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omments3.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omments4.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omments5.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omments6.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omments7.xml" ContentType="application/vnd.openxmlformats-officedocument.spreadsheetml.comment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omments8.xml" ContentType="application/vnd.openxmlformats-officedocument.spreadsheetml.comment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omments9.xml" ContentType="application/vnd.openxmlformats-officedocument.spreadsheetml.comment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0.xml" ContentType="application/vnd.openxmlformats-officedocument.drawing+xml"/>
  <Override PartName="/xl/comments10.xml" ContentType="application/vnd.openxmlformats-officedocument.spreadsheetml.comment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1.xml" ContentType="application/vnd.openxmlformats-officedocument.drawing+xml"/>
  <Override PartName="/xl/comments11.xml" ContentType="application/vnd.openxmlformats-officedocument.spreadsheetml.comment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2.xml" ContentType="application/vnd.openxmlformats-officedocument.drawing+xml"/>
  <Override PartName="/xl/comments12.xml" ContentType="application/vnd.openxmlformats-officedocument.spreadsheetml.comment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3.xml" ContentType="application/vnd.openxmlformats-officedocument.drawing+xml"/>
  <Override PartName="/xl/comments13.xml" ContentType="application/vnd.openxmlformats-officedocument.spreadsheetml.comment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4.xml" ContentType="application/vnd.openxmlformats-officedocument.drawing+xml"/>
  <Override PartName="/xl/comments14.xml" ContentType="application/vnd.openxmlformats-officedocument.spreadsheetml.comment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5.xml" ContentType="application/vnd.openxmlformats-officedocument.drawing+xml"/>
  <Override PartName="/xl/comments15.xml" ContentType="application/vnd.openxmlformats-officedocument.spreadsheetml.comment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6.xml" ContentType="application/vnd.openxmlformats-officedocument.drawing+xml"/>
  <Override PartName="/xl/comments16.xml" ContentType="application/vnd.openxmlformats-officedocument.spreadsheetml.comment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7.xml" ContentType="application/vnd.openxmlformats-officedocument.drawing+xml"/>
  <Override PartName="/xl/comments17.xml" ContentType="application/vnd.openxmlformats-officedocument.spreadsheetml.comment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xml" ContentType="application/vnd.openxmlformats-officedocument.themeOverride+xml"/>
  <Override PartName="/xl/drawings/drawing18.xml" ContentType="application/vnd.openxmlformats-officedocument.drawing+xml"/>
  <Override PartName="/xl/comments18.xml" ContentType="application/vnd.openxmlformats-officedocument.spreadsheetml.comment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9.xml" ContentType="application/vnd.openxmlformats-officedocument.drawing+xml"/>
  <Override PartName="/xl/comments19.xml" ContentType="application/vnd.openxmlformats-officedocument.spreadsheetml.comment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0.xml" ContentType="application/vnd.openxmlformats-officedocument.drawing+xml"/>
  <Override PartName="/xl/comments20.xml" ContentType="application/vnd.openxmlformats-officedocument.spreadsheetml.comment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1.xml" ContentType="application/vnd.openxmlformats-officedocument.drawing+xml"/>
  <Override PartName="/xl/comments21.xml" ContentType="application/vnd.openxmlformats-officedocument.spreadsheetml.comment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2.xml" ContentType="application/vnd.openxmlformats-officedocument.drawing+xml"/>
  <Override PartName="/xl/comments22.xml" ContentType="application/vnd.openxmlformats-officedocument.spreadsheetml.comments+xml"/>
  <Override PartName="/xl/drawings/drawing23.xml" ContentType="application/vnd.openxmlformats-officedocument.drawing+xml"/>
  <Override PartName="/xl/comments23.xml" ContentType="application/vnd.openxmlformats-officedocument.spreadsheetml.comment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4.xml" ContentType="application/vnd.openxmlformats-officedocument.drawing+xml"/>
  <Override PartName="/xl/comments24.xml" ContentType="application/vnd.openxmlformats-officedocument.spreadsheetml.comment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25.xml" ContentType="application/vnd.openxmlformats-officedocument.drawing+xml"/>
  <Override PartName="/xl/comments25.xml" ContentType="application/vnd.openxmlformats-officedocument.spreadsheetml.comment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6.xml" ContentType="application/vnd.openxmlformats-officedocument.drawing+xml"/>
  <Override PartName="/xl/comments26.xml" ContentType="application/vnd.openxmlformats-officedocument.spreadsheetml.comment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7.xml" ContentType="application/vnd.openxmlformats-officedocument.drawing+xml"/>
  <Override PartName="/xl/comments27.xml" ContentType="application/vnd.openxmlformats-officedocument.spreadsheetml.comment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8.xml" ContentType="application/vnd.openxmlformats-officedocument.drawing+xml"/>
  <Override PartName="/xl/comments28.xml" ContentType="application/vnd.openxmlformats-officedocument.spreadsheetml.comment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29.xml" ContentType="application/vnd.openxmlformats-officedocument.drawing+xml"/>
  <Override PartName="/xl/comments29.xml" ContentType="application/vnd.openxmlformats-officedocument.spreadsheetml.comment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0.xml" ContentType="application/vnd.openxmlformats-officedocument.drawing+xml"/>
  <Override PartName="/xl/comments30.xml" ContentType="application/vnd.openxmlformats-officedocument.spreadsheetml.comment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1.xml" ContentType="application/vnd.openxmlformats-officedocument.drawing+xml"/>
  <Override PartName="/xl/comments31.xml" ContentType="application/vnd.openxmlformats-officedocument.spreadsheetml.comment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2.xml" ContentType="application/vnd.openxmlformats-officedocument.drawing+xml"/>
  <Override PartName="/xl/comments32.xml" ContentType="application/vnd.openxmlformats-officedocument.spreadsheetml.comment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3.xml" ContentType="application/vnd.openxmlformats-officedocument.drawing+xml"/>
  <Override PartName="/xl/comments33.xml" ContentType="application/vnd.openxmlformats-officedocument.spreadsheetml.comment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4.xml" ContentType="application/vnd.openxmlformats-officedocument.drawing+xml"/>
  <Override PartName="/xl/comments34.xml" ContentType="application/vnd.openxmlformats-officedocument.spreadsheetml.comment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5.xml" ContentType="application/vnd.openxmlformats-officedocument.drawing+xml"/>
  <Override PartName="/xl/comments35.xml" ContentType="application/vnd.openxmlformats-officedocument.spreadsheetml.comment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6.xml" ContentType="application/vnd.openxmlformats-officedocument.drawing+xml"/>
  <Override PartName="/xl/comments36.xml" ContentType="application/vnd.openxmlformats-officedocument.spreadsheetml.comment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37.xml" ContentType="application/vnd.openxmlformats-officedocument.drawing+xml"/>
  <Override PartName="/xl/comments37.xml" ContentType="application/vnd.openxmlformats-officedocument.spreadsheetml.comment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38.xml" ContentType="application/vnd.openxmlformats-officedocument.drawing+xml"/>
  <Override PartName="/xl/comments38.xml" ContentType="application/vnd.openxmlformats-officedocument.spreadsheetml.comment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39.xml" ContentType="application/vnd.openxmlformats-officedocument.drawing+xml"/>
  <Override PartName="/xl/comments39.xml" ContentType="application/vnd.openxmlformats-officedocument.spreadsheetml.comment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0.xml" ContentType="application/vnd.openxmlformats-officedocument.drawing+xml"/>
  <Override PartName="/xl/comments40.xml" ContentType="application/vnd.openxmlformats-officedocument.spreadsheetml.comment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1.xml" ContentType="application/vnd.openxmlformats-officedocument.drawing+xml"/>
  <Override PartName="/xl/comments41.xml" ContentType="application/vnd.openxmlformats-officedocument.spreadsheetml.comment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2.xml" ContentType="application/vnd.openxmlformats-officedocument.drawing+xml"/>
  <Override PartName="/xl/comments42.xml" ContentType="application/vnd.openxmlformats-officedocument.spreadsheetml.comment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43.xml" ContentType="application/vnd.openxmlformats-officedocument.drawing+xml"/>
  <Override PartName="/xl/comments43.xml" ContentType="application/vnd.openxmlformats-officedocument.spreadsheetml.comment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44.xml" ContentType="application/vnd.openxmlformats-officedocument.drawing+xml"/>
  <Override PartName="/xl/comments44.xml" ContentType="application/vnd.openxmlformats-officedocument.spreadsheetml.comment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45.xml" ContentType="application/vnd.openxmlformats-officedocument.drawing+xml"/>
  <Override PartName="/xl/comments45.xml" ContentType="application/vnd.openxmlformats-officedocument.spreadsheetml.comment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46.xml" ContentType="application/vnd.openxmlformats-officedocument.drawing+xml"/>
  <Override PartName="/xl/comments46.xml" ContentType="application/vnd.openxmlformats-officedocument.spreadsheetml.comment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47.xml" ContentType="application/vnd.openxmlformats-officedocument.drawing+xml"/>
  <Override PartName="/xl/comments47.xml" ContentType="application/vnd.openxmlformats-officedocument.spreadsheetml.comments+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48.xml" ContentType="application/vnd.openxmlformats-officedocument.drawing+xml"/>
  <Override PartName="/xl/comments48.xml" ContentType="application/vnd.openxmlformats-officedocument.spreadsheetml.comments+xml"/>
  <Override PartName="/xl/drawings/drawing49.xml" ContentType="application/vnd.openxmlformats-officedocument.drawing+xml"/>
  <Override PartName="/xl/comments49.xml" ContentType="application/vnd.openxmlformats-officedocument.spreadsheetml.comments+xml"/>
  <Override PartName="/xl/drawings/drawing50.xml" ContentType="application/vnd.openxmlformats-officedocument.drawing+xml"/>
  <Override PartName="/xl/comments50.xml" ContentType="application/vnd.openxmlformats-officedocument.spreadsheetml.comment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51.xml" ContentType="application/vnd.openxmlformats-officedocument.drawing+xml"/>
  <Override PartName="/xl/comments51.xml" ContentType="application/vnd.openxmlformats-officedocument.spreadsheetml.comments+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LEXPEREA\OneDrive - uaermv\Carpeta UMV curentena\Informe Indicadores\2022\4to Trimestre 2022\"/>
    </mc:Choice>
  </mc:AlternateContent>
  <bookViews>
    <workbookView xWindow="0" yWindow="0" windowWidth="24000" windowHeight="9630" firstSheet="43" activeTab="50"/>
  </bookViews>
  <sheets>
    <sheet name="DESI-FM-001" sheetId="1" r:id="rId1"/>
    <sheet name="APIC-001" sheetId="2" r:id="rId2"/>
    <sheet name="APIC-002" sheetId="3" r:id="rId3"/>
    <sheet name="APIC-003" sheetId="4" r:id="rId4"/>
    <sheet name="APIC-004" sheetId="5" r:id="rId5"/>
    <sheet name="APIC-006" sheetId="6" r:id="rId6"/>
    <sheet name="APIC-007" sheetId="7" r:id="rId7"/>
    <sheet name="EGTI-001" sheetId="8" r:id="rId8"/>
    <sheet name="PIV-001" sheetId="9" r:id="rId9"/>
    <sheet name="PIV-002" sheetId="10" r:id="rId10"/>
    <sheet name="PIV-003" sheetId="11" r:id="rId11"/>
    <sheet name="PIV-004" sheetId="12" r:id="rId12"/>
    <sheet name="PIV-005" sheetId="13" r:id="rId13"/>
    <sheet name="PIV-007" sheetId="14" r:id="rId14"/>
    <sheet name="PPMQ-004" sheetId="15" r:id="rId15"/>
    <sheet name="IMVI-002" sheetId="16" r:id="rId16"/>
    <sheet name="IMVI-003" sheetId="17" r:id="rId17"/>
    <sheet name="IMVI-004" sheetId="18" r:id="rId18"/>
    <sheet name="IMVI-005" sheetId="19" r:id="rId19"/>
    <sheet name="GSIT-001" sheetId="20" r:id="rId20"/>
    <sheet name="GREF-001" sheetId="21" r:id="rId21"/>
    <sheet name="GCON-001" sheetId="22" r:id="rId22"/>
    <sheet name="GCON-002" sheetId="23" r:id="rId23"/>
    <sheet name="GEFI-003" sheetId="24" r:id="rId24"/>
    <sheet name="GEFI-005" sheetId="25" r:id="rId25"/>
    <sheet name="GEFI-OO6" sheetId="26" r:id="rId26"/>
    <sheet name="GEFI-007" sheetId="27" r:id="rId27"/>
    <sheet name="GLAB-001" sheetId="28" r:id="rId28"/>
    <sheet name="GLAB-002" sheetId="29" r:id="rId29"/>
    <sheet name="GLAB-005" sheetId="30" r:id="rId30"/>
    <sheet name="GTHU-001" sheetId="31" r:id="rId31"/>
    <sheet name="GTHU-002" sheetId="32" r:id="rId32"/>
    <sheet name="GTHU-003" sheetId="33" r:id="rId33"/>
    <sheet name="GTHU-006" sheetId="34" r:id="rId34"/>
    <sheet name="GTHU-007" sheetId="35" r:id="rId35"/>
    <sheet name="GTHU-008" sheetId="36" r:id="rId36"/>
    <sheet name="GTHU-009" sheetId="37" r:id="rId37"/>
    <sheet name="GTHU-010" sheetId="38" r:id="rId38"/>
    <sheet name="GTHU-011" sheetId="39" r:id="rId39"/>
    <sheet name="GTHU-012" sheetId="40" r:id="rId40"/>
    <sheet name="GAM-001" sheetId="41" r:id="rId41"/>
    <sheet name="GAM-002" sheetId="42" r:id="rId42"/>
    <sheet name="GAM-003" sheetId="43" r:id="rId43"/>
    <sheet name="GAM-004" sheetId="44" r:id="rId44"/>
    <sheet name="GDOC-001" sheetId="45" r:id="rId45"/>
    <sheet name="GDOC-002" sheetId="46" r:id="rId46"/>
    <sheet name="GDOC-003" sheetId="47" r:id="rId47"/>
    <sheet name="GJUR-001" sheetId="49" r:id="rId48"/>
    <sheet name="GJUR-002" sheetId="50" r:id="rId49"/>
    <sheet name="CEM-001" sheetId="51" r:id="rId50"/>
    <sheet name="CEM-002" sheetId="48" r:id="rId51"/>
  </sheets>
  <externalReferences>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s>
  <definedNames>
    <definedName name="_xlnm.Print_Area" localSheetId="0">'DESI-FM-001'!$B$1:$AB$54</definedName>
    <definedName name="_xlnm.Print_Titles" localSheetId="0">'DESI-FM-001'!$2:$4</definedName>
  </definedNames>
  <calcPr calcId="162913"/>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39" i="48" l="1"/>
  <c r="J38" i="48"/>
  <c r="J37" i="48"/>
  <c r="J36" i="48"/>
  <c r="J47" i="48" s="1"/>
  <c r="J39" i="51" l="1"/>
  <c r="J38" i="51"/>
  <c r="I37" i="51"/>
  <c r="J37" i="51" s="1"/>
  <c r="I36" i="51"/>
  <c r="I40" i="51" s="1"/>
  <c r="H36" i="51"/>
  <c r="H40" i="51" s="1"/>
  <c r="J36" i="51" l="1"/>
  <c r="J40" i="51"/>
  <c r="I38" i="50" l="1"/>
  <c r="H38" i="50"/>
  <c r="J38" i="50" s="1"/>
  <c r="J37" i="50"/>
  <c r="J36" i="50"/>
  <c r="I40" i="49" l="1"/>
  <c r="J40" i="49" s="1"/>
  <c r="H40" i="49"/>
  <c r="J39" i="49"/>
  <c r="J38" i="49"/>
  <c r="J37" i="49"/>
  <c r="J36" i="49"/>
  <c r="J40" i="47" l="1"/>
  <c r="H40" i="47"/>
  <c r="I40" i="47"/>
  <c r="J39" i="47"/>
  <c r="J38" i="47"/>
  <c r="J37" i="47"/>
  <c r="J36" i="47"/>
  <c r="J56" i="47" s="1"/>
  <c r="J40" i="46" l="1"/>
  <c r="H40" i="46"/>
  <c r="I40" i="46"/>
  <c r="J39" i="46"/>
  <c r="J38" i="46"/>
  <c r="J37" i="46"/>
  <c r="J36" i="46"/>
  <c r="J57" i="46" s="1"/>
  <c r="J57" i="45" l="1"/>
  <c r="I40" i="45"/>
  <c r="H40" i="45"/>
  <c r="J40" i="45" s="1"/>
  <c r="J39" i="45"/>
  <c r="J38" i="45"/>
  <c r="J37" i="45"/>
  <c r="J36" i="45"/>
  <c r="J39" i="44" l="1"/>
  <c r="J38" i="44"/>
  <c r="J41" i="43" l="1"/>
  <c r="J40" i="43"/>
  <c r="J67" i="43" s="1"/>
  <c r="J39" i="43"/>
  <c r="J38" i="43"/>
  <c r="J42" i="43" s="1"/>
  <c r="J39" i="42" l="1"/>
  <c r="J38" i="42"/>
  <c r="J41" i="41" l="1"/>
  <c r="J40" i="41"/>
  <c r="J39" i="41"/>
  <c r="J38" i="41"/>
  <c r="J42" i="41" s="1"/>
  <c r="J37" i="39" l="1"/>
  <c r="J36" i="39"/>
  <c r="J61" i="39" s="1"/>
  <c r="J38" i="39" l="1"/>
  <c r="J38" i="40" l="1"/>
  <c r="J37" i="40"/>
  <c r="J36" i="40"/>
  <c r="J37" i="38" l="1"/>
  <c r="J36" i="38"/>
  <c r="J61" i="38" s="1"/>
  <c r="AF48" i="37" l="1"/>
  <c r="AE48" i="37"/>
  <c r="AG48" i="37" s="1"/>
  <c r="I48" i="37"/>
  <c r="H48" i="37"/>
  <c r="AG47" i="37"/>
  <c r="J47" i="37"/>
  <c r="AG46" i="37"/>
  <c r="J46" i="37"/>
  <c r="AG45" i="37"/>
  <c r="J45" i="37"/>
  <c r="J44" i="37"/>
  <c r="J43" i="37"/>
  <c r="J42" i="37"/>
  <c r="J41" i="37"/>
  <c r="J40" i="37"/>
  <c r="J39" i="37"/>
  <c r="J38" i="37"/>
  <c r="J37" i="37"/>
  <c r="J36" i="37"/>
  <c r="J48" i="37" s="1"/>
  <c r="I38" i="36" l="1"/>
  <c r="H38" i="36"/>
  <c r="J37" i="36"/>
  <c r="J36" i="36"/>
  <c r="J38" i="36" s="1"/>
  <c r="I38" i="35" l="1"/>
  <c r="H38" i="35"/>
  <c r="J37" i="35"/>
  <c r="J36" i="35"/>
  <c r="J38" i="35" l="1"/>
  <c r="J48" i="34"/>
  <c r="I48" i="34"/>
  <c r="H48" i="34"/>
  <c r="J47" i="34"/>
  <c r="J46" i="34"/>
  <c r="J45" i="34"/>
  <c r="J44" i="34"/>
  <c r="J43" i="34"/>
  <c r="J42" i="34"/>
  <c r="J41" i="34"/>
  <c r="J40" i="34"/>
  <c r="J39" i="34"/>
  <c r="J38" i="34"/>
  <c r="J37" i="34"/>
  <c r="J36" i="34"/>
  <c r="I40" i="33" l="1"/>
  <c r="H40" i="33"/>
  <c r="J39" i="33"/>
  <c r="J38" i="33"/>
  <c r="J37" i="33"/>
  <c r="J36" i="33"/>
  <c r="J40" i="33" s="1"/>
  <c r="I38" i="32" l="1"/>
  <c r="H38" i="32"/>
  <c r="J37" i="32"/>
  <c r="J36" i="32"/>
  <c r="J38" i="32" s="1"/>
  <c r="I48" i="31" l="1"/>
  <c r="H48" i="31"/>
  <c r="J47" i="31"/>
  <c r="J46" i="31"/>
  <c r="J45" i="31"/>
  <c r="J44" i="31"/>
  <c r="J43" i="31"/>
  <c r="J42" i="31"/>
  <c r="J41" i="31"/>
  <c r="J40" i="31"/>
  <c r="J39" i="31"/>
  <c r="J38" i="31"/>
  <c r="J37" i="31"/>
  <c r="J36" i="31"/>
  <c r="J48" i="31" s="1"/>
  <c r="J42" i="30" l="1"/>
  <c r="J69" i="30" s="1"/>
  <c r="I42" i="30"/>
  <c r="H42" i="30"/>
  <c r="I41" i="30"/>
  <c r="J41" i="30" s="1"/>
  <c r="J68" i="30" s="1"/>
  <c r="H41" i="30"/>
  <c r="I40" i="30"/>
  <c r="H40" i="30"/>
  <c r="J40" i="30" s="1"/>
  <c r="J67" i="30" s="1"/>
  <c r="I39" i="30"/>
  <c r="I43" i="30" s="1"/>
  <c r="H39" i="30"/>
  <c r="J39" i="30" s="1"/>
  <c r="J66" i="30" s="1"/>
  <c r="H43" i="30" l="1"/>
  <c r="J43" i="30" s="1"/>
  <c r="H68" i="29" l="1"/>
  <c r="C68" i="29"/>
  <c r="H67" i="29"/>
  <c r="C67" i="29"/>
  <c r="H66" i="29"/>
  <c r="C66" i="29"/>
  <c r="C65" i="29"/>
  <c r="I41" i="29"/>
  <c r="H41" i="29"/>
  <c r="J41" i="29" s="1"/>
  <c r="J68" i="29" s="1"/>
  <c r="J40" i="29"/>
  <c r="J67" i="29" s="1"/>
  <c r="I40" i="29"/>
  <c r="H40" i="29"/>
  <c r="I39" i="29"/>
  <c r="J39" i="29" s="1"/>
  <c r="J66" i="29" s="1"/>
  <c r="H39" i="29"/>
  <c r="I38" i="29"/>
  <c r="I42" i="29" s="1"/>
  <c r="H38" i="29"/>
  <c r="J38" i="29" s="1"/>
  <c r="J65" i="29" s="1"/>
  <c r="H42" i="29" l="1"/>
  <c r="J42" i="29" s="1"/>
  <c r="C84" i="28" l="1"/>
  <c r="C83" i="28"/>
  <c r="C82" i="28"/>
  <c r="C81" i="28"/>
  <c r="C80" i="28"/>
  <c r="C79" i="28"/>
  <c r="C78" i="28"/>
  <c r="C77" i="28"/>
  <c r="C76" i="28"/>
  <c r="C75" i="28"/>
  <c r="C74" i="28"/>
  <c r="C73" i="28"/>
  <c r="I50" i="28"/>
  <c r="H50" i="28"/>
  <c r="J50" i="28" s="1"/>
  <c r="J49" i="28"/>
  <c r="J84" i="28" s="1"/>
  <c r="I48" i="28"/>
  <c r="J48" i="28" s="1"/>
  <c r="J83" i="28" s="1"/>
  <c r="J47" i="28"/>
  <c r="J82" i="28" s="1"/>
  <c r="I47" i="28"/>
  <c r="J46" i="28"/>
  <c r="J45" i="28"/>
  <c r="J44" i="28"/>
  <c r="I44" i="28"/>
  <c r="J43" i="28"/>
  <c r="J42" i="28"/>
  <c r="J41" i="28"/>
  <c r="J40" i="28"/>
  <c r="J39" i="28"/>
  <c r="J38" i="28"/>
  <c r="H40" i="27" l="1"/>
  <c r="I39" i="27"/>
  <c r="I40" i="27" s="1"/>
  <c r="J40" i="27" s="1"/>
  <c r="H39" i="27"/>
  <c r="J38" i="27"/>
  <c r="J36" i="27"/>
  <c r="J59" i="27" s="1"/>
  <c r="J39" i="27" l="1"/>
  <c r="J65" i="26" l="1"/>
  <c r="J42" i="26"/>
  <c r="I42" i="26"/>
  <c r="H42" i="26"/>
  <c r="J39" i="26"/>
  <c r="J38" i="26"/>
  <c r="J37" i="26"/>
  <c r="J36" i="26"/>
  <c r="C58" i="25" l="1"/>
  <c r="I40" i="25"/>
  <c r="J38" i="25"/>
  <c r="H38" i="25"/>
  <c r="H39" i="25" s="1"/>
  <c r="J39" i="25" s="1"/>
  <c r="J37" i="25"/>
  <c r="H37" i="25"/>
  <c r="J36" i="25"/>
  <c r="J58" i="25" s="1"/>
  <c r="H40" i="25" l="1"/>
  <c r="J40" i="25" s="1"/>
  <c r="I40" i="24" l="1"/>
  <c r="I39" i="24"/>
  <c r="H39" i="24"/>
  <c r="H40" i="24" s="1"/>
  <c r="J40" i="24" s="1"/>
  <c r="J38" i="24"/>
  <c r="J37" i="24"/>
  <c r="J36" i="24"/>
  <c r="J59" i="24" s="1"/>
  <c r="J39" i="24" l="1"/>
  <c r="J40" i="23" l="1"/>
  <c r="H40" i="23"/>
  <c r="I40" i="23"/>
  <c r="J39" i="23"/>
  <c r="J38" i="23"/>
  <c r="J37" i="23"/>
  <c r="J36" i="23"/>
  <c r="J62" i="23" s="1"/>
  <c r="J38" i="22" l="1"/>
  <c r="H38" i="22"/>
  <c r="I38" i="22"/>
  <c r="J37" i="22"/>
  <c r="J36" i="22"/>
  <c r="I40" i="21" l="1"/>
  <c r="J40" i="21" s="1"/>
  <c r="H40" i="21"/>
  <c r="J39" i="21"/>
  <c r="J38" i="21"/>
  <c r="J37" i="21"/>
  <c r="J36" i="21"/>
  <c r="J57" i="20" l="1"/>
  <c r="I40" i="20"/>
  <c r="H40" i="20"/>
  <c r="J40" i="20" s="1"/>
  <c r="J39" i="20"/>
  <c r="J60" i="20" s="1"/>
  <c r="J38" i="20"/>
  <c r="J59" i="20" s="1"/>
  <c r="J37" i="20"/>
  <c r="J58" i="20" s="1"/>
  <c r="J36" i="20"/>
  <c r="J75" i="19" l="1"/>
  <c r="J74" i="19"/>
  <c r="J73" i="19"/>
  <c r="J76" i="19" s="1"/>
  <c r="J71" i="19"/>
  <c r="J70" i="19"/>
  <c r="J69" i="19"/>
  <c r="J72" i="19" s="1"/>
  <c r="J67" i="19"/>
  <c r="J66" i="19"/>
  <c r="J65" i="19"/>
  <c r="J68" i="19" s="1"/>
  <c r="J63" i="19"/>
  <c r="J62" i="19"/>
  <c r="J61" i="19"/>
  <c r="J64" i="19" s="1"/>
  <c r="I48" i="19"/>
  <c r="H48" i="19"/>
  <c r="K47" i="19"/>
  <c r="J47" i="19"/>
  <c r="K46" i="19"/>
  <c r="J46" i="19"/>
  <c r="K45" i="19"/>
  <c r="J45" i="19"/>
  <c r="K44" i="19"/>
  <c r="J44" i="19"/>
  <c r="K43" i="19"/>
  <c r="J43" i="19"/>
  <c r="K42" i="19"/>
  <c r="J42" i="19"/>
  <c r="K41" i="19"/>
  <c r="J41" i="19"/>
  <c r="K40" i="19"/>
  <c r="J40" i="19"/>
  <c r="K39" i="19"/>
  <c r="J39" i="19"/>
  <c r="K38" i="19"/>
  <c r="J38" i="19"/>
  <c r="K37" i="19"/>
  <c r="J37" i="19"/>
  <c r="K36" i="19"/>
  <c r="J36" i="19"/>
  <c r="J76" i="18" l="1"/>
  <c r="J75" i="18"/>
  <c r="J74" i="18"/>
  <c r="J73" i="18"/>
  <c r="J72" i="18"/>
  <c r="J71" i="18"/>
  <c r="J70" i="18"/>
  <c r="J69" i="18"/>
  <c r="J68" i="18"/>
  <c r="J67" i="18"/>
  <c r="J66" i="18"/>
  <c r="J65" i="18"/>
  <c r="J64" i="18"/>
  <c r="J63" i="18"/>
  <c r="J62" i="18"/>
  <c r="J61" i="18"/>
  <c r="I48" i="18"/>
  <c r="H48" i="18"/>
  <c r="K47" i="18"/>
  <c r="J47" i="18"/>
  <c r="K46" i="18"/>
  <c r="J46" i="18"/>
  <c r="K45" i="18"/>
  <c r="J45" i="18"/>
  <c r="K44" i="18"/>
  <c r="J44" i="18"/>
  <c r="K43" i="18"/>
  <c r="J43" i="18"/>
  <c r="K42" i="18"/>
  <c r="J42" i="18"/>
  <c r="K41" i="18"/>
  <c r="J41" i="18"/>
  <c r="K40" i="18"/>
  <c r="J40" i="18"/>
  <c r="K39" i="18"/>
  <c r="J39" i="18"/>
  <c r="K38" i="18"/>
  <c r="J38" i="18"/>
  <c r="K37" i="18"/>
  <c r="J37" i="18"/>
  <c r="K36" i="18"/>
  <c r="J36" i="18"/>
  <c r="I42" i="17" l="1"/>
  <c r="H42" i="17"/>
  <c r="J42" i="16" l="1"/>
  <c r="I42" i="16"/>
  <c r="H42" i="16"/>
  <c r="I40" i="15" l="1"/>
  <c r="H40" i="15"/>
  <c r="J40" i="15" s="1"/>
  <c r="J61" i="15" s="1"/>
  <c r="J39" i="15"/>
  <c r="J60" i="15" s="1"/>
  <c r="I39" i="15"/>
  <c r="H39" i="15"/>
  <c r="I38" i="15"/>
  <c r="J38" i="15" s="1"/>
  <c r="J59" i="15" s="1"/>
  <c r="H38" i="15"/>
  <c r="I37" i="15"/>
  <c r="H37" i="15"/>
  <c r="J37" i="15" s="1"/>
  <c r="J58" i="15" s="1"/>
  <c r="AU52" i="13" l="1"/>
  <c r="AT52" i="13"/>
  <c r="AS52" i="13"/>
  <c r="AT49" i="13"/>
  <c r="AT50" i="13" s="1"/>
  <c r="AT51" i="13" s="1"/>
  <c r="I40" i="13"/>
  <c r="J40" i="13" s="1"/>
  <c r="H40" i="13"/>
  <c r="J39" i="13"/>
  <c r="J38" i="13"/>
  <c r="J37" i="13"/>
  <c r="J36" i="13"/>
  <c r="AM49" i="14"/>
  <c r="AL49" i="14"/>
  <c r="AK49" i="14"/>
  <c r="AL46" i="14"/>
  <c r="AL47" i="14" s="1"/>
  <c r="AL48" i="14" s="1"/>
  <c r="I40" i="14"/>
  <c r="J40" i="14" s="1"/>
  <c r="H40" i="14"/>
  <c r="J39" i="14"/>
  <c r="J38" i="14"/>
  <c r="J37" i="14"/>
  <c r="J36" i="14"/>
  <c r="AP50" i="12" l="1"/>
  <c r="AO50" i="12"/>
  <c r="AN50" i="12"/>
  <c r="AO47" i="12"/>
  <c r="AO48" i="12" s="1"/>
  <c r="AO49" i="12" s="1"/>
  <c r="J40" i="12"/>
  <c r="I40" i="12"/>
  <c r="H40" i="12"/>
  <c r="J39" i="12"/>
  <c r="J36" i="12"/>
  <c r="AT50" i="11" l="1"/>
  <c r="AS50" i="11"/>
  <c r="AR50" i="11"/>
  <c r="AS47" i="11"/>
  <c r="AS48" i="11" s="1"/>
  <c r="AS49" i="11" s="1"/>
  <c r="I39" i="11"/>
  <c r="J39" i="11" s="1"/>
  <c r="H39" i="11"/>
  <c r="J38" i="11"/>
  <c r="J36" i="11"/>
  <c r="J35" i="11"/>
  <c r="AU49" i="10" l="1"/>
  <c r="AT49" i="10"/>
  <c r="AS49" i="10"/>
  <c r="AT46" i="10"/>
  <c r="AT47" i="10" s="1"/>
  <c r="AT48" i="10" s="1"/>
  <c r="I39" i="10"/>
  <c r="J39" i="10" s="1"/>
  <c r="H39" i="10"/>
  <c r="J38" i="10"/>
  <c r="J37" i="10"/>
  <c r="J36" i="10"/>
  <c r="J35" i="10"/>
  <c r="AP53" i="9" l="1"/>
  <c r="AO53" i="9"/>
  <c r="AN53" i="9"/>
  <c r="AO52" i="9"/>
  <c r="AO51" i="9"/>
  <c r="AO50" i="9"/>
  <c r="I40" i="9"/>
  <c r="J40" i="9" s="1"/>
  <c r="H40" i="9"/>
  <c r="J39" i="9"/>
  <c r="J38" i="9"/>
  <c r="J37" i="9"/>
  <c r="J36" i="9"/>
  <c r="J64" i="8" l="1"/>
  <c r="J63" i="8"/>
  <c r="I40" i="8"/>
  <c r="H40" i="8"/>
  <c r="J40" i="8" s="1"/>
  <c r="J39" i="8"/>
  <c r="J66" i="8" s="1"/>
  <c r="J38" i="8"/>
  <c r="J65" i="8" s="1"/>
  <c r="J37" i="8"/>
  <c r="J36" i="8"/>
  <c r="I40" i="7" l="1"/>
  <c r="H40" i="7"/>
  <c r="J40" i="7" s="1"/>
  <c r="J39" i="7"/>
  <c r="J38" i="7"/>
  <c r="J37" i="7"/>
  <c r="J36" i="7"/>
  <c r="I39" i="6" l="1"/>
  <c r="H39" i="6"/>
  <c r="J37" i="5" l="1"/>
  <c r="J36" i="5"/>
  <c r="J40" i="4" l="1"/>
  <c r="J39" i="4"/>
  <c r="J38" i="4"/>
  <c r="J37" i="3" l="1"/>
  <c r="J40" i="3"/>
  <c r="J36" i="3"/>
  <c r="J40" i="2" l="1"/>
  <c r="J41" i="2"/>
  <c r="I41" i="2"/>
  <c r="H41" i="2"/>
  <c r="J38" i="2"/>
  <c r="J39" i="2"/>
  <c r="J37" i="2"/>
  <c r="J36" i="2"/>
  <c r="I40" i="1" l="1"/>
  <c r="H40" i="1"/>
  <c r="J40" i="1" s="1"/>
  <c r="J39" i="1"/>
  <c r="J38" i="1"/>
  <c r="J37" i="1"/>
  <c r="J36" i="1"/>
</calcChain>
</file>

<file path=xl/comments1.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0.xml><?xml version="1.0" encoding="utf-8"?>
<comments xmlns="http://schemas.openxmlformats.org/spreadsheetml/2006/main">
  <authors>
    <author>Alexander Perea Mena</author>
    <author>Carolina Duque P.</author>
    <author>Natalia Norato Mora</author>
  </authors>
  <commentList>
    <comment ref="C9"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2"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2"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5" authorId="0" shapeId="0">
      <text>
        <r>
          <rPr>
            <b/>
            <sz val="9"/>
            <color indexed="81"/>
            <rFont val="Tahoma"/>
            <family val="2"/>
          </rPr>
          <t>Objetivo:</t>
        </r>
        <r>
          <rPr>
            <sz val="9"/>
            <color indexed="81"/>
            <rFont val="Tahoma"/>
            <family val="2"/>
          </rPr>
          <t xml:space="preserve"> Señala el para qué se establece el indicador y qué mide.
</t>
        </r>
      </text>
    </comment>
    <comment ref="C17"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19"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19"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19"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2"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2"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2"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5"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7"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7"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29"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29"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29"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29"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4" authorId="2" shapeId="0">
      <text>
        <r>
          <rPr>
            <b/>
            <sz val="9"/>
            <color indexed="81"/>
            <rFont val="Tahoma"/>
            <family val="2"/>
          </rPr>
          <t>Mensual
trimestral
semetral:</t>
        </r>
        <r>
          <rPr>
            <sz val="9"/>
            <color indexed="81"/>
            <rFont val="Tahoma"/>
            <family val="2"/>
          </rPr>
          <t xml:space="preserve">
</t>
        </r>
      </text>
    </comment>
    <comment ref="H34"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4"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4" authorId="0" shapeId="0">
      <text>
        <r>
          <rPr>
            <b/>
            <sz val="9"/>
            <color indexed="81"/>
            <rFont val="Tahoma"/>
            <family val="2"/>
          </rPr>
          <t>Reultado:</t>
        </r>
        <r>
          <rPr>
            <sz val="9"/>
            <color indexed="81"/>
            <rFont val="Tahoma"/>
            <family val="2"/>
          </rPr>
          <t xml:space="preserve">
 Producto de la operación </t>
        </r>
      </text>
    </comment>
    <comment ref="K34"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1.xml><?xml version="1.0" encoding="utf-8"?>
<comments xmlns="http://schemas.openxmlformats.org/spreadsheetml/2006/main">
  <authors>
    <author>Alexander Perea Mena</author>
    <author>Carolina Duque P.</author>
    <author>Natalia Norato Mora</author>
  </authors>
  <commentList>
    <comment ref="C9"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2"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2"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5" authorId="0" shapeId="0">
      <text>
        <r>
          <rPr>
            <b/>
            <sz val="9"/>
            <color indexed="81"/>
            <rFont val="Tahoma"/>
            <family val="2"/>
          </rPr>
          <t>Objetivo:</t>
        </r>
        <r>
          <rPr>
            <sz val="9"/>
            <color indexed="81"/>
            <rFont val="Tahoma"/>
            <family val="2"/>
          </rPr>
          <t xml:space="preserve"> Señala el para qué se establece el indicador y qué mide.
</t>
        </r>
      </text>
    </comment>
    <comment ref="C17"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19"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19"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19"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2"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2"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2"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5"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7"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7"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29"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29"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29"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29"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4" authorId="2" shapeId="0">
      <text>
        <r>
          <rPr>
            <b/>
            <sz val="9"/>
            <color indexed="81"/>
            <rFont val="Tahoma"/>
            <family val="2"/>
          </rPr>
          <t>Mensual
trimestral
semestral:</t>
        </r>
        <r>
          <rPr>
            <sz val="9"/>
            <color indexed="81"/>
            <rFont val="Tahoma"/>
            <family val="2"/>
          </rPr>
          <t xml:space="preserve">
</t>
        </r>
      </text>
    </comment>
    <comment ref="H34"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4"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4" authorId="0" shapeId="0">
      <text>
        <r>
          <rPr>
            <b/>
            <sz val="9"/>
            <color indexed="81"/>
            <rFont val="Tahoma"/>
            <family val="2"/>
          </rPr>
          <t>Resultado:</t>
        </r>
        <r>
          <rPr>
            <sz val="9"/>
            <color indexed="81"/>
            <rFont val="Tahoma"/>
            <family val="2"/>
          </rPr>
          <t xml:space="preserve">
 Producto de la operación </t>
        </r>
      </text>
    </comment>
    <comment ref="K34"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2.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3.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4.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5.xml><?xml version="1.0" encoding="utf-8"?>
<comments xmlns="http://schemas.openxmlformats.org/spreadsheetml/2006/main">
  <authors>
    <author/>
  </authors>
  <commentList>
    <comment ref="C10" authorId="0" shapeId="0">
      <text>
        <r>
          <rPr>
            <sz val="11"/>
            <color theme="1"/>
            <rFont val="Arial"/>
            <family val="2"/>
          </rPr>
          <t>======
ID#AAAAJxeFSOI
Nombre del Indicador    (2020-05-14 21:59:44)
Debe coincidir con el indicador,  Es importante que el nombre del indicador sea claro, conciso y corto.</t>
        </r>
      </text>
    </comment>
    <comment ref="C13" authorId="0" shapeId="0">
      <text>
        <r>
          <rPr>
            <sz val="11"/>
            <color theme="1"/>
            <rFont val="Arial"/>
            <family val="2"/>
          </rPr>
          <t>======
ID#AAAAJxeFSO8
Alexander Perea Mena    (2020-05-14 21:59:44)
Meta: Cantidad programada o valor objetivo que espera alcanzar un indicador en un periodo específico</t>
        </r>
      </text>
    </comment>
    <comment ref="T13" authorId="0" shapeId="0">
      <text>
        <r>
          <rPr>
            <sz val="11"/>
            <color theme="1"/>
            <rFont val="Arial"/>
            <family val="2"/>
          </rPr>
          <t>======
ID#AAAAJxeFSOQ
Alexander Perea Mena    (2020-05-14 21:59:44)
Tipo de indicador: De acuerdo a la tipología de los indicadores: Eficacia, Eficiencia, Efectividad.</t>
        </r>
      </text>
    </comment>
    <comment ref="C16" authorId="0" shapeId="0">
      <text>
        <r>
          <rPr>
            <sz val="11"/>
            <color theme="1"/>
            <rFont val="Arial"/>
            <family val="2"/>
          </rPr>
          <t>======
ID#AAAAJxeFSO4
Alexander Perea Mena    (2020-05-14 21:59:44)
Objetivo: Señala el para qué se establece el indicador y qué mide.</t>
        </r>
      </text>
    </comment>
    <comment ref="C18" authorId="0" shapeId="0">
      <text>
        <r>
          <rPr>
            <sz val="11"/>
            <color theme="1"/>
            <rFont val="Arial"/>
            <family val="2"/>
          </rPr>
          <t>======
ID#AAAAJjBBS-Y
Alexander Perea Mena    (2020-05-14 21:59:44)
Descripción:  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t>
        </r>
      </text>
    </comment>
    <comment ref="C20" authorId="0" shapeId="0">
      <text>
        <r>
          <rPr>
            <sz val="11"/>
            <color theme="1"/>
            <rFont val="Arial"/>
            <family val="2"/>
          </rPr>
          <t>======
ID#AAAAJxeFSOY
Alexander Perea Mena    (2020-05-14 21:59:44)
Fecha de actualización: Corresponde a la fecha en la cual se realizan modificaciones a la ficha técnica del indicador, las cuales son validadas y aprobadas por el gerente de meta. (solo Mes y Año)</t>
        </r>
      </text>
    </comment>
    <comment ref="M20" authorId="0" shapeId="0">
      <text>
        <r>
          <rPr>
            <sz val="11"/>
            <color theme="1"/>
            <rFont val="Arial"/>
            <family val="2"/>
          </rPr>
          <t>======
ID#AAAAJxeFSPI
Alexander Perea Mena    (2020-05-14 21:59:44)
Frecuencia: Frecuencia con la cual se recolecta la información de avances y a partir de la cual se realiza el reporte de avance</t>
        </r>
      </text>
    </comment>
    <comment ref="T20" authorId="0" shapeId="0">
      <text>
        <r>
          <rPr>
            <sz val="11"/>
            <color theme="1"/>
            <rFont val="Arial"/>
            <family val="2"/>
          </rPr>
          <t>======
ID#AAAAJxeFSPA
Alexander Perea Mena    (2020-05-14 21:59:44)
Unidad de Medida: Corresponde al parámetro o unidad de referencia para determinar la magnitud de medición del indicador</t>
        </r>
      </text>
    </comment>
    <comment ref="C23" authorId="0" shapeId="0">
      <text>
        <r>
          <rPr>
            <sz val="11"/>
            <color theme="1"/>
            <rFont val="Arial"/>
            <family val="2"/>
          </rPr>
          <t>======
ID#AAAAJxeFSPE
Alexander Perea Mena    (2020-05-14 21:59:44)
Fuente de Información: es la deominación de los insumos de información que se requieren a fin de dar cumplimiento a los requerimientos del indicador</t>
        </r>
      </text>
    </comment>
    <comment ref="J23" authorId="0" shapeId="0">
      <text>
        <r>
          <rPr>
            <sz val="11"/>
            <color theme="1"/>
            <rFont val="Arial"/>
            <family val="2"/>
          </rPr>
          <t>======
ID#AAAAJxeFSOc
Alexander Perea Mena    (2020-05-14 21:59:44)
Proceso Generador de la Información:  Nombre del proceso (s) encargado (s) de la producción y/o suministro de la información que se utiliza para la construcción y reporte del indicador.</t>
        </r>
      </text>
    </comment>
    <comment ref="Q23" authorId="0" shapeId="0">
      <text>
        <r>
          <rPr>
            <sz val="11"/>
            <color theme="1"/>
            <rFont val="Arial"/>
            <family val="2"/>
          </rPr>
          <t>======
ID#AAAAJxeFSN4
Alexander Perea Mena    (2020-05-14 21:59:44)
Responsable del Indicador: dependencias y personas que tendrán a su cargo la gerencia del indicador (que deben velar por que se cumplan las metas definidas), así como la elaboración del mismo y el reporte periódico de la información de avance de este indicador</t>
        </r>
      </text>
    </comment>
    <comment ref="C26" authorId="0" shapeId="0">
      <text>
        <r>
          <rPr>
            <sz val="11"/>
            <color theme="1"/>
            <rFont val="Arial"/>
            <family val="2"/>
          </rPr>
          <t>======
ID#AAAAJxeFSOo
Alexander Perea Mena    (2020-05-14 21:59:45)
Forma de Calculo: Identificación de la expresión o fórmula matemática para obtener el valor cuantitativo del indicador.</t>
        </r>
      </text>
    </comment>
    <comment ref="C28" authorId="0" shapeId="0">
      <text>
        <r>
          <rPr>
            <sz val="11"/>
            <color theme="1"/>
            <rFont val="Arial"/>
            <family val="2"/>
          </rPr>
          <t>======
ID#AAAAJxeFSOk
Alexander Perea Mena    (2020-05-14 21:59:44)
Linea Base:  Información que describe la situación previa a una intervención y con la cual es posible hacer seguimiento a una política, programa o proyecto o efectuar comparaciones relacionadas. En otras palabras, corresponde a la valoración del diagnóstico inicial del indicador.</t>
        </r>
      </text>
    </comment>
    <comment ref="K28" authorId="0" shapeId="0">
      <text>
        <r>
          <rPr>
            <sz val="11"/>
            <color theme="1"/>
            <rFont val="Arial"/>
            <family val="2"/>
          </rPr>
          <t>======
ID#AAAAJxeFSOs
Alexander Perea Mena    (2020-05-14 21:59:44)
Sentido del Indicador : 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C30" authorId="0" shapeId="0">
      <text>
        <r>
          <rPr>
            <sz val="11"/>
            <color theme="1"/>
            <rFont val="Arial"/>
            <family val="2"/>
          </rPr>
          <t>======
ID#AAAAJxeFSOE
Carolina Duque P.    (2020-05-14 21:59:45)
Rangos de gestión: 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sz val="11"/>
            <color theme="1"/>
            <rFont val="Arial"/>
            <family val="2"/>
          </rPr>
          <t>======
ID#AAAAJxeFSOU
Carolina Duque P.    (2020-05-14 21:59:44)
Deficiente: Rojo como deficiente cunado la diferencia entre el resultado registrado y lo programado o establecido como meta sugiere generar una alerta de incumplimiento.</t>
        </r>
      </text>
    </comment>
    <comment ref="S30" authorId="0" shapeId="0">
      <text>
        <r>
          <rPr>
            <sz val="11"/>
            <color theme="1"/>
            <rFont val="Arial"/>
            <family val="2"/>
          </rPr>
          <t>======
ID#AAAAJxeFSOM
Carolina Duque P.    (2020-05-14 21:59:44)
Mejorable: Amarillo como mejorable cuando se presenta un leve rezago en el alcance de la meta</t>
        </r>
      </text>
    </comment>
    <comment ref="X30" authorId="0" shapeId="0">
      <text>
        <r>
          <rPr>
            <sz val="11"/>
            <color theme="1"/>
            <rFont val="Arial"/>
            <family val="2"/>
          </rPr>
          <t>======
ID#AAAAJxeFSNs
Carolina Duque P.    (2020-05-14 21:59:45)
Apropiado: Verde como apropiado cuando el resultado del indicador es igual o superior la meta establecida</t>
        </r>
      </text>
    </comment>
    <comment ref="C35" authorId="0" shapeId="0">
      <text>
        <r>
          <rPr>
            <sz val="11"/>
            <color theme="1"/>
            <rFont val="Arial"/>
            <family val="2"/>
          </rPr>
          <t>======
ID#AAAAJxeFSOA
Natalia Norato Mora    (2020-05-14 21:59:44)
Mensual
trimestral
semetral:</t>
        </r>
      </text>
    </comment>
    <comment ref="H35" authorId="0" shapeId="0">
      <text>
        <r>
          <rPr>
            <sz val="11"/>
            <color theme="1"/>
            <rFont val="Arial"/>
            <family val="2"/>
          </rPr>
          <t>======
ID#AAAAJxeFSN8
Alexander Perea Mena    (2020-05-14 21:59:44)
Variable 1: Numerador, regitrar el nombre del numerador de la formula del indicador.</t>
        </r>
      </text>
    </comment>
    <comment ref="I35" authorId="0" shapeId="0">
      <text>
        <r>
          <rPr>
            <sz val="11"/>
            <color theme="1"/>
            <rFont val="Arial"/>
            <family val="2"/>
          </rPr>
          <t>======
ID#AAAAJxeFSOg
Alexander Perea Mena    (2020-05-14 21:59:44)
Variable 2: Denominador
regitrar el nombre del denominador de la formula del indicador.</t>
        </r>
      </text>
    </comment>
    <comment ref="J35" authorId="0" shapeId="0">
      <text>
        <r>
          <rPr>
            <sz val="11"/>
            <color theme="1"/>
            <rFont val="Arial"/>
            <family val="2"/>
          </rPr>
          <t>======
ID#AAAAJxeFSO0
Reultado    (2020-05-14 21:59:44)
Producto de la operación</t>
        </r>
      </text>
    </comment>
    <comment ref="K35" authorId="0" shapeId="0">
      <text>
        <r>
          <rPr>
            <sz val="11"/>
            <color theme="1"/>
            <rFont val="Arial"/>
            <family val="2"/>
          </rPr>
          <t>======
ID#AAAAJxeFSOw
Alexander Perea Mena    (2020-05-14 21:59:44)
Evaluación Cualitativa: Comentarios que deban tenerse en cuenta sobre el resultado del indicador, que se consideran pertinentes y que no se pueden expresar a traves de la simple 
operación matemática</t>
        </r>
      </text>
    </comment>
    <comment ref="V55" authorId="0" shapeId="0">
      <text>
        <r>
          <rPr>
            <sz val="11"/>
            <color theme="1"/>
            <rFont val="Arial"/>
            <family val="2"/>
          </rPr>
          <t>======
ID#AAAAJxeFSN0
Acción de mejora    (2020-05-14 21:59:44)
Identificar las acciones de mejora a aplicar encaminadas a subsanar los eventos que impidan la consecución del objetivo del indicador o el cumplimiento de las metas establecidas</t>
        </r>
      </text>
    </comment>
  </commentList>
</comments>
</file>

<file path=xl/comments16.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J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O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C36" authorId="2" shapeId="0">
      <text>
        <r>
          <rPr>
            <b/>
            <sz val="9"/>
            <color indexed="81"/>
            <rFont val="Tahoma"/>
            <family val="2"/>
          </rPr>
          <t>Mensual
trimestral
semetral:</t>
        </r>
        <r>
          <rPr>
            <sz val="9"/>
            <color indexed="81"/>
            <rFont val="Tahoma"/>
            <family val="2"/>
          </rPr>
          <t xml:space="preserve">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2"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7.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J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O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C36" authorId="2" shapeId="0">
      <text>
        <r>
          <rPr>
            <b/>
            <sz val="9"/>
            <color indexed="81"/>
            <rFont val="Tahoma"/>
            <family val="2"/>
          </rPr>
          <t>Mensual
trimestral
semetral:</t>
        </r>
        <r>
          <rPr>
            <sz val="9"/>
            <color indexed="81"/>
            <rFont val="Tahoma"/>
            <family val="2"/>
          </rPr>
          <t xml:space="preserve">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2"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8.xml><?xml version="1.0" encoding="utf-8"?>
<comments xmlns="http://schemas.openxmlformats.org/spreadsheetml/2006/main">
  <authors>
    <author>Alexander Perea Mena</author>
    <author>Carolina Duque P.</author>
    <author>Natalia Norato Mora</author>
  </authors>
  <commentLis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Q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9.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Q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xml><?xml version="1.0" encoding="utf-8"?>
<comments xmlns="http://schemas.openxmlformats.org/spreadsheetml/2006/main">
  <authors>
    <author>Autor</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0"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0"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0"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0"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7"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0.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4"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1.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2.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regitrar el nombre del numerador de la formula del indicador.</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4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3.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4.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5.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5"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6.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2"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7.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8.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V7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9.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V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O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V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S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List>
</comments>
</file>

<file path=xl/comments3.xml><?xml version="1.0" encoding="utf-8"?>
<comments xmlns="http://schemas.openxmlformats.org/spreadsheetml/2006/main">
  <authors>
    <author>Autor</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0"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0"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0"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0" shapeId="0">
      <text>
        <r>
          <rPr>
            <b/>
            <sz val="9"/>
            <color indexed="81"/>
            <rFont val="Tahoma"/>
            <family val="2"/>
          </rPr>
          <t>Mensual
trimestral
semetral:</t>
        </r>
        <r>
          <rPr>
            <sz val="9"/>
            <color indexed="81"/>
            <rFont val="Tahoma"/>
            <family val="2"/>
          </rPr>
          <t xml:space="preserve">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7"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0.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V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O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V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S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1"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1"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1"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1"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7" authorId="2" shapeId="0">
      <text>
        <r>
          <rPr>
            <b/>
            <sz val="9"/>
            <color indexed="81"/>
            <rFont val="Tahoma"/>
            <family val="2"/>
          </rPr>
          <t>Mensual
trimestral
semestral:</t>
        </r>
        <r>
          <rPr>
            <sz val="9"/>
            <color indexed="81"/>
            <rFont val="Tahoma"/>
            <family val="2"/>
          </rPr>
          <t xml:space="preserve">
</t>
        </r>
      </text>
    </comment>
    <comment ref="H37"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7"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J37" authorId="0" shapeId="0">
      <text>
        <r>
          <rPr>
            <b/>
            <sz val="9"/>
            <color indexed="81"/>
            <rFont val="Tahoma"/>
            <family val="2"/>
          </rPr>
          <t>Resultado:</t>
        </r>
        <r>
          <rPr>
            <sz val="9"/>
            <color indexed="81"/>
            <rFont val="Tahoma"/>
            <family val="2"/>
          </rPr>
          <t xml:space="preserve">
 Producto de la operación </t>
        </r>
      </text>
    </comment>
    <comment ref="K37"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U63"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1.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2.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3.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4.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5.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6.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7.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8.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9.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xml><?xml version="1.0" encoding="utf-8"?>
<comments xmlns="http://schemas.openxmlformats.org/spreadsheetml/2006/main">
  <authors>
    <author>Autor</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0"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0"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0"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0" shapeId="0">
      <text>
        <r>
          <rPr>
            <b/>
            <sz val="9"/>
            <color indexed="81"/>
            <rFont val="Tahoma"/>
            <family val="2"/>
          </rPr>
          <t>Mensual
trimestral
semetral:</t>
        </r>
        <r>
          <rPr>
            <sz val="9"/>
            <color indexed="81"/>
            <rFont val="Tahoma"/>
            <family val="2"/>
          </rPr>
          <t xml:space="preserve">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7"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0.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1.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2"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2.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3.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2"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4.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5.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4"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6.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4"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7.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3"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8.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4"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9.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2"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7"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0.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47"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1.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4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6.xml><?xml version="1.0" encoding="utf-8"?>
<comments xmlns="http://schemas.openxmlformats.org/spreadsheetml/2006/main">
  <authors>
    <author>Alexander Perea Mena</author>
    <author>Natalia Norato Mora</author>
  </authors>
  <commentList>
    <comment ref="C9"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2"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AF12"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5" authorId="0" shapeId="0">
      <text>
        <r>
          <rPr>
            <b/>
            <sz val="9"/>
            <color indexed="81"/>
            <rFont val="Tahoma"/>
            <family val="2"/>
          </rPr>
          <t>Objetivo:</t>
        </r>
        <r>
          <rPr>
            <sz val="9"/>
            <color indexed="81"/>
            <rFont val="Tahoma"/>
            <family val="2"/>
          </rPr>
          <t xml:space="preserve"> Señala el para qué se establece el indicador y qué mide.
</t>
        </r>
      </text>
    </comment>
    <comment ref="C17"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19"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19"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AF19"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2"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2"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AC22"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5"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7"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7"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5" authorId="1"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Z54"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7.xml><?xml version="1.0" encoding="utf-8"?>
<comments xmlns="http://schemas.openxmlformats.org/spreadsheetml/2006/main">
  <authors>
    <author>Autor</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0"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0"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0"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0"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4"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8.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9.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sharedStrings.xml><?xml version="1.0" encoding="utf-8"?>
<sst xmlns="http://schemas.openxmlformats.org/spreadsheetml/2006/main" count="4417" uniqueCount="1244">
  <si>
    <t>FORMATO INDICADOR DE GESTIÓN</t>
  </si>
  <si>
    <t>CÓDIGO: DESI-FM-007</t>
  </si>
  <si>
    <t>VERSIÓN: 8</t>
  </si>
  <si>
    <t>FECHA DE APLICACIÓN: MAYO 2020</t>
  </si>
  <si>
    <t>PROCESO:</t>
  </si>
  <si>
    <t>DIRECCIONAMIENTO ESTRATÉGICO E INNOVACIÓN</t>
  </si>
  <si>
    <t>NOMBRE DEL INDICADOR:</t>
  </si>
  <si>
    <t xml:space="preserve">PRODUCTOS DE DIRECCIONAMIENTO ESTRATÉGICO CUMPLIDOS </t>
  </si>
  <si>
    <t xml:space="preserve">CÓDIGO </t>
  </si>
  <si>
    <t xml:space="preserve"> VERSIÓN:</t>
  </si>
  <si>
    <t>DESI-IND-001</t>
  </si>
  <si>
    <t>META:</t>
  </si>
  <si>
    <t>LOGRAR UN NIVEL DE CUMPLIMIENTO DEL 90%  DE LOS  PRODUCTOS DE DIRECCIONAMIENTO ESTRATÉGICO ESTABLECIDOS PARA EL PERIODO</t>
  </si>
  <si>
    <t xml:space="preserve">TIPO DE INDICADOR: </t>
  </si>
  <si>
    <t>EFICIENCIA</t>
  </si>
  <si>
    <t xml:space="preserve">OBJETIVO: </t>
  </si>
  <si>
    <t>Realizar seguimiento al nivel porcentual de cumplimiento en la elaboración de los productos de Direccionamiento Estratégico que sean competencia de la Oficina Asesora de Planeación durante el periodo y en los tiempos establecidos.</t>
  </si>
  <si>
    <t xml:space="preserve">DESCRICIÓN </t>
  </si>
  <si>
    <t xml:space="preserve">El indicador pretende medir el porcentaje de cumplimiento en la entrega de los productos de Direccionamiento Estratégico, teniendo en cuenta las principales temáticas identificadas por los responsables del proceso. Este seguimiento permite realizar control a la elaboración de los productos de los temas estratégicos de la OAP, evitando el incumplimiento de las fechas establecidas; comienza con la identificación de los productos para el periodo y las fechas de entrega establecida y termina en la elaboración de los productos, la generación de la evidencias y el reporte de la información. </t>
  </si>
  <si>
    <r>
      <rPr>
        <b/>
        <sz val="11"/>
        <rFont val="Arial"/>
        <family val="2"/>
      </rPr>
      <t>Fecha de Actualización:</t>
    </r>
    <r>
      <rPr>
        <sz val="11"/>
        <rFont val="Arial"/>
        <family val="2"/>
      </rPr>
      <t xml:space="preserve"> </t>
    </r>
  </si>
  <si>
    <t>Junio del 2020</t>
  </si>
  <si>
    <t>Frecuencia:</t>
  </si>
  <si>
    <t>Unidad de Medida:</t>
  </si>
  <si>
    <t>Trimestral</t>
  </si>
  <si>
    <t>Porcentaje</t>
  </si>
  <si>
    <t>Fuente de Información:</t>
  </si>
  <si>
    <t>Proceso(s) generador(es)  de la información:</t>
  </si>
  <si>
    <t xml:space="preserve">Responsable del Indicador: </t>
  </si>
  <si>
    <t xml:space="preserve">Lista de productos establecidos para el periodo con tiempos de entrega </t>
  </si>
  <si>
    <t>Direccionamiento Estratégico e Innovación</t>
  </si>
  <si>
    <t>Jefe Oficina Asesora de Planeación</t>
  </si>
  <si>
    <t xml:space="preserve">Forma de Cálculo: </t>
  </si>
  <si>
    <t>(Número de productos entregados en los términos de tiempos establecidos / Número de productos definidos para el periodo)</t>
  </si>
  <si>
    <t>LINEA BASE</t>
  </si>
  <si>
    <t>SENTIDO DEL INDICADOR</t>
  </si>
  <si>
    <t>Ascendente</t>
  </si>
  <si>
    <t>constante o Independiente</t>
  </si>
  <si>
    <t>X</t>
  </si>
  <si>
    <t xml:space="preserve"> Descendente</t>
  </si>
  <si>
    <t>Rangos de gestión</t>
  </si>
  <si>
    <t>Deficiente</t>
  </si>
  <si>
    <t>Mejorable</t>
  </si>
  <si>
    <t>Apropiado</t>
  </si>
  <si>
    <t>Min</t>
  </si>
  <si>
    <t>Max</t>
  </si>
  <si>
    <t>CUADRO DE SEGUIMIENTO</t>
  </si>
  <si>
    <t>PERIODO DE MEDICIÓN</t>
  </si>
  <si>
    <t>Número de productos entregados en los términos de tiempos establecidos</t>
  </si>
  <si>
    <t>Número de productos definidos para el periodo</t>
  </si>
  <si>
    <t>RESULTADO</t>
  </si>
  <si>
    <t xml:space="preserve">EVALUACIÓN CUALITATIVA </t>
  </si>
  <si>
    <t>TOTAL</t>
  </si>
  <si>
    <t>REPRESENTACIÓN GRÁFICA</t>
  </si>
  <si>
    <t>ANÁLISIS DE LA DESVIACIÓN</t>
  </si>
  <si>
    <t>ACCIÓN DE MEJORA</t>
  </si>
  <si>
    <t>Trimestre 4 del 2022</t>
  </si>
  <si>
    <r>
      <t xml:space="preserve">Se ejecutaron y entregaron en los términos de tiempos establecidos 7 productos de los 7 productos programados para el 4to  trimestre vigencia 2022. Dentro de los productos  y actividades realizadas por el proceso DESI:  (Evidencias en link de acceso)
1-Informe de indicadores corte a 3er trimestre 2022, publicado en página web / Transparencia de la UAERMV
</t>
    </r>
    <r>
      <rPr>
        <sz val="9"/>
        <color theme="4"/>
        <rFont val="Arial"/>
        <family val="2"/>
      </rPr>
      <t xml:space="preserve">https://www.umv.gov.co/portal/transparencia2020/indicadores-de-gestion/ </t>
    </r>
    <r>
      <rPr>
        <sz val="9"/>
        <rFont val="Arial"/>
        <family val="2"/>
      </rPr>
      <t xml:space="preserve">
2-Consolidado Planes de Acción  3rt  trimestre 2022 ( 30-09-2022) , publicado en página web / Transparencia de la UAERMV
</t>
    </r>
    <r>
      <rPr>
        <sz val="9"/>
        <color theme="4"/>
        <rFont val="Arial"/>
        <family val="2"/>
      </rPr>
      <t>https://www.umv.gov.co/portal/transparencia2020/planes-de-accion/</t>
    </r>
    <r>
      <rPr>
        <sz val="9"/>
        <rFont val="Arial"/>
        <family val="2"/>
      </rPr>
      <t xml:space="preserve">
3-Informe de monitoreo a Riesgos segundo  cuatrimestre 2022, acceso evidencia:
</t>
    </r>
    <r>
      <rPr>
        <sz val="9"/>
        <color theme="4"/>
        <rFont val="Arial"/>
        <family val="2"/>
      </rPr>
      <t xml:space="preserve">https://www.umv.gov.co/portal/wp-content/uploads/2022/10/Informe-Monitoreo-Mapas-de-Riesgo-2do-Cuatrimestre-de-2022.docx
</t>
    </r>
    <r>
      <rPr>
        <sz val="9"/>
        <color rgb="FF00B0F0"/>
        <rFont val="Arial"/>
        <family val="2"/>
      </rPr>
      <t xml:space="preserve">
</t>
    </r>
    <r>
      <rPr>
        <sz val="9"/>
        <color theme="1"/>
        <rFont val="Arial"/>
        <family val="2"/>
      </rPr>
      <t xml:space="preserve">4-Seguimiento políticas de Gestión de Desempeño , tercer  Informe 2022 :
</t>
    </r>
    <r>
      <rPr>
        <sz val="9"/>
        <color theme="4"/>
        <rFont val="Arial"/>
        <family val="2"/>
      </rPr>
      <t>https://uaermv.sharepoint.com/:w:/s/ProcesoDESI/Eev0VrotQvNCntNJk-2u6SwB3dQMEsVBbTjdzm8SbBH1gg?e=WvcKXg</t>
    </r>
    <r>
      <rPr>
        <sz val="9"/>
        <color rgb="FF7030A0"/>
        <rFont val="Arial"/>
        <family val="2"/>
      </rPr>
      <t xml:space="preserve">
</t>
    </r>
    <r>
      <rPr>
        <sz val="9"/>
        <rFont val="Arial"/>
        <family val="2"/>
      </rPr>
      <t xml:space="preserve">
5.Seguimiento Plan de Adecuación MIPG
</t>
    </r>
    <r>
      <rPr>
        <sz val="9"/>
        <color theme="4"/>
        <rFont val="Arial"/>
        <family val="2"/>
      </rPr>
      <t>https://uaermv.sharepoint.com/sites/ProcesoDESI/Documentos%20compartidos/Forms/AllItems.aspx?id=%2Fsites%2FProcesoDESI%2FDocumentos%20compartidos%2F150%20300%20PLANES%2F150%20300%20Plan%20de%20Adecuacion%20MIPG%2F2022%20PAS%2FSeguimiento%20trimestrales%20del%20plan%20MIPG%2F3er%20Trimestre%20PAS&amp;p=true&amp;ga=1</t>
    </r>
    <r>
      <rPr>
        <sz val="9"/>
        <rFont val="Arial"/>
        <family val="2"/>
      </rPr>
      <t xml:space="preserve">
6.Reporte de Cumplimiento ITA para el Periodo 2022
</t>
    </r>
    <r>
      <rPr>
        <sz val="9"/>
        <color theme="4"/>
        <rFont val="Arial"/>
        <family val="2"/>
      </rPr>
      <t>https://uaermv.sharepoint.com/sites/ProcesoDESI/Documentos%20compartidos/Forms/AllItems.aspx?id=%2Fsites%2FProcesoDESI%2FDocumentos%20compartidos%2F150%20300%20PLANES%2F150%20300%20160%20Planes%20de%20Transparencia%2F2022%2FITA&amp;p=true&amp;ga=1</t>
    </r>
    <r>
      <rPr>
        <sz val="9"/>
        <rFont val="Arial"/>
        <family val="2"/>
      </rPr>
      <t xml:space="preserve">
7.Publicaciones de aprobaciones documentale 4to trimestre 2022
</t>
    </r>
    <r>
      <rPr>
        <sz val="9"/>
        <color theme="4"/>
        <rFont val="Arial"/>
        <family val="2"/>
      </rPr>
      <t>https://uaermv-my.sharepoint.com/personal/sandra_gutierrez_umv_gov_co/_layouts/15/onedrive.aspx?id=%2Fsites%2FProcesoDESI%2FDocumentos%20compartidos%2F1%2E%20REPORTES%20PROCESO%20DESI%2FDESI%202022%2Fe%2E%20Soportes%20de%20indicador%20DESI%202022%2FEVIDENCIAS%20PRODUCTOS%20INDICADOR%20DESI%204to%20TRIMESTRE%202022&amp;listurl=https%3A%2F%2Fuaermv%2Esharepoint%2Ecom%2Fsites%2FProcesoDESI%2FDocumentos%20compartidos&amp;viewid=91cc1393%2De00b%2D43d7%2D8b8a%2De1215939b8ee</t>
    </r>
  </si>
  <si>
    <t>Trimestre I</t>
  </si>
  <si>
    <t>Se realizaron 12 de 12 productos programados para el I trimestre vigencia 2022. Dentro de los productos realizados por el proceso DESI se encuentran: 
1-Informe de indicadores 
https://www.umv.gov.co/portal/wp-content/uploads/2022/01/Informe-4to-trim-2021.docx
2-Consolidado Planes de Acción 
https://www.umv.gov.co/portal/wp-content/uploads/2022/01/cumplimiento_IV_Trimestre.xlsx
3-Informe de monitoreo a Riesgos
 https://www.umv.gov.co/portal/wp-content/uploads/2022/02/Informe-Monitoreo-Mapas-de-Riesgo-3er-Cuatrimestre-de-2021.docx
4-Informe politicas MIPG
https://www.umv.gov.co/portal/wp-content/uploads/2022/04/4to-Informe-de-politicas-de-gestion-MIPG-1.docx
5-Seguimiento Plan de Adecuación MIPG (comité y/o correos electrónicos)
https://uaermv.sharepoint.com/:f:/s/ProcesoDESI/EkUcKq-m5UhFtUgNo-JIej8B7u87ywp7g5cJtsBDEOgDXw?e=NC566v
6-Reportes oficial SEGPLAN 
Repositorio evidencias OAP - PROCESO DESI- 1 Trimestre 2022
7-Reporte oficial SPI
https://uaermv.sharepoint.com/sites/ProcesoDESI/Documentos%20compartidos/Forms/AllItems.aspx?id=%2Fsites%2FProcesoDESI%2FDocumentos%20compartidos%2F150%20GESTION%20MIPG%2FGESTION%20%2D%20REPORTE%20FURAG%2FFURAG%20vigencia%202021%2FCertificado%20Diligenciamiento%20vigencia%202021%2Epdf&amp;parent=%2Fsites%2FProcesoDESI%2FDocumentos%20compartidos%2F150%20GESTION%20MIPG%2FGESTION%20%2D%20REPORTE%20FURAG%2FFURAG%20vigencia%202021&amp;p=true&amp;ga=1
8-Certificado Diligenciamiento vigencia 2021 FURAG
https://uaermv.sharepoint.com/sites/ProcesoDESI/Documentos%20compartidos/Forms/AllItems.aspx?id=%2Fsites%2FProcesoDESI%2FDocumentos%20compartidos%2F150%20GESTION%20MIPG%2FGESTION%20%2D%20REPORTE%20FURAG%2FFURAG%20vigencia%202021%2FCertificado%20Diligenciamiento%20vigencia%202021%2Epdf&amp;parent=%2Fsites%2FProcesoDESI%2FDocumentos%20compartidos%2F150%20GESTION%20MIPG%2FGESTION%20%2D%20REPORTE%20FURAG%2FFURAG%20vigencia%202021&amp;p=true&amp;ga=1
9-Boletines de seguimiento a proyectos de inversión (en el marco de las mesas de seguimiento 
trimestrales)
https://uaermv.sharepoint.com/sites/ProcesoDESI/Documentos%20compartidos/Forms/AllItems.aspx?ct=1649421995527&amp;or=OWA%2DNT&amp;cid=3382b669%2Dfd52%2D2644%2Dd4e5%2
10.Informes de gestión (avance, logros, resultados, beneficios)
https://www.umv.gov.co/portal/wp-content/uploads/2022/02/INFORME_DE_GESTION_Y_RESULTADOS_2021_CBN_1090-.pdf
11.Informe de rendicion de cuentas
https://www.umv.gov.co/portal/rendicion-de-cuentas/#1644625578582-8a8f241a-7e28
12.Publicaciones de aprobaciones documentales 
https://uaermv.sharepoint.com/sites/ProcesoDESI/Documentos%20compartidos/Forms/AllItems.aspx?ga=1&amp;id=%2Fsites%2FProcesoDESI%2FDocumentos%20compartidos%2F1%2E%20R</t>
  </si>
  <si>
    <t>Trimestre 2</t>
  </si>
  <si>
    <r>
      <t xml:space="preserve">Se realizaron 12 de 12 productos programados para el segundo  trimestre vigencia 2022. Dentro de los productos  y actividades realizadas por el proceso DESI se encuentran:  (Evidencias en link de acceso)
1-Informe de indicadores corte a Primer  trimestre 2022, publicado en página web / Transparencia de la UAERMV
</t>
    </r>
    <r>
      <rPr>
        <sz val="9"/>
        <color rgb="FF00B0F0"/>
        <rFont val="Arial"/>
        <family val="2"/>
      </rPr>
      <t>https://www.umv.gov.co/portal/transparencia2020/indicadores-de-gestion/</t>
    </r>
    <r>
      <rPr>
        <sz val="9"/>
        <rFont val="Arial"/>
        <family val="2"/>
      </rPr>
      <t xml:space="preserve">
2-Consolidado Planes de Acción  Primer  trimestre 2022, publicado en página web / Transparencia de la UAERMV
</t>
    </r>
    <r>
      <rPr>
        <sz val="9"/>
        <color rgb="FF00B0F0"/>
        <rFont val="Arial"/>
        <family val="2"/>
      </rPr>
      <t>https://www.umv.gov.co/portal/transparencia2020/planes-de-accion/</t>
    </r>
    <r>
      <rPr>
        <sz val="9"/>
        <rFont val="Arial"/>
        <family val="2"/>
      </rPr>
      <t xml:space="preserve">
3-Informe de monitoreo a Riesgos Primer 4trimestre 2022, acceso evidencia:
</t>
    </r>
    <r>
      <rPr>
        <sz val="9"/>
        <color rgb="FF00B0F0"/>
        <rFont val="Arial"/>
        <family val="2"/>
      </rPr>
      <t xml:space="preserve"> https://uaermv.sharepoint.com/:w:/s/ProcesoDESI/EYP5Ro6tfrZMiUuMdGVN8uIBcjRMTMXQG1HsXOcQFVl4eA?e=wf2e0a
</t>
    </r>
    <r>
      <rPr>
        <sz val="9"/>
        <rFont val="Arial"/>
        <family val="2"/>
      </rPr>
      <t xml:space="preserve">4-Informe de monitoreo Plan Anticorrupción y atención al ciudadano corte a 30 abril 2022, publicado en página web:
</t>
    </r>
    <r>
      <rPr>
        <sz val="9"/>
        <color rgb="FF00B0F0"/>
        <rFont val="Arial"/>
        <family val="2"/>
      </rPr>
      <t xml:space="preserve">https://www.umv.gov.co/portal/control-7-2-reportes-de-control-interno-2022/#1551484987948-08c312f8-6f0b
</t>
    </r>
    <r>
      <rPr>
        <sz val="9"/>
        <rFont val="Arial"/>
        <family val="2"/>
      </rPr>
      <t xml:space="preserve">5-Seguimiento políticas  MIPG , Primer  Informe 2022 :
</t>
    </r>
    <r>
      <rPr>
        <sz val="9"/>
        <color rgb="FF00B0F0"/>
        <rFont val="Arial"/>
        <family val="2"/>
      </rPr>
      <t>https://uaermv.sharepoint.com/:w:/s/ProcesoDESI/Eai0aW1SEeFLupztRUiGyLUB1TpocQ5HCrfFF4L-dYVEUg?e=WdFugj</t>
    </r>
    <r>
      <rPr>
        <sz val="9"/>
        <rFont val="Arial"/>
        <family val="2"/>
      </rPr>
      <t xml:space="preserve">
6.Seguimiento Plan de Adecuación MIPG (comité y/o correos electrónicos)
</t>
    </r>
    <r>
      <rPr>
        <sz val="9"/>
        <color rgb="FF00B0F0"/>
        <rFont val="Arial"/>
        <family val="2"/>
      </rPr>
      <t>https://uaermv.sharepoint.com/:f:/s/ProcesoDESI/EiOLCx6TnxdOppxk6OquBpUBBRaRnMUG9G2n5V6BntQesw?e=asr9Q3</t>
    </r>
    <r>
      <rPr>
        <sz val="9"/>
        <rFont val="Arial"/>
        <family val="2"/>
      </rPr>
      <t xml:space="preserve">
7.Consolidado de Reporte de Políticas públicas , producto  un  informe  2022 UAERMV
</t>
    </r>
    <r>
      <rPr>
        <sz val="9"/>
        <color rgb="FF00B0F0"/>
        <rFont val="Arial"/>
        <family val="2"/>
      </rPr>
      <t xml:space="preserve">https://uaermv.sharepoint.com/:w:/s/ProcesoDESI/Ec7C6rPhv-dHi8IfRC8sLEUB8GIKpDlxopIlL1pSXe5TKA?e=krOaTC
</t>
    </r>
    <r>
      <rPr>
        <sz val="9"/>
        <rFont val="Arial"/>
        <family val="2"/>
      </rPr>
      <t xml:space="preserve">8-Reportes oficial SEGPLAN 
</t>
    </r>
    <r>
      <rPr>
        <sz val="9"/>
        <color rgb="FF00B0F0"/>
        <rFont val="Arial"/>
        <family val="2"/>
      </rPr>
      <t>https://uaermv.sharepoint.com/:w:/s/ProcesoDESI/Ec7C6rPhv-dHi8IfRC8sLEUB8GIKpDlxopIlL1pSXe5TKA?e=krOaTC</t>
    </r>
    <r>
      <rPr>
        <sz val="9"/>
        <rFont val="Arial"/>
        <family val="2"/>
      </rPr>
      <t xml:space="preserve">
9-Reporte oficial SPI
https://uaermv.sharepoint.com/sites/ProcesoDESI/Documentos%20compartidos/Forms/AllItems.aspx?id=%2Fsites%2FProcesoDESI%2FDocumentos%20compartidos%2F150%20340%20PROYECTOS%2F2022%2F1%2E%20Seguimiento%20Proyectos%2F4%2E%20Reporte%20SPI&amp;viewid=91cc1393%2De00b%2D43d7%2D8b8a%2De1215939b8ee
10-Boletines de seguimiento a proyectos de inversión (en el marco de las mesas de seguimiento 
trimestrales 20222)
</t>
    </r>
    <r>
      <rPr>
        <sz val="9"/>
        <color rgb="FF00B0F0"/>
        <rFont val="Arial"/>
        <family val="2"/>
      </rPr>
      <t xml:space="preserve">https://uaermv.sharepoint.com/sites/ProcesoDESI/Documentos%20compartidos/Forms/AllItems.aspx?id=%2Fsites%2FProcesoDESI%2FDocumentos%20compartidos%2F150%20340%20PROYECTOS%2F2022%2F1%2E%20Seguimiento%20Proyectos%2F7%2E%20Mesas%20de%20seguimiento&amp;viewid=91cc1393%2De00b%2D43d7%2D8b8a%2De1215939b8ee
</t>
    </r>
    <r>
      <rPr>
        <sz val="9"/>
        <rFont val="Arial"/>
        <family val="2"/>
      </rPr>
      <t xml:space="preserve">
11-Informe de las convocatorias y/o nuevos mecanismos de financiación con los que la entidad puede contar, (matriz  informe*):
https://uaermv.sharepoint.com/:x:/s/ProcesoDESI/EZywPgyG29lMm-W63HzU4-gBvMhU6DuFu6oDakhrrNQ0PQ?e=O6lshP
12.Publicaciones de aprobaciones documentale2do Trimestre 2022
</t>
    </r>
    <r>
      <rPr>
        <sz val="9"/>
        <color rgb="FF00B0F0"/>
        <rFont val="Arial"/>
        <family val="2"/>
      </rPr>
      <t>https://uaermv.sharepoint.com/sites/ProcesoDESI/Documentos%20compartidos/Forms/AllItems.aspx?newTargetListUrl=%2Fsites%2FProcesoDESI%2FDocumentos%20compartidos&amp;viewpath=%2Fsites%2FProcesoDESI%2FDocumentos%20compartidos%2FForms%2FAllItems%2Easpx&amp;id=%2Fsites%2FProcesoDESI%2FDocumentos%20compartidos%2F1%2E%20REPORTES%20PROCESO%20DESI%2FDESI%202022%2Fe%2E%20Soportes%20de%20indicador%20DESI%202022%2FEVIDENCIAS%20PRODUCTOS%20INDICADOR%202do%20TRIMESTRE%202022&amp;viewid=91cc1393%2De00b%2D43d7%2D8b8a%2De1215939b8ee</t>
    </r>
  </si>
  <si>
    <t>Trimestre 3</t>
  </si>
  <si>
    <r>
      <t xml:space="preserve">Se realizaron 12 de 12 productos programados para el tercer  trimestre vigencia 2022. Dentro de los productos  y actividades realizadas por el proceso DESI se encuentran:  (Evidencias en link de acceso)
1-Informe de indicadores corte a segundo trimestre 2022, publicado en página web / Transparencia de la UAERMV
</t>
    </r>
    <r>
      <rPr>
        <sz val="9"/>
        <color rgb="FF7030A0"/>
        <rFont val="Arial"/>
        <family val="2"/>
      </rPr>
      <t>https://www.umv.gov.co/portal/transparencia2020/indicadores-de-gestion/</t>
    </r>
    <r>
      <rPr>
        <sz val="9"/>
        <rFont val="Arial"/>
        <family val="2"/>
      </rPr>
      <t xml:space="preserve">
2-Consolidado Planes de Acción  segundo  trimestre 2022, publicado en página web / Transparencia de la UAERMV
</t>
    </r>
    <r>
      <rPr>
        <sz val="9"/>
        <color rgb="FF7030A0"/>
        <rFont val="Arial"/>
        <family val="2"/>
      </rPr>
      <t>https://www.umv.gov.co/portal/transparencia2020/planes-de-accion/</t>
    </r>
    <r>
      <rPr>
        <sz val="9"/>
        <rFont val="Arial"/>
        <family val="2"/>
      </rPr>
      <t xml:space="preserve">
3-Informe de monitoreo a Riesgos segundo  cuatrimestre 2022, acceso evidencia:
</t>
    </r>
    <r>
      <rPr>
        <sz val="9"/>
        <color rgb="FF7030A0"/>
        <rFont val="Arial"/>
        <family val="2"/>
      </rPr>
      <t>https://uaermv.sharepoint.com/:f:/s/ProcesoDESI/Eov1_XBKHZlFg5JtnyxzTBYBdn4j3PhVPDJA29BujM5KAg?e=hrtHyC</t>
    </r>
    <r>
      <rPr>
        <sz val="9"/>
        <color rgb="FF00B0F0"/>
        <rFont val="Arial"/>
        <family val="2"/>
      </rPr>
      <t xml:space="preserve">
</t>
    </r>
    <r>
      <rPr>
        <sz val="9"/>
        <rFont val="Arial"/>
        <family val="2"/>
      </rPr>
      <t xml:space="preserve">4-Informe de monitoreo Plan Anticorrupción y atención al ciudadano corte a 30 agosto 2022, publicado en página web:
</t>
    </r>
    <r>
      <rPr>
        <sz val="9"/>
        <color rgb="FF7030A0"/>
        <rFont val="Arial"/>
        <family val="2"/>
      </rPr>
      <t>https://www.umv.gov.co/portal/control-7-2-reportes-de-control-interno-2022/#1551484987948-08c312f8-6f0b</t>
    </r>
    <r>
      <rPr>
        <sz val="9"/>
        <color rgb="FF00B0F0"/>
        <rFont val="Arial"/>
        <family val="2"/>
      </rPr>
      <t xml:space="preserve">
</t>
    </r>
    <r>
      <rPr>
        <sz val="9"/>
        <rFont val="Arial"/>
        <family val="2"/>
      </rPr>
      <t xml:space="preserve">5-Seguimiento políticas  MIPG , segundo  Informe 2022 :
</t>
    </r>
    <r>
      <rPr>
        <sz val="9"/>
        <color rgb="FF7030A0"/>
        <rFont val="Arial"/>
        <family val="2"/>
      </rPr>
      <t xml:space="preserve">https://uaermv.sharepoint.com/:w:/s/ProcesoDESI/EW7xtrRf4F5OgU3kmvGJw-cB_7n2YpLX7W9kfLOJ4N2vBA?e=KOzlj8
</t>
    </r>
    <r>
      <rPr>
        <sz val="9"/>
        <rFont val="Arial"/>
        <family val="2"/>
      </rPr>
      <t xml:space="preserve">
6.Seguimiento Plan de Adecuación MIPG ( CIGD 27/07/2022)
</t>
    </r>
    <r>
      <rPr>
        <sz val="9"/>
        <color rgb="FF7030A0"/>
        <rFont val="Arial"/>
        <family val="2"/>
      </rPr>
      <t>https://uaermv.sharepoint.com/:p:/s/ProcesoDESI/EYEi4iX8b51EmvtwBe2p8VUBqwL9KUeh3kTwPkd4MNTuvA?e=332j1Q</t>
    </r>
    <r>
      <rPr>
        <sz val="9"/>
        <rFont val="Arial"/>
        <family val="2"/>
      </rPr>
      <t xml:space="preserve">
</t>
    </r>
    <r>
      <rPr>
        <sz val="9"/>
        <color rgb="FF00B0F0"/>
        <rFont val="Arial"/>
        <family val="2"/>
      </rPr>
      <t xml:space="preserve">
</t>
    </r>
    <r>
      <rPr>
        <sz val="9"/>
        <color theme="1"/>
        <rFont val="Arial"/>
        <family val="2"/>
      </rPr>
      <t>7-Re</t>
    </r>
    <r>
      <rPr>
        <sz val="9"/>
        <rFont val="Arial"/>
        <family val="2"/>
      </rPr>
      <t xml:space="preserve">portes oficial SEGPLAN  https://www.umv.gov.co/portal/transparencia/#planeacion
</t>
    </r>
    <r>
      <rPr>
        <sz val="9"/>
        <color rgb="FF7030A0"/>
        <rFont val="Arial"/>
        <family val="2"/>
      </rPr>
      <t>https://uaermv.sharepoint.com/sites/ProcesoDESI/Documentos%20compartidos/Forms/AllItems.aspx?id=%2Fsites%2FProcesoDESI%2FDocumentos%20compartidos%2F150%20340%20PROYECTOS%2F2022%2F1%2E%20Seguimiento%20Proyectos%2F5%2E%20Reporte%20SEGPLAN&amp;viewid=91cc1393%2De00b%2D43d7%2D8b8a%2De1215939b8ee</t>
    </r>
    <r>
      <rPr>
        <sz val="9"/>
        <rFont val="Arial"/>
        <family val="2"/>
      </rPr>
      <t xml:space="preserve">
8-Reporte oficial SPI
</t>
    </r>
    <r>
      <rPr>
        <sz val="9"/>
        <color rgb="FF7030A0"/>
        <rFont val="Arial"/>
        <family val="2"/>
      </rPr>
      <t xml:space="preserve">https://uaermv.sharepoint.com/sites/ProcesoDESI/Documentos%20compartidos/Forms/AllItems.aspx?id=%2Fsites%2FProcesoDESI%2FDocumentos%20compartidos%2F150%20340%20PROYECTOS%2F2022%2F1%2E%20Seguimiento%20Proyectos%2F4%2E%20Reporte%20SPI&amp;viewid=91cc1393%2De00b%2D43d7%2D8b8a%2De1215939b8ee
</t>
    </r>
    <r>
      <rPr>
        <sz val="9"/>
        <rFont val="Arial"/>
        <family val="2"/>
      </rPr>
      <t xml:space="preserve">
9.Reporte de Cumplimiento ITA para el Periodo 2022
</t>
    </r>
    <r>
      <rPr>
        <sz val="9"/>
        <color rgb="FF7030A0"/>
        <rFont val="Arial"/>
        <family val="2"/>
      </rPr>
      <t xml:space="preserve">https://uaermv.sharepoint.com/sites/ProcesoDESI/Documentos%20compartidos/Forms/AllItems.aspx?ga=1&amp;id=%2Fsites%2FProcesoDESI%2FDocumentos%20compartidos%2F150%20300%20PLANES%2F150%20300%20160%20Planes%20de%20Transparencia%2F2022%2FITA%2FSeguimientoResultados%5FITA%20%281%29%2Epdf&amp;parent=%2Fsites%2FProcesoDESI%2FDocumentos%20compartidos%2F150%20300%20PLANES%2F150%20300%20160%20Planes%20de%20Transparencia%2F2022%2FITA </t>
    </r>
    <r>
      <rPr>
        <sz val="9"/>
        <rFont val="Arial"/>
        <family val="2"/>
      </rPr>
      <t xml:space="preserve">
10-Boletines de seguimiento a proyectos de inversión (en el marco de las mesas de seguimiento 
trimestrales 2022)
</t>
    </r>
    <r>
      <rPr>
        <sz val="9"/>
        <color rgb="FF7030A0"/>
        <rFont val="Arial"/>
        <family val="2"/>
      </rPr>
      <t>https://www.umv.gov.co/portal/transparencia2020/informes-de-seguimiento-a-proyectos-de-inversion/</t>
    </r>
    <r>
      <rPr>
        <sz val="9"/>
        <color rgb="FF00B0F0"/>
        <rFont val="Arial"/>
        <family val="2"/>
      </rPr>
      <t xml:space="preserve">
</t>
    </r>
    <r>
      <rPr>
        <sz val="9"/>
        <rFont val="Arial"/>
        <family val="2"/>
      </rPr>
      <t xml:space="preserve">
11-Informe de las convocatorias y/o nuevos mecanismos de financiación con los que la entidad puede contar, (matriz  informe excel): </t>
    </r>
    <r>
      <rPr>
        <sz val="9"/>
        <color rgb="FF7030A0"/>
        <rFont val="Arial"/>
        <family val="2"/>
      </rPr>
      <t>https://uaermv.sharepoint.com/:x:/s/ProcesoDESI/ESTA-ltz8x1Mo6-Kw_oW1zMB0Xwu2jtFPj_rZAomfgzjDg?e=MTwIeA</t>
    </r>
    <r>
      <rPr>
        <sz val="9"/>
        <rFont val="Arial"/>
        <family val="2"/>
      </rPr>
      <t xml:space="preserve">
12.Informes de gestión 1er semestre 2022 (avance, logros, resultados, beneficios)
</t>
    </r>
    <r>
      <rPr>
        <sz val="9"/>
        <color rgb="FF7030A0"/>
        <rFont val="Arial"/>
        <family val="2"/>
      </rPr>
      <t>https://uaermv.sharepoint.com/:b:/s/ProcesoDESI/EUXzrDuGm19GjD0MV-TE8SgB4EmYoaOHZmJcjzkrbxwdlw?e=Mht1GK</t>
    </r>
    <r>
      <rPr>
        <sz val="9"/>
        <rFont val="Arial"/>
        <family val="2"/>
      </rPr>
      <t xml:space="preserve">
13. Informe de Rendición de Cuentas  julio 2021 a junio 2022
</t>
    </r>
    <r>
      <rPr>
        <sz val="9"/>
        <color rgb="FF7030A0"/>
        <rFont val="Arial"/>
        <family val="2"/>
      </rPr>
      <t>https://www.umv.gov.co/portal/wp-content/uploads/2022/09/Informe-de-Rendicion-de-Cuentas-julio-2021-junio-2022_V2.docx</t>
    </r>
    <r>
      <rPr>
        <sz val="9"/>
        <rFont val="Arial"/>
        <family val="2"/>
      </rPr>
      <t xml:space="preserve">
14.Publicaciones de aprobaciones documentale 3er Trimestre 2022
</t>
    </r>
    <r>
      <rPr>
        <sz val="9"/>
        <color rgb="FF7030A0"/>
        <rFont val="Arial"/>
        <family val="2"/>
      </rPr>
      <t xml:space="preserve">https://uaermv.sharepoint.com/:f:/s/ProcesoDESI/Eov1_XBKHZlFg5JtnyxzTBYBdn4j3PhVPDJA29BujM5KAg?e=hrtHyC </t>
    </r>
    <r>
      <rPr>
        <sz val="9"/>
        <rFont val="Arial"/>
        <family val="2"/>
      </rPr>
      <t xml:space="preserve">
</t>
    </r>
  </si>
  <si>
    <t xml:space="preserve">RESULTADOS
VIGENCIA ANTERIOR </t>
  </si>
  <si>
    <t xml:space="preserve">RESULTADOS 
VIGENCIA ACTUAL </t>
  </si>
  <si>
    <t>Respecto a la vigencia anterior, se tiene que para esta vigencia se presento  una mejora de 20% respecto al mismo perido ( I triimestre de la vigencia 2021) Fortalecimiento continuo del Proceso en busca de mejora.</t>
  </si>
  <si>
    <t>ATENCIÓN A PARTES INTERESADAS Y COMUNICACIONES</t>
  </si>
  <si>
    <t>PORCENTAJE DE DESATENCIÓN DE PQRSFD CON TÉRMINOS DE 10 DÍAS HÁBILES</t>
  </si>
  <si>
    <t>APIC-IND-001</t>
  </si>
  <si>
    <t>VERSIÓN: 7</t>
  </si>
  <si>
    <t>MANTENER EN UN 0% LAS PQRSFD CON TÉRMINOS DE 10 DÍAS HÁBILES RESPONDIDAS FUERA DE TÉRMINOS LEGALES</t>
  </si>
  <si>
    <t>EFICACIA</t>
  </si>
  <si>
    <t>Garantizar la oportunidad en la atención de las PQRSFD con término de atención de 10 días hábiles.</t>
  </si>
  <si>
    <t xml:space="preserve">DESCRIPCIÓN </t>
  </si>
  <si>
    <t>Este indicador mide el número de PQRSFD atendidas fuera de los términos legales acorde con los tiempos establecidos en la Ley y las tipologías de los Derechos de petición, con respecto al total de peticiones atendidas por la entidad. Para la medición del indicador se tienen en cuenta las PQRSFD con términos de respuesta de Ley de máximo 10 días hábiles.</t>
  </si>
  <si>
    <t>ENERO DE  2023</t>
  </si>
  <si>
    <t>Sistema Bogotá Te Escucha - SDQS
Sistema de Gestión Documental Orfeo
Base de datos PQRSFD</t>
  </si>
  <si>
    <t>Atención a partes interesadas y comunicaciones</t>
  </si>
  <si>
    <t>Secretaría General</t>
  </si>
  <si>
    <t>(N. de peticiones con término de respuesta de 10 días hábiles respondidas fuera de términos/ No. de PQRSFD con término de respuesta de 10 días hábiles en el periodo) * 100</t>
  </si>
  <si>
    <t>N. de peticiones con término de respuesta de 10 días hábiles respondidas fuera de términos</t>
  </si>
  <si>
    <t>No. de PQRSFD con término de respuesta de 10 días hábiles en el periodo</t>
  </si>
  <si>
    <t>1 TRIMESTRE</t>
  </si>
  <si>
    <t>Respecto al total de las peticiones respondidas fuera de tiempo, se evidencia que para este trimestre no se reportaron  peticiones vencidas por  terminos de ley, lo que permitió alcanzar el porcentaje apropiado en un 0% para las PQRSFD con términos de 10 días hábiles.  Vale la pena resaltar que a corte de 31 de marzo de 2022 continua en vigencia el decreto 491 del 2020 que  amplia los términos de las solicitudes de información y de solicicitud copias a 20 días hábiles.</t>
  </si>
  <si>
    <t>2 TRIMESTRE</t>
  </si>
  <si>
    <t xml:space="preserve">Respecto al total de las peticiones respondidas fuera de tiempo, se evidencia que para este trimestre no se reportaron  peticiones vencidas por  términos de ley, lo que permitió alcanzar el porcentaje apropiado en un 0% para las PQRSFD con términos de 10 días hábiles.  Vale la pena resaltar que  el decreto  491 de 2020 que amplíaba  los términos de las solicitudes de información y de solicitud copias a 20 días hábiles, tuvo vigencia hasta el 17 de mayo  de  2022 y a partir del 18 de mayo de 2022 se retomó la ley 1755 de 2015 que contempla los términos de las solicitudes de información y de solicitud copias a 10 dias hábiles.   Se destaca que se mantuvo el cumplimiento de los términos de ley para las dos normativas. </t>
  </si>
  <si>
    <t>3 TRIMESTRE</t>
  </si>
  <si>
    <t>Respecto al total de las peticiones respondidas fuera de términos, se evidencia que para este trimestre se reportaron 2 peticiones vencidas, lo que permite evidenciar que el indicador se encuentra en el rango de mejorable con un 2% para las PQRSFD con términos de 10 días hábiles.  Es importante tener en cuenta que se aumentó el porcentaje de peticiones respondidas fuera de términos de 10 hábiles con respecto a los dos trimestres anteriores que registraron el 0%.</t>
  </si>
  <si>
    <t>4 TRIMESTRE</t>
  </si>
  <si>
    <t>Respecto al total de las peticiones respondidas fuera de términos, se evidencia que para este trimestre se reportaron 3 peticiones vencidas, lo que permite evidenciar que el indicador se encuentra en el rango de mejorable con un 3% para las PQRSFD con términos de 10 días hábiles.  Es importante tener en cuenta que se aumentó el porcentaje de peticiones respondidas fuera de términos de 10 hábiles con respecto al trimestre anterior que registro el 2%.</t>
  </si>
  <si>
    <t xml:space="preserve">Incluir la gráfica de barra acorde con el indicador que contenga minimo las variables propias de la medicón y el resultado  </t>
  </si>
  <si>
    <t>RESULTADOS
VIGENCIA ANTERIOR</t>
  </si>
  <si>
    <t>Se evidencia que con respecto a la vigencia anterior, hay una disminución  de 10 puntos porcentuales  frente a las respuestas emitidas fuera  de los términos de ley, ya que para esta vigencia no se reportaron peticiones vencidas.Se sugiere a las dependencias responsables que se  continué implementando las acciones de mejoramiento tendientes a brindar las respuestas con los criterios de  oportunidad, claridad, coherencia, calidad y calidez.</t>
  </si>
  <si>
    <t>Continuar realizando el monitoreo  permanente  de correos de alerta preventiva, para el cumplimiento de las respuestas a los requerimientos dentro de los términos de ley.</t>
  </si>
  <si>
    <t>Se evidencia que con respecto a la vigencia anterior, hay una disminución  de 6 puntos porcentuales  frente a las respuestas emitidas fuera  de los términos de ley, ya que para esta vigencia no se reportaron peticiones vencidas.Se sugiere a las dependencias responsables que se  continué implementando las acciones de mejoramiento tendientes a brindar las respuestas con los criterios de  oportunidad, claridad, coherencia, calidad y calidez.</t>
  </si>
  <si>
    <t>Se evidencia que con respecto a la vigencia anterior, hay una disminución  de 2 puntos porcentuales  frente a las respuestas emitidas fuera  de los términos de ley, ya que para esta vigencia se reportaron 2 peticiones vencidas.Se sugiere a las dependencias responsables que se  continué implementando las acciones de mejoramiento tendientes a brindar las respuestas con los criterios de  oportunidad, claridad, coherencia, calidad y calidez.</t>
  </si>
  <si>
    <t>Se evidencia que con respecto a la vigencia anterior, hay un aumento  de 2 puntos porcentuales  frente a las respuestas emitidas fuera  de los términos de ley, ya que para esta vigencia se reportaron 3 peticiones vencidas.Se sugiere a las dependencias responsables que se  continué implementando las acciones de mejoramiento tendientes a brindar las respuestas con los criterios de  oportunidad, claridad, coherencia, calidad y calidez.</t>
  </si>
  <si>
    <t>TIEMPO  PROMEDIO DE ESPERA PARA  LA ATENCIÓN EN EL CHAT VIRTUAL</t>
  </si>
  <si>
    <t>APIC-IND-002</t>
  </si>
  <si>
    <t>VERSIÓN: 1</t>
  </si>
  <si>
    <t>LOGRAR QUE EL TIEMPO DE ESPERA PROMEDIO SEA MENOR O IGUAL A 3 MINUTOS PARA LA ATENCIÓN EN EL CHAT VIRTUAL</t>
  </si>
  <si>
    <t>Medir el tiempo promedio de espera para la atención en el chat virtual que permita definir acciones encaminadas a majorar los tiempos de respuesta.</t>
  </si>
  <si>
    <t>Este indicador mide el tiempo promedio de espera para la atención en el  chat virtual para cada ciudadano(a). Este tiempo se mide desde el momento que ingresa el usuario hasta que recibe la primera respuesta por parte del operador(a).</t>
  </si>
  <si>
    <t>Enero de 2023</t>
  </si>
  <si>
    <t>Minutos</t>
  </si>
  <si>
    <t>Reporte trimestral chat virtual</t>
  </si>
  <si>
    <t>Sumatoria del tiempo de espera del total de personas atendidas en el periodo / total de personas atendidas en el periodo.</t>
  </si>
  <si>
    <t>1MIN</t>
  </si>
  <si>
    <t>4 min</t>
  </si>
  <si>
    <t>sup 5 min</t>
  </si>
  <si>
    <t>3 min</t>
  </si>
  <si>
    <t>3:59 min</t>
  </si>
  <si>
    <t>0 min</t>
  </si>
  <si>
    <t>2:59 min</t>
  </si>
  <si>
    <t>Sumatoria del tiempo de espera del total de personas atendidas en el periodo (minutos)</t>
  </si>
  <si>
    <t xml:space="preserve">
total de personas atendidas en el periodo.(minutos)</t>
  </si>
  <si>
    <t>RESULTADO
(minutos)</t>
  </si>
  <si>
    <t xml:space="preserve"> 3 Trimestre</t>
  </si>
  <si>
    <t>Se observa que el promedio de primera respuesta en el chat virtual,  indica que el tiempo promedio de espera para la atención a la ciudadanía  a través de este canal  se encuentra en rango apropiado, conforme a la tabla de gestión que presenta un tiempo promedio de 1 minuto por chat.</t>
  </si>
  <si>
    <t xml:space="preserve"> 4 Trimestre</t>
  </si>
  <si>
    <t>Se observa que el promedio de primera respuesta en el chat virtual,  corresponde al tiempo promedio de espera para la atención a la ciudadanía  a través de este canal,  el cual se encuentra en rango apropiado, conforme a la tabla de gestión que presenta un tiempo promedio de 1 minuto por chat.</t>
  </si>
  <si>
    <t>3 trimestre 2022</t>
  </si>
  <si>
    <t>N/A
(es la primera vez que se toma este indicador)</t>
  </si>
  <si>
    <t>1 min</t>
  </si>
  <si>
    <t xml:space="preserve">
Se recomienda continuar manteniendo este promedio de primera respuesta a través de este canal con el objetivo de mostrar la efectividad del mismo hacia la ciudadanía.
</t>
  </si>
  <si>
    <t>4 trimestre 2022</t>
  </si>
  <si>
    <t>N/A
(es la primera vigencia en la que se toma este indicador)</t>
  </si>
  <si>
    <t>TIEMPO PROMEDIO DE ATENCIÓN CHAT VIRTUAL</t>
  </si>
  <si>
    <t>APIC-IND-003</t>
  </si>
  <si>
    <t>LOGRAR QUE EL TIEMPO PROMEDIO DE MANTENER DE ATENCIÓN EN CHAT VIRTUAL SEA MAXIMO 6 MINUTOS</t>
  </si>
  <si>
    <t>Medir el tiempo promedio de atención en el chat virtual que permita definir acciones encaminadas a majorar los tiempos de respuesta</t>
  </si>
  <si>
    <t>Este indicador busca medir el tiempo promedio empleado por el operador(a) del chat virtual para la atención de la ciudadanía.  Con este indicador se analiza la capacidad operativa del proceso para la atención de los ciudadanos, que de acuerdo con el volumen, permita ser eficaces en la respuesta a la ciudadanía en tiempo real.</t>
  </si>
  <si>
    <t>ENERO DE 2023</t>
  </si>
  <si>
    <t>Sumatoria de tiempo de atención del total de atenciones / total de atenciones realizadas en chat virtual</t>
  </si>
  <si>
    <t>20 minutos</t>
  </si>
  <si>
    <t>x</t>
  </si>
  <si>
    <t>sup 0:40:01</t>
  </si>
  <si>
    <t>Sumatoria de tiempo de atención del total de atenciones
(MINUTOS)</t>
  </si>
  <si>
    <t>total de atenciones realizadas en chat virtual
(MINUTOS)</t>
  </si>
  <si>
    <t>RESULTADO
(MINUTOS)</t>
  </si>
  <si>
    <t xml:space="preserve">Se observa que la duración final  de respuesta del chat virtual indica que el tiempo  promedio de atención a la ciudadanía  a traves de este canal se encuentra en rango apropiado, conforme a la tabla de gestión que presenta un tiempo promedio de 20 minutos por chat.
</t>
  </si>
  <si>
    <t xml:space="preserve">Se observa que la duración final  de respuesta del chat virtua,l indica que el tiempo  promedio de atención a la ciudadanía  a traves de este canal se encuentra en rango apropiado conforme a la tabla de gestión, teniendo en cuenta que para este trimestre el tiempo promedio  fue de 11 minutos con 41 segundos por chat.
Cabe resaltar que para este trimestre disminuyó el tiempo promedio de atención en 8 minutos, 59 segundos, con respecto al trimestre anterior.
</t>
  </si>
  <si>
    <t>3 TRIMESTRE 2022</t>
  </si>
  <si>
    <t>20 min</t>
  </si>
  <si>
    <t>4 TRIMESTRE 2022</t>
  </si>
  <si>
    <t>N/A
(es la primera vigenica para la que se toma este indicador)</t>
  </si>
  <si>
    <t>11 minutos con 
41 segundos</t>
  </si>
  <si>
    <t xml:space="preserve">ATENCIÓN A PARTES INTERESADAS Y COMUNICACIONES </t>
  </si>
  <si>
    <t>PERCEPCIÓN  DE LOS CONTENIDOS PUBLICADOS EN CANALES DE COMUNICACIÓN DE LA ENTIDAD</t>
  </si>
  <si>
    <t>APIC-IND-004</t>
  </si>
  <si>
    <t>VERSIÓN: 3</t>
  </si>
  <si>
    <t>LOGRAR EL 80% DE PERCEPCION POSITIVA DE LOS CONTENIDOS DIVULGADOS POR LOS CANALES DE COMUNICACIÓN DE LA ENTIDAD</t>
  </si>
  <si>
    <t>EFECTIVIDAD</t>
  </si>
  <si>
    <t xml:space="preserve">MEDIR LA PERCEPCIÓN DE LOS COLABORADORES DE LA ENTIDAD SOBRE LOS CONTENIDOS DIVULGADOS A TRAVÉS DE LOS CANALES DE COMUNICACIÓN DE LA ENTIDAD. </t>
  </si>
  <si>
    <t>El indicador busca medir el porcentaje de colaboradores con percepción positiva sobre la información que se publica a través de los canales de comunicación de la entidad</t>
  </si>
  <si>
    <t>MAYO 2021</t>
  </si>
  <si>
    <t>SEMESTRAL</t>
  </si>
  <si>
    <t>PORCENTAJE</t>
  </si>
  <si>
    <t>ENCUESTA SEMESTRAL DE COMUNICACIONES</t>
  </si>
  <si>
    <t>OFICINA ASESORA DE PLANEACIÓN</t>
  </si>
  <si>
    <t>(NÚMERO DE RESPUESTAS POSITIVAS (PREGUNTA 3-ENCUESTA)/NÚMERO DE ENCUESTADOS)*100</t>
  </si>
  <si>
    <t>NÚMERO DE RESPUESTAS POSITIVAS</t>
  </si>
  <si>
    <t>NÚMERO DE ENCUESTADOS</t>
  </si>
  <si>
    <t>Semestre 1</t>
  </si>
  <si>
    <t xml:space="preserve">El 100% de los colaboradores que respondieron la encuesta semestral de comunicaciones tienen una percepción positiva de los contenidos publicados en los canales de comunicación de la entidad, que se nutren de los insumos que las mismas dependencias suministran al Componente de Comunicaciones, de lo que puede concluirse que estas estan viendo sus necesidades atendidas. </t>
  </si>
  <si>
    <t>Semestre 2</t>
  </si>
  <si>
    <t xml:space="preserve">El 99% de los colaboradores que respondieron la encuesta semestral de comunicaciones tienen una percepción positiva de los contenidos publicados en los canales de comunicación de la entidad, que se nutren de los insumos que las mismas dependencias suministran al Componente de Comunicaciones, de lo que puede concluirse que estas estan viendo sus necesidades atendidas. </t>
  </si>
  <si>
    <t>FECHA DE APLICACIÓN: MAYO 2019</t>
  </si>
  <si>
    <t xml:space="preserve">NOMBRE DEL INDICADOR: </t>
  </si>
  <si>
    <t>Satisfacción de actividades de responsabilidad social en la entidad.</t>
  </si>
  <si>
    <t>APIC-IND-006</t>
  </si>
  <si>
    <t>VERSIÓN: 4</t>
  </si>
  <si>
    <t>Alcanzar el 4.2 de calificaciones de las personas que participan en las actividades de responsabilidad social en la entidad.</t>
  </si>
  <si>
    <t>Evaluar la satisfacción que tienen las personas en temas de Responsabilidad Social, de acuerdo al desarrollo de la actividades ejecutadas.</t>
  </si>
  <si>
    <t>El indicador prentende medir  la satisfacción que tienen las personas en los temas de Responsabilidad Social. Se entenederá como calificación positiva aquella que supere los tres (3) puntos en una escala de 1 a 5.</t>
  </si>
  <si>
    <t>octubre 2022</t>
  </si>
  <si>
    <t>TRIMESTRAL</t>
  </si>
  <si>
    <t>PROMEDIO</t>
  </si>
  <si>
    <t>Formato de Satisfacción de Actividades de Responsabilidad social APIC-FM-013</t>
  </si>
  <si>
    <t>ATENCIÓN A PARTES INTERESADAS</t>
  </si>
  <si>
    <t xml:space="preserve">GERENCIA SOCIAL, AMBIENTAL Y DE ATENCIÓN AL USUARIO </t>
  </si>
  <si>
    <t xml:space="preserve">Sumatoria de las calificaciones obtenidas / Número de evaluaciones realizadas </t>
  </si>
  <si>
    <t>2.99</t>
  </si>
  <si>
    <t>3.0</t>
  </si>
  <si>
    <t>4.19</t>
  </si>
  <si>
    <t>4.2</t>
  </si>
  <si>
    <t xml:space="preserve">Sumatoria de Calificaciones </t>
  </si>
  <si>
    <t xml:space="preserve">Número de evaluaciones realizadas </t>
  </si>
  <si>
    <t>Durante el primer semestre de la vigencia 2022 se realizaron dos (2) actividades en las cuales se involucrò a los colaboradores de la UMV. La primera de ellas se realizò el día 27 de mayo en la sede la Elvira con la Jornada de Adopción Animal en alianza con el Instituto Distrital de Protección y Bienestar Animal, quienes llevaron a la sede operativa, seis (6) perritos de los cuales dos (2) perritos fueron adoptados por colaboradores de la UMV, en esta actividad asistieron cuarenta y cuatro (44) colaboradores, a quienes posteriormente se les aplicó el formato de aprehensión de Responsabilidad Social, arrojando como resultado un nivel elevado de comprensiòn sobre la importancia del cuidado y protecciòn animal y fuè considerada como una actividad que aporta a la Responsabilidad Social de la Entidad.
La segunda actividad se realizò el día 24 de junio con una jornada de limpieza del Humedal Jaboque, ubicado en la localidad de Engativa, en la que se contó con la participación de cinco (5) voluntarios, a quienes posteriormente se les aplicó el formato de aprehensión de Responsabilidad Social, arrojando como resultado un nivel elevado de comprensiòn sobre la pertinencia de llevar acabo actividades entorno al cuidado ambiental por parte de Responsabilidad Social.</t>
  </si>
  <si>
    <t>Trimestre 4</t>
  </si>
  <si>
    <t>4.6</t>
  </si>
  <si>
    <r>
      <rPr>
        <b/>
        <sz val="10"/>
        <rFont val="Arial"/>
        <family val="2"/>
      </rPr>
      <t>Nota:</t>
    </r>
    <r>
      <rPr>
        <sz val="10"/>
        <rFont val="Arial"/>
        <family val="2"/>
      </rPr>
      <t xml:space="preserve"> El indicador en el mes de octubre de 2022 cambió su periodicidad, la cual era semestral y a partir de ahora será Trimestral. 
Durante el último trimestre de la vigencia 2022 se realizaron tres (3) actividades en las cuales se involucró a los colaboradores de la UMV y ciudadanos. La primera de ellas se realizó el 26 de septiembre fue una sensibilización en zona rural de sumapaz donde se explicó sobre la conservacion de especies amenazadas a los habitantes del sector, a quienes posteriormente se les aplicó el formato de satisfacción de Responsabilidad Social, arrojando como resultado un nivel alto de satisfacción de la actividad y es considerada como una actividad que aporta a la Responsabilidad Social de la Entidad. Se aplicó el Formato de Satisfacción de Actividades de Responsabilidad social APIC-FM-013 a nueve (9) participantes de la actividad.
La segunda y tercera actividad, ejecutada fueron los dias 31 de octubre y 2 de noviembre dirigida a los colaboradores de la UMV la cual se realizó una sensibilización en Derechos Humanos y Paz y Reconciliación con apoyo de la Red dePacto Global quien condujo las sesiones,  una vez finalizada las sesiones se les aplicó el formato de satisfacción de Responsabilidad Social, arrojando como resultado un nivel alto de satisfacción de la actividad y es considerada como una actividad que aporta a la Responsabilidad Social de la Entidad. venitun (21)colaboradores diligenciaron el Formato de Satisfacción de Actividades de Responsabilidad social APIC-FM-013.</t>
    </r>
  </si>
  <si>
    <t>Incluir la gráfica acorde con el indicador</t>
  </si>
  <si>
    <t>No se presentó desviaciòn debido a que se cumplió con la Aprenhensiòn del plan de acciòn de Responsabilidad Social</t>
  </si>
  <si>
    <t>No se realiza acción de mejora, teniendo en cuenta que tanto en la vigencia anterior como ahora, se dio cumplimiento del 100% de acciones programadas en el Plan de Acción.</t>
  </si>
  <si>
    <t xml:space="preserve">Trimestre 4 </t>
  </si>
  <si>
    <t>No se presentó desviación debido a que se presentó un apropiado indice de satisfaccion de las actividades ejecutadas del plan de acción de Responsabilidad Social</t>
  </si>
  <si>
    <t>Nota: El indicador en el mes de octubre de 2022 cambió su periodicidad, la cual era semestral y a partir de ahora será Trimestral. 
No se realiza acción de mejora, teniendo en cuenta que tanto en la vigencia anterior como ahora, se dio cumplimiento del 100% de satisfacción de las actividades ejecutadas en el Plan de Acción.</t>
  </si>
  <si>
    <t>PORCENTAJE DE DESATENCIÓN DE PQRSFD CON TÉRMINOS DE 15 DÍAS HÁBILES</t>
  </si>
  <si>
    <t>APIC-IND-007</t>
  </si>
  <si>
    <t>MANTENER EN UN 0% LAS PQRSFD CON TÉRMINOS DE 15 DÍAS HÁBILES RESPONDIDAS FUERA DE TÉRMINOS LEGALES</t>
  </si>
  <si>
    <t>Garantizar la oportunidad en la atención de las PQRSFD con término de atención de 15 días hábiles.</t>
  </si>
  <si>
    <t>Este indicador mide el número de PQRSFD atendidas fuera de los términos legales acorde con los tiempos establecidos en la Ley y las tipologías de los Derechos de petición, con respecto al total de peticiones atendidas por la entidad. Para la medición del indicador se tienen en cuenta las PQRSFD con términos de respuesta de Ley de máximo 15 días hábiles.</t>
  </si>
  <si>
    <t>(N. de peticiones con término de respuesta de 15 días hábiles respondidas fuera de términos/ No. de PQRSFD con término de respuesta de 15 días hábiles en el periodo) * 100</t>
  </si>
  <si>
    <t>(N. de peticiones con término de respuesta de 15 días hábiles respondidas fuera de términos</t>
  </si>
  <si>
    <t>No. de PQRSFD con término de respuesta de 15 días hábiles en el periodo</t>
  </si>
  <si>
    <t>De las 1046 peticiones recibidas con vencimiento de 15 días, se evidencia  que ninguna petición se encuentra vencida, es decir el 0% del total de la peticiones respondidas durante el trimestre, lo que permite evidenciar que se alcanzó el porcentaje apropiado de mantener en un 0% las PQRSFD con términos de 15 días hábiles respondidas fuera de términos legales.   Vale la pena resaltar que a corte de 31 de marzo de 2022 continúa en vigencia el decreto 491 de 2020 que  amplia los términos de las peticiones con 15 dias hábiles a 30 días hábiles.</t>
  </si>
  <si>
    <t xml:space="preserve">De las 1177 peticiones recibidas con vencimiento de 15 días, se evidencia  que una petición fue respondida fuera de los  términos de ley, es decir que corresponde al 0% del total de la peticiones respondidas durante el trimestre,  lo que permite evidenciar que se alcanzó el porcentaje apropiado de mantener en un 0% las PQRSFD con términos de 15 días hábiles respondidas fuera de términos legales.   Vale la pena resaltar que  el decreto  491 de 2020 que amplíaba  los términos de los derechos de interés general, particular,queja, reclamo,sugerencia, felicitación y denuncias a 30 días hábiles, tuvo vigencia hasta el 17 de mayo  de  2022 y a partir del 18 de mayo de 2022 se retomó la ley 1755 de 2015 que contempla los términos de los derechos de interés general, particular,queja, reclamo,sugerencia, felicitación y denuncias a 15 dias hábiles.   Se destaca que se mantuvo el cumplimiento de los términos de ley para las dos normativas. </t>
  </si>
  <si>
    <t>De las 1131 peticiones recibidas con vencimiento de 15 días, se evidencia  que 13 peticiones fueron respondidas fuera de los  términos de ley, es decir que corresponde al 1% del total de la peticiones respondidas durante el trimestre, lo que permite evidenciar que el indicador se encuentra en el rango de mejorable con un un 1% para las PQRSFD con términos de 15 días hábiles respondidas fuera de términos legales.   Es importante tener en cuenta que se aumentó el porcentaje de peticiones respondidas fuera de términos de 15 hábiles con respecto a los dos trimestres anteriores que registraron el 0%.</t>
  </si>
  <si>
    <t>De las 1289 peticiones recibidas con vencimiento de 15 días, se evidencia  que 17 peticiones fueron respondidas fuera de los  términos de ley, es decir que corresponde al 1% del total de la peticiones respondidas durante el trimestre, lo que permite evidenciar que el indicador se encuentra en el rango de mejorable con un un 1% para las PQRSFD con términos de 15 días hábiles respondidas fuera de términos legales.</t>
  </si>
  <si>
    <t>1 trimestre</t>
  </si>
  <si>
    <t>Se evidencia que con respecto a la vigencia anterior, se mantiene constante el cumplimiento de las respuestas dadas dentro de los terminos de ley. Se sugiere a las dependencias responsables continuar  brindando las respuestas con los criterios de  oportunidad, claridad, coherencia, calidad y calidez.</t>
  </si>
  <si>
    <t>2 trimestre</t>
  </si>
  <si>
    <t>3 trimestre</t>
  </si>
  <si>
    <t>Se evidencia que con respecto a la vigencia anterior,  se aumentó en un punto porcentual  frente a las respuestas emitidas fuera  de los términos de ley. Se sugiere a las dependencias responsables que se  implementen las acciones de mejoramiento tendientes a brindar las respuestas con los criterios de  oportunidad, claridad, coherencia, calidad y calidez.</t>
  </si>
  <si>
    <t>4 trimestre</t>
  </si>
  <si>
    <t>ESTRATEGIA Y GOBIERNO DE TI</t>
  </si>
  <si>
    <t>CUMPLIMIENTO DE LAS ACCIONES DEL PLAN ESTRATÉGICO DE TECNOLOGÍAS DE LA INFORMACIÓN</t>
  </si>
  <si>
    <t>EGTI-IND-001</t>
  </si>
  <si>
    <t>Cumplir con el 83% de las actividades propuestas en el Plan Estratégico de Tecnologías de la Información - PETI</t>
  </si>
  <si>
    <t>Eficiencia</t>
  </si>
  <si>
    <t>Realizar seguimiento al cumplimiento de las actividades propuestas en el Plan Estratégico de Tecnologías de la Información, de conformidad con los cronogramas propuestos.</t>
  </si>
  <si>
    <t>El indicador permite realizar un comparativo entre el número de actividades programadas para dar cumplimiento con el Plan Estratégico de Tecnologías de la Información, frente al número de actividades ejecutadas en una determinada vigencia.</t>
  </si>
  <si>
    <t>Mayo del 2020</t>
  </si>
  <si>
    <t xml:space="preserve">Porcentaje </t>
  </si>
  <si>
    <t>Cronogramas implementación PETI</t>
  </si>
  <si>
    <t>Estrategia y Gobierno de TI</t>
  </si>
  <si>
    <t>SECRETARÍA GENERAL</t>
  </si>
  <si>
    <t>(N. de actividades ejecutadas / N. de actividades programadas ) *100</t>
  </si>
  <si>
    <t>ACTIVIDADES EJECUTADAS</t>
  </si>
  <si>
    <t>ACTIVIDADES PROGRAMADAS</t>
  </si>
  <si>
    <t>Primer Trimestre</t>
  </si>
  <si>
    <t xml:space="preserve">Para el primer trimestre del 2022 se cumplieron los siguientes proyectos:
1.	Plan de comunicaciones: Se viene desarrollando las acciones referentes a la presentación de las piezas de comunicación de la Misión, Visión, Objetivos y Se realizo la presentación de las Políticas de Gestión de TI.
2.	Fortalecimiento y mantenimiento de la Arquitectura Empresarial - Fase III: Este proyecto lo comprenden dos iniciativas: La ejecución del ejercicio de arquitectura empresarial al proceso de gestión documental y El fortalecimiento de los procesos de construcción de software 
Para la iniciativa No 1 se realizaron las siguientes actividades, se tiene un avance del 16% donde se trabajó principalmente en: Se viene identificando el proceso definición de la arquitectura base y Se estableció el modelo de uso y apropiación para el desarrollo del ejercicio.
Para la iniciativa No 2 se realizaron las siguientes actividades, se tiene un avance del 19% donde se trabajó principalmente en La actualización de la arquitectura de referencia y La validación de código automático de los sistemas de información desarrollados en la entidad y su respectiva documentación, El modelamiento de arquitectura de software, la estandarización de la documentación técnica, La definición de la automatización de pruebas unitarias y El seguimiento a los procesos de interoperabilidad con entidades externas de la entidad.
3.	Implementación de PMO y esquema de madurez: A la fecha de corte el proyecto tiene un impacto del 4%, debido a: Este proyecto dio inicio desde TI en apoyo a la OAP. Sin embargo, el líder de proyecto sugiere que este proyecto se aborde desde la Dirección a fin de obtener el apoyo y empoderamiento de este. Ya que se trata de un proyecto estratégico y lo anterior sugiere un lanzamiento desde la Dirección con participación de los directivos. A la fecha se está gestionando esta reunión de Kickoff.
4.	Implementación de políticas y procesos de TI – esquema de gobierno de TI – Fase III: Se viene realizando las actividades de planeación del proyecto donde se trabajó principalmente en: Se desarrollo e implemento del diagnóstico del modelo de madurez de los procesos en cuanto al modelo de gestión de servicios de TI de la entidad, Se inicio el proceso de definición de las políticas y lineamientos del modelo y Se estableció la metodología de trabajo del proceso de uso y apropiación a utilizarse dentro del ejercicio de arquitectura empresarial.
5.	Fortalecimiento e implementación de artefactos del dominio de Información: Este proyecto tiene como objetivo actualizar e implementar las acciones priorizadas en el documento Responsabilidad y Gestión de los Componentes de Información, el cual actualmente se encuentra en proceso de actualización. Dentro de los objetivos específicos se encuentra: Establecer las actividades relacionadas con la gestión de los componentes de información, Determinar los roles y responsabilidades en las actividades relacionadas con la gestión de los componentes de la información, Definir los tiempos de implementación de las actividades relacionadas con los componentes de información, Establecer la alienación con la plataforma estratégica institucional y Relacionar los indicadores de gestión y las acciones de seguimiento y control.
6.	Análisis y aprovechamiento de componentes de información: Se encuentra en curso de actualización los siguientes entregables dentro del proyecto GODI, Plan de Datos Abiertos, el cual, es la guía para la identificación, actualización, publicación, uso, aprovechamiento de los datos abiertos priorizando datos estratégicos y requisitos de calidad, a fin de tener la documentación necesaria para promover la apertura de los datos en la entidad y Plan de Calidad de la Información:  que tiene como objetivo definir los principios para el aseguramiento de la calidad de los datos, donde se verifique la fiabilidad y efectividad.
7.	Implementación Uso y Apropiación – Fase II: El proyecto se está ejecutado acorde a la programación de avance en cada una de las actividades relacionadas en el cronograma de trabajo del proyecto GODI V, del cual USO Y APROPIACIÓN es uno de los dominios que conforman dicho proyecto. Durante el primer trimestre no se presentaron desviaciones que pudieran afectar el porcentaje de ejecución respecto al porcentaje proyectado. Por otra parte, se han venido desarrollando nuevas iniciativas que, si bien no están relacionados en las actividades del cronograma general, fortalecen el impacto del dominio sobre los empleados y colaboradores de la entidad. Dentro de las actividades que están en curso son: Actualizar el modelo de acuerdo a los resultado de la reunión con TH, Crear plan de capacitación y entrenamiento, 	Hacer el seguimiento al plan de capacitación y entrenamiento, Actualizar los proyectos de la vigencia 2022 en el documento de estrategias de UA, Solicitar la actualización del documento UA con los nuevos proyectos vigencia 2022, Seleccionar proyecto con inicio 2022 para realizar prueba piloto preparación al cambio , 	Elegir un proyecto con fecha de finalización en el 2021 para realizar la prueba pilo de la gestión impacto, Implementar y presentar resultados del Indicador Primer trimestre, Implementar la estrategia parcialmente con base en el tiempo acotación en lo establecido en la 16-EST-UA - Seguimiento a la implementación para garantizar la adopción, Socializar la directriz de la actualización del repositorio documental, Revisar el Plan de Transferencia de Conocimiento de TI y Socializar la utilización del repositorio de GILAB y SharePoint. 
8.	Implementación Seguridad de la Información – Fase III: Dentro de las actividades que están en curso son: Formalización Actualización Política Datos Personales: Se realiza incorporación de los roles y responsabilidades en el tratamiento de datos personales, Elaboración Política Seguridad Física y del Entorno y Procedimiento: Se continua con la elaboración de la política y su respectivo procedimiento, Elaboración Política Actualizaciones de Software y Procedimiento: Se continua con la elaboración de la política y su respectivo procedimiento, Actualización Diagnóstico Seguridad: Se inicia la actualización del diagnóstico, Socialización Incidentes de Seguridad: Se programa sesión de socialización para el 30-03-2022, sobre incidentes de seguridad, con caso de estudio específico e Identificación Riesgos Activos de Información TI: Se apoya a los procesos EGTI y GSIT en la identificación y valoración de los riesgos con base en los activos de información identificados por los procesos TI.
9.	Adquisición  e implementación de herramientas de seguridad informática: Dentro de las actividades que están en curso son: Elaboración Ficha Técnica Cintas LTO - Infra: Se elabora por parte del equipo de infraestructura la ficha técnica de las especificaciones mínimas de la LTO, la cual tiene como finalidad el respaldo de la información de la entidad,  Elaboración Política BYOD: Se elabora borrador de política por parte de infraestructura, donde se especifican los lineamientos correspondientes para incorporar a la red corporativa dispositivos personales, Bóveda de Contraseñas - Infra: Se inician diálogos con entidad BeyondTrust para la realización de pruebas de concepto para la adquisición del servicio y Elaboración Ficha Técnica BYOD: Se inicia la elaboración de las fichas técnicas con las especificaciones mínimas que deben tener los dispositivos que monitorearán y contralarán los accesos a la red corporativos de dispositivos personales.
10.	Implementación de auditorías y pruebas de Éticas Hacking: Dentro de las actividades que están en curso son: Elaboración Ficha Técnica Cintas LTO - Infra: Se elabora por parte del equipo de infraestructura la ficha técnica de las especificaciones mínimas de la LTO, la cual tiene como finalidad el respaldo de la información de la entidad, Elaboración Política BYOD: Se elabora borrador de política por parte de infraestructura, donde se especifican los lineamientos correspondientes para incorporar a la red corporativa dispositivos personales, Bóveda de Contraseñas - Infra: Se inician diálogos con entidad BeyondTrust para la realización de pruebas de concepto para la adquisición del servicio y Elaboración Ficha Técnica BYOD: Se inicia la elaboración de las fichas técnicas con las especificaciones mínimas que deben tener los dispositivos que monitorearán y contralarán los accesos a la red corporativos de dispositivos personales.
11.	Solución mesa de ayuda	: Actividades desarrolladas: El primero es la continua evolución de la herramienta open source – GLPI, la cual soportar todo el proceso de la mesa de ayuda, en el cual se ha venido realizando la renovación del catálogo de servicios y la reclasificación de la estructura de la herramienta, Se viene realizando el proceso de adquisición de una nueva herramienta comercial que soporte con mayor amplitud los procesos de la mesa de ayuda. Actualmente se realizó el estudio del sector y se entregó el proceso al proceso contractual.
12.	Adquisición de herramientas de monitoreo y seguimiento de la Infraestructura Tecnológica: Actividades desarrolladas: Se realizó la adquisición de una herramienta dentro del plan de seguridad Perimetral, la cual fue recibida por parte del proveedor y actualmente se está realizando la configuración desde el mes de enero y Se está realizando la instalación de los agentes en los diferentes equipos de la infraestructura tecnológica de la entidad.
13.	Renovación Tecnológica UMV – Fase III: Actividades desarrolladas: Se está realizando la adquisición de unos switches tipo core, las administrativas y dos para la sede operativa, Se está realizando la adquisición de elementos de seguridad como el fortitoken, la cual es una herramienta de autentificación para la vpn, Se está realizando la adquisición de elementos de seguridad como el fortimail, la cual es una herramienta para el correo electrónico, Se está realizando la adquisición de assets point para la sede administrativa y operativa, Está actualmente en ejecución un contrato que se viene realizando para el arrendamiento de equipos de cómputo e impresoras, Se viene trabajando en un contrato para la renovación de las copias de respaldo del correo electrónico y Se viene realizando la adquisición de algunos elementos para todo el tema de Backups.
14.	Implementación de un repositorio digital seguro de almacenamiento para el resguardo y preservación del archivo central digital.	Actividades desarrolladas: Se viene realizando mesas de trabajo con el proceso de gestión documental para tener una perspectiva del alcance del proyecto y Se viene realizando el requerimiento para cotizar los dispositivos necesarios para este tipo de soluciones.
15.	Sigma – Desarrollo e implementación del Sistema de Información Georreferenciada Misional – Fase IV: El proyecto viene desde la vigencia 2021 donde inició en el mes de marzo. El cual tuvo algunas modificaciones principalmente desde el módulo de mejoramiento principalmente a que se extendiera el proyecto para la vigencia 2022, donde se aprobó un control de cambios para terminar en el mes de mayo de esta vigencia: Se realizó la implementación del segundo realice que estaba destinado principalmente a los módulos de intervención y producción.
16.	SIGMA - Fortalecimiento del sistema de información misional - Fase I: No se han realizado actividades hasta terminar el proyecto Sigma – Desarrollo e implementación del Sistema de Información Georreferenciada Misional – Fase IV
17.	PES - Desarrollo e implementación de módulo de Seguimiento a proyectos de inversión: Este proyecto está en fase de planeación, se tiene proyectado iniciar hacia finales del mes de abril, donde se liberarían recursos del proyecto sigma y Se realizó el 100% del proceso de levantamiento de requerimientos los cuales se encuentran verificados, revisados y aprobados por el equipo de Planeación.
18.	SICAPITAL - Implementación de módulos complementarios del sistema de información Fase I: Para este proyecto se estima que inicie a partir del mes de junio, Se va a realizar el desarrollo e implementación del módulo de inventarios y plaqueteo como alcance principal del proyecto, Se está realizando la identificación de los requerimientos y 	Se va a realizar el soporte de los módulos que actualmente se encuentran en producción. 
19.	BPM – Implementación solución Calíope: Actualmente se trabajó en un subproyecto en el cual se desarrolló de 11 requerimientos que fueron identificados en la vigencia 2021 de la gerencia de producción, para lo cual se realizó dos despliegues productivos. El primero en el mes de febrero y el segundo a mediados del mes de marzo que culmino en un 100% de estos requerimientos. Se viene realizando la planeación de los requerimientos para la gerencia de intervención el cual abarca todo el desarrollo del proyecto actual.
20.	SIGEP - Implementación de módulos complementarios del sistema de información Fase I	: Se está validando si con el proveedor se realizó el contrato para temas de desarrollo o solamente para temas de soporte, dadas las características de ley de garantías que se generaron para este año.
21.	Implementación solución e-leaning: Se está desarrollando la implementación de la aplicación en el servidor que fue suministrado para este servicio y Se firmó con un proveedor externo el desarrollo de 2 módulos: el de inducción y el de seguridad y salud en el trabajo, los cuales vienen siendo gestionados por el proceso de Talento humano.
22.	Implementación de un Sistema de Gestión Documental que cumpla con los lineamientos establecidos por el SGDEA: Se realizará un primer despliegue en abril del primer sprint de 9 en total que tiene el proyecto. Donde en cada uno de estos se realiza la planeación y desarrollo de los requerimientos generados para el sistema de gestión documental, Dentro del backlog de requerimientos sean han identificado una serie de mejoras que serán desarrolladas en cada sprint y fueron priorizados y Se va a realizar durante este proyecto la generación de un estudio de mercado para determinar si se sigue trabajando con el actual sistema de información o si es posible la adquisición del nuevo sistema que cumplan con todos los requisitos establecidos por el archivo general de la nación.
23.	Implementación funcionalidades Portales UAERMV Fase II: Se llevo a cabo la maquetación del Micrositio en Lengua Wayuu y Se implemento el servicio de PODCAST en la Intranet con la publicación de 9 episodios. Se estableció cronograma de desarrollo de requerimientos de acuerdo con lo establecido en el Componente 5: Mecanismos para la transparencia y el acceso a la información para el Módulo Transparencia 2022.
24.	IA - Detectar y georreferenciar las fallas en los pavimentos: En este proyecto se realizó un convenio con la Universidad Distrital, lo cual generó que salga del Core de proyectos que tiene actualmente el proceso de tecnología y se piensa llevar como un proyecto de investigación y Este proyecto es susceptible a un control de cambios dadas las características anteriormente mencionadas.
25.	Automatización de la Torre de Bacheo – Fase I: Los orquestadores del proyecto lo realiza la gerencia de producción, Se debe realizar un control de cambios, dado que este proyecto salió de la vigencia 2022: se suspendido desde la gerencia de producción para priorizar el proyecto de bascula y el cambio de motorsystem (Adquisición e Implementación del sistema de mantenimiento de maquinaria y asignación logística y Actualmente se viene realizando la instalación del aplicativo infamante y se vienen realizando las configuraciones respectivas.
Esto son los proyectos que se encuentran actualmente con retraso: 
26.	Implementación del sistema de gestión de riesgos y supervisión de planes de acción y auditoria: Este proyecto esta para un control de cambios en el PETI, dado que no se generaron los recursos dentro del proceso de priorización.
27.	Fortalecimiento de la automatización de la ventanilla única: No se han generado requerimientos hasta el momento. </t>
  </si>
  <si>
    <t>Segundo Trimestre</t>
  </si>
  <si>
    <t xml:space="preserve">El PETI tiene un cumplimiento de actividades del 81%, las actividades cumplidas son:
1.	Plan de comunicaciones	ver Actividades desarrolladas: Se viene desarrollando las acciones referentes a la presentación de las piezas de comunicación de: Se presento la Misión, Visión, Objetivos a los funcionarios y contratistas de la entidad, Se realizo la presentación de las Políticas de Gestión de TI, Se viene realizando la cartilla para presentar el catálogo de servicios de TI a la entidad y Se está realizando la evaluación del modelo de madurez del gobierno de Ti.
2.	PRO-ES-01: Fortalecimiento y mantenimiento de la Arquitectura Empresarial - Fase III, Actividades desarrolladas: Este proyecto lo comprenden dos iniciativas: La ejecución del ejercicio de arquitectura empresarial al proceso de gestión documental y El fortalecimiento de los procesos de construcción de software.
Para la iniciativa No 1 se realizaron las siguientes actividades, se tiene un avance del 46% donde se trabajó principalmente en: Se viene identificando la arquitectura base a nivel de los dominios, Se viene construyendo el documento de la estrategia para el desarrollo del ejercicio de AE y Se definió el modelo de gestión del cambio organizacional. 
Para la iniciativa No 2 se realizaron las siguientes actividades, se tiene un avance del 44% donde se trabajó principalmente en: Actualización, aprobación Arquitectura Referencia, Inspección de código, Documentación automática, Estandarización de la documentación técnica, Modelamiento de Arquitectura de software y Automatización pruebas unitarias
3.	PRO-ES-02	Implementación de PMO y esquema de madurez: Actividades desarrolladas: Se realizo el desarrollo de la reunión de Kickoff, Se desarrollo el Informe Nivel de Madurez, donde fueron evaluados los enlaces de los procesos de la entidad, Se viene desarrollando el portafolio de proyectos en la versión inicial y Se va a realizar el taller de para determinar la visión PMO, el cual está acompañado con la guía para su especificación
4.	PRO-GO-01	Implementación de políticas y procesos de TI – esquema de gobierno de TI – Fase III: Actividades desarrolladas: Se desarrollo la evaluación de los factores de diseño para determinar los componentes del modelo de gestión de servicios de TI donde se evaluó: Estrategia empresarial, Metas empresariales, Perfil de riesgo, 	Problemas relacionados con I&amp;T, Escenario de amenazas, Requisitos de cumplimiento, Rol de TI, Modelo de abastecimiento de proveedores para TI, Métodos de implementación de TI, Estrategia de adopción de tecnología, Se definió la matriz DOFA de los procesos de TI, Se viene construyendo el plan de gestión de servicios de TI, Se viene construyendo el documento con la política de servicios de TI y Se definió el instrumento de validación del modelo de capacidades de los procesos de TI
5.	PRO-IN-01 Fortalecimiento e implementación de artefactos del dominio de Información Actividades desarrolladas: Establecer las actividades relacionadas con la gestión de los componentes de información, Determinar los roles y responsabilidades en las actividades relacionadas con la gestión de los componentes de la información, Definir los tiempos de implementación de las actividades relacionadas con los componentes de información, Establecer la alienación con la plataforma estratégica institucional y Relacionar los indicadores de gestión y las acciones de seguimiento y control. Actualmente, el documento se encuentra en proceso de actualización en la plataforma SISGESTION y se encuentra en proceso la generación del primer reporte de seguimiento a la implementación de las actividades del plan de acuerdo con lo definido en el cronograma del equipo GODI V. El alcance del documento establece la gobernabilidad de los componentes de información de acuerdo con los lineamientos definidos por el MAE y el MGGTI del Ministerio TIC, a través de la definición de actividades, roles y responsables. De igual forma, contempla los tiempos estimados de implementación, indicadores de gestión y acciones de seguimiento y control.
6.	PRO-IN-02	Análisis y aprovechamiento de componentes de información, Actividades desarrolladas: Plan de Datos Abiertos, el cual, es la guía para la identificación, actualización, publicación, uso, aprovechamiento de los datos abiertos priorizando datos estratégicos y requisitos de calidad, a fin de tener la documentación necesaria para promover la apertura de los datos en la entidad,  Plan de Calidad de la Información:  que tiene como objetivo definir los principios para el aseguramiento de la calidad de los datos, donde se verifique la fiabilidad y efectividad y Actualmente, los documentos se encuentran en proceso de actualización en SISGESTIÓN y se está en proceso de realización el primer reporte de avance de las actividades de los planes de acuerdo con lo establecido en el cronograma GODI V.
7.	PRO-UA-01	Implementación Uso y Apropiación – Fase II -Actividades desarrolladas: Seguimiento mensual a la implementación de la metodología de proyecto de la entidad liderada por la OAP, Hacer entrega de las matrices de los grupos de interés a los gerentes de proyectos y analistas, Elaborar la herramienta de encuesta, Aplicar la herramienta, Crear una herramienta conocer las capacitaciones que requieren los colaboradores de la Entidad, Hacer seguimiento al plan de capacitación y entrenamiento, Seguimiento a la publicación de la actualización del documento UA con los nuevos proyectos vigencia 2022, Implementar y presentar resultados del Indicador segundo trimestre y Implementar la estrategia parcialmente con base en el tiempo acotación en lo establecido en la 16-EST-UA - Seguimiento a la implementación para garantizar la adopción.
8.	PRO-SG-01	Implementación Seguridad de la Información – Fase III: Elaboración Política Seguridad Física y del Entorno y Procedimiento: Se finaliza elaboración de la política y su respectivo procedimiento, sin embargo, se realizan observaciones por parte de Líder Técnico de TI. Se debe dar enfoque TI, Elaboración Política Actualizaciones de Software y Procedimiento: Se finaliza elaboración de la política y su respectivo procedimiento,  Actualización Diagnóstico Seguridad: Se finaliza actualización de diagnóstico de seguridad, sin embargo, se realizan observaciones por parte de Líder Técnico de TI. Delimitar los proceso en ítem Áreas Involucradas, Socialización Políticas de Seguridad de la Información - APIC: Se realiza socialización de Políticas de Seguridad de la Información y Datos Personales, el día 12-05-2022, a proceso APIC, Socialización Políticas de Seguridad Gestión de Activos - GASA: Se realiza socialización de Políticas de Seguridad de Gestión de Activos, el día 18-05-2022, a proceso GASA y  Actualización Activos de Información TI: Se apoya a los procesos EGTI y GSIT en la identificación y valoración de los riesgos con base en los activos de información identificados por los procesos TI.
9.	PRO-SG-02	Adquisición  e implementación de herramientas de seguridad informática, Actividades desarrolladas: Elaboración Política BYOD: Se continua con la elaboración de política en articulación con equipo de infraestructura, donde se especifican los lineamientos correspondientes para incorporar a la red corporativa dispositivos personales, Bóveda de Contraseñas - Infra: Se inician diálogos con entidad BeyondTrust para la realización de pruebas de concepto para la adquisición del servicio y Elaboración Ficha Técnica BYOD: Se inicia la elaboración de las fichas técnicas con las especificaciones mínimas que deben tener los dispositivos que monitorearán y contralarán los accesos a la red corporativos de dispositivos personales.
10.	PRO-SG-03	Implementación de auditorías y pruebas de Ethical Hacking, Actividades desarrolladas: Análisis de Vulnerabilidades ACDTIC: Se definen las posibles fechas para la realización del análisis de vulnerabilidades sobre los portales WEB principales de la entidad, página principal, intranet, Orfeo, sigma, mesa de ayuda, las cuales, estaban definidas por parte de ACDTIC para el mes de abril. Sin embargo, por temas internos de ACDTIC, no se ha realizado el Análisis de Vulnerabilidades sobre las plataformas de la entidad y Seguimiento y Control - Infra: Se tiene por cronograma GODI-V, la realización de seguimiento y control al equipo de infraestructura.
11.	PRO-ST-01	Solución mesa de ayuda	"En reunión de seguimiento con el líder del proyecto El primero es la continua evolución de la herramienta open source – GLPI, la cual soportar todo el proceso de la mesa de ayuda, en el cual se ha venido realizando la renovación del catálogo de servicios y la reclasificación de la estructura de la herramienta y Se realizo el proceso contractual y se formalizo el acta de inicio
12.	PRO-ST-02	Adquisición de herramientas de monitoreo y seguimiento de la Infraestructura Tecnológica, Actividades desarrolladas Se termino la instalación de los agentes en los diferentes dispositivos y Se está en la curva de aprendizaje del aplicativo para la recepción de la data de monitoreo 
13.	PRO-ST-03	Renovación Tecnológica UMV – Fase III, Actividades desarrolladas: Se sigue con el desarrollo de los temas contractuales para la adquisición de las herramientas, Se está realizando la adquisición de elementos de seguridad como el fortitoken, la cual es una herramienta de autentificación para la vpn, Se está realizando la adquisición de elementos de seguridad como el fortimail, la cual es una herramienta para el correo electrónico, Está actualmente en ejecución un contrato que se viene realizando para el arrendamiento de equipos de cómputo e impresoras, Se viene trabajando en un contrato para la renovación de las copias de respaldo del correo electrónico y Se viene realizando la adquisición de algunos elementos para todo el tema de Backups.
14.	PRO-ST-04	Implementación de un repositorio digital seguro de almacenamiento para el resguardo y preservación del archivo central digital, Se realizo la creación del repositorio y fueron asignados los permisos solicitados.
15.	PRO-SI-01	Sigma – Desarrollo e implementación del Sistema de Información Georreferenciada Misional – Fase IV, Actividades desarrolladas: Se realizo el cierre de la fase III del proyecto y se tiene programado la puesta en producción entre el 26 y 27 de junio y Se realizo el cierre de las actividades de desarrollo y el proceso de verificación con los usuarios funcionales.
16.	PRO-SI-04	Diseño de la plataforma de interoperabilidad, Actividades desarrolladas: Se avanzo en la definición de actividades y fechas propuestas para la interoperabilidad IDU-UMV. Se está a la espera que IDU asigne los recursos necesarios y le definición de fechas de mesas de trabajo y Con la secretaria de movilidad se realizó presentación de SIGMA al grupo técnico de la SM y se programa para Junio reunión de definición detallada de información requerida
17.	PRO-SI-05SICAPITAL - Implementación de módulos complementarios del sistema de información Fase I: Actividades desarrolladas: Se realizo soporte sobre los módulos que actualmente se tienen implementados y No se ha iniciado el proyecto de implementación del módulo de inventarios por movimientos del cliente en el almacén
18.	PRO-SI-06	BPM – Implementación solución Calíope Actividades desarrolladas: Se viene realizando la planeación de los requerimientos para la gerencia de intervención el cual abarca todo el desarrollo del proyecto actual, Este proyecto lo comprende el subproyecto de contabilidad de costos y cuentas de cobro para contratistas y Para el proyecto de cuentas de cobro se viene realizando el levantamiento de los requerimientos
19.	PRO-SI-08	Implementación solución e-leaning:  El módulo está en producción y realizo la capacitación al proceso de talento humano y El contratista realizo los módulos de introducción y el de seguridad y salud en el trabajo, el cual fue recibido a satisfacción
20.	PRO-SI-09	Implementación de un Sistema de Gestión Documental que cumpla con los lineamientos establecidos por el SGDEA: Se realizo el despliegue de dos requerimientos Turno para pago de los contratistas, Modulo de pagos dentro de Orfeo, Se han venido realizando mejorar a los módulos que actualmente se encuentran en funcionamiento, Se está realizando el proceso de planeación para la interoperabilidad entre ORFEO y CALIOPE y Respecto al estudio de viabilidad para cambiar el sistema ORFEO, no quedo priorizado dentro de los requerimientos brindados por el comité directivo
21.	PRO-SI-10	Implementación funcionalidades Portales UAERMV  Fase II: Se llevo a cabo la Implementación del Micrositio en Lengua Wayuu el cual se encuentra al aire, Se implementaron las mejoras solicitadas en el Chat Virtual, Se encuentra en etapa de maquetación el Micrositio para el proyecto mejoramiento de vías terciarias en Bogotá y Se llevo a cabo la publicación del avance de requerimientos relacionados al Componente 5: Mecanismos para la transparencia y el acceso a la información para el Módulo Transparencia 2022           
22.	PRO-SI-13 Adquisición e Implementación del sistema de mantenimiento de maquinaria y asignación logística: La gerencia de producción está a cago de la implementación del proyecto y desde TI se realiza el acompañamiento a la dirección de este. En esta última etapa se encuentra en proceso de cargue de la información estructurada que debe ser suministrada por la gerencia de producción. 
Actividades que su cumplimiento se encuentran fuera del alcance: 
23.	PRO-SI-02	SIGMA - Fortalecimiento del sistema de información misional - Fase I: Dado el proceso de incumplimiento del contrato 514 al no tener la totalidad de los productos, la entidad realizo el 50% del proyecto Fase III inhouse evolutivo, el proyecto de “SIGMA - Fortalecimiento del sistema de información misional - Fase I” se transforma en “Sigma – Desarrollo e implementación del Sistema de Información Georreferenciada Misional – Fase IV” . 
24.	PRO-SI-03	PES - Desarrollo e implementación de módulo de Seguimiento a proyectos de inversión La fase de planeación se realizó, sin embargo, por observación del comité directivo se cambió las prioridades de los proyectos donde se requirió crear el subproyecto de cuentas de cobro para los contratistas. Por lo cual el proyecto queda detenido y entra en proceso de evaluación para determinar si se continua con el desarrollo o se contrata externamente.
25.	PRO-SI-07	SIGEP - Implementación de módulos complementarios del sistema de información Fase I: Se realiza un control de cambios para sacar el proyecto de la vigencia 2022, dado que el comité directivo no incluyo temas de priorización para este sistema de información."
26.	PRO-SI-11	IA - Detectar y georreferenciar las fallas en los pavimentos Actualmente el proyecto está detenido dado los convenios interadministrativos que deben firmarse; sin embargo, se validara para el tercer trimestre realizar un control de cambio teniendo en cuenta que no se tiene respuesta si el proyecto sigue para la vigencia 2022."
27.	PRO-SI-12	Fortalecimiento de la automatización de la ventanilla única Actividades desarrollada: No se han generado requerimientos hasta el momento, por lo cual se llevará a un control de cambio dado que no se han planteado especificaciones para la vigencia 2022 </t>
  </si>
  <si>
    <t>Tercer Trimestre</t>
  </si>
  <si>
    <t>El PETI tiene un cumplimiento de actividades del 84%, las actividades cumplidas son:
Proyectos acordes al avance:
1.	Plan de comunicaciones: Se viene desarrollando las acciones referentes a la presentación de las piezas de comunicación de: Se completo la socialización del catálogo de servicios de TI y Se viene desarrollando la ficha de socialización del avance a nivel de los proyectos que se ha generado a nivel de cada uno de los dominios de la arquitectura empresarial.
2.	Fortalecimiento y mantenimiento de la Arquitectura Empresarial - Fase III: Este proyecto lo comprenden dos iniciativas: 1. La ejecución del ejercicio de arquitectura empresarial al proceso de gestión documental y 2. El fortalecimiento de los procesos de construcción de software. Para la iniciativa No 1 se realizaron las siguientes actividades, se tiene un avance del 80% donde se trabajó principalmente en: Actualización del modelo estratégico y gobierno de la entidad, Actualización del modelo estratégico y gobierno de TI y Actualización del modelo de intensión. Para la iniciativa No 2 se realizaron las siguientes actividades, se tiene un avance del 71% donde se trabajó principalmente en: Se realizo ya la publicación en el sistema de calidad de la Arquitectura de Referencia para S.I, Se realizo una segunda inspección de código de las capas de presentación, servicios y datos de las aplicaciones misionales de SIGMA y CALIOPE, Se avanza en la implementación de procesos automáticos para la generación y publicación de documentación , el cual será incluido en los flujos de los repositorios en GITLAB, Se actualiza estructura y modelos del repositorio de arquitectura de software y se poblan vistas generales de SIGMA y Se actualizan procedimientos de diseño y construcción de soluciones para incluir uso de arquitectura de referencia y guías relacionadas con el desarrollo de software
3.	Implementación de políticas y procesos de TI – esquema de gobierno de TI – Fase III: Se viene realizando las actividades de planeación del proyecto donde se trabajó principalmente en: Definición de la guía, procedimientos y formatos del proceso de gestión del cambio organizacional – metodología ADKAR, Definición del metamodelo de la Arquitectura Empresarial – adecuación de artefactos, catálogos y matrices y Definición de la Política de Gestión de Servicios de TI.
4.	Fortalecimiento e implementación de artefactos del dominio de Información: El proyecto Fortalecimiento e implementación de artefactos del dominio información"" tiene como objetivo actualizar e implementar las acciones priorizadas en el documento Responsabilidad y Gestión de los Componentes de Información, el cual, establece la responsabilidad y gestión de los componentes de información durante su ciclo de vida a través de la definición de actividades, roles, responsabilidades y tiempos de implementación. Dentro de los objetivos específicos se encuentra: Establecer las actividades relacionadas con la gestión de los componentes de información, Determinar los roles y responsabilidades en las actividades relacionadas con la gestión de los componentes de la información, Definir los tiempos de implementación de las actividades relacionadas con los componentes de información, Establecer la alienación con la plataforma estratégica institucional, Relacionar los indicadores de gestión y las acciones de seguimiento y control. Actualmente, el documento se encuentra disponible en la plataforma SISGESTION en el proceso Estrategia y Gobierno TI. Aunado a lo anterior, se encuentra finalizado el primer y segundo reporte de seguimiento a la implementación de las actividades del plan de acuerdo con lo definido en el cronograma del equipo GODI V. Es importante precisar que, el alcance del documento establece la gobernabilidad de los componentes de información de acuerdo con los lineamientos definidos por el MAE y el MGGTI del Ministerio TIC, a través de la definición de actividades, roles y responsables. De igual forma, contempla los tiempos estimados de implementación, indicadores de gestión y acciones de seguimiento y control.
5.	Análisis y aprovechamiento de componentes de información: El proyecto Análisis y aprovechamiento de los componentes de información tiene como objetivo actualizar e implementar las acciones priorizadas en los documentos: Plan de Datos Abiertos, el cual, es la guía para la identificación, actualización, publicación, uso, aprovechamiento de los datos abiertos priorizando datos estratégicos y requisitos de calidad, a fin de tener la documentación necesaria para promover la apertura de los datos en la entidad, Plan de Calidad de la Información:  que tiene como objetivo definir los principios para el aseguramiento de la calidad de los datos, donde se verifique la fiabilidad y efectividad y  Actualmente, el documento se encuentra disponible en la plataforma SISGESTION en el proceso Estrategia y Gobierno TI. Aunado a lo anterior, se encuentra finalizado el primer y segundo reporte de seguimiento a la implementación de las actividades del plan de acuerdo con lo definido en el cronograma del equipo GODI V.
6.	Implementación Uso y Apropiación – Fase II: Dentro de las actividades que están en curso son: Boletín UMV Publicación en Revista mi calle, Catálogo de servicios TI, Presentación socialización escritorio virtual, Encuesta satisfacción Proceso EGTI, Informe final encuesta EGTI, Presentación analítica de datos, Encuesta reconocimiento mejor colaborador y Diploma reconocimiento mejor colaborador.
7.	Implementación Seguridad de la Información – Fase III: Dentro de las actividades que están en curso son: Elaboración Política Seguridad Física y del Entorno y Procedimiento: Se finaliza elaboración de la política y su respectivo procedimiento, y se realizan los ajustes con bases en las observaciones por parte de Líder Técnico de TI, dando el enfoque TI solicitado. Actualización Diagnóstico Seguridad: Se finaliza actualización de diagnóstico de seguridad, y se realizan los ajustes con base en las observaciones por parte de Líder Técnico de TI. Delimitar los procesos en ítem Áreas Involucradas. Socialización Políticas de Seguridad de la Información - GASA: Se realiza socialización de Políticas de Seguridad de la Información y Datos Personales, el día 14-09-2022, a proceso GASA. Seguimiento Mapa de Riesgos TI - 2Q:  Se realiza monitoreo de riesgos de los procesos EGTI y GSIT conforme a lo estipulado en la Política Administración de Riesgo.
8.	Adquisición e implementación de herramientas de seguridad informática: Dentro de las actividades que están en curso son: Elaboración Política BYOD: Se finaliza la elaboración de política en articulación con equipo de infraestructura, donde se especifican los lineamientos correspondientes para incorporar a la red corporativa dispositivos personales, sin embargo, se establece mesa de trabajo para articulación con proceso legal y contractual de la entidad, Bóveda de Contraseñas - Infra: Se inician diálogos con entidad BeyondTrust para la realización de pruebas de concepto para la adquisición del servicio, sin embargo, dicha actividad quedó estancada y Elaboración Ficha Técnica BYOD: Se finaliza elaboración de las fichas técnicas con las especificaciones mínimas que deben tener los dispositivos que monitorearán y contralarán los accesos a la red corporativos de dispositivos personales en articulación con el equipo de infraestructura.
9.	Implementación de auditorías y pruebas de Ethical Hacking: Dentro de las actividades que están en curso son: Análisis de Vulnerabilidades ACDTIC: Se definen las posibles fechas para la realización del análisis de vulnerabilidades sobre los portales WEB principales de la entidad, página principal, intranet, Orfeo, sigma, mesa de ayuda, las cuales, estaban definidas por parte de ACDTIC para el mes de abril. Sin embargo, por temas internos de ACDTIC, no se ha realizado el Análisis de Vulnerabilidades sobre las plataformas de la entidad y Seguimiento y Control - Infra: Se tiene por cronograma GODI-V, la realización de seguimiento y control al equipo de infraestructura, la cual está programada para el 22 de septiembre de 2022, de dicho seguimiento se generará el informe correspondiente.
10.	Solución mesa de ayuda: La implementación de la herramienta fue culminada – ARANDA, Se encuentra en proceso de socialización interna de la herramienta a los analistas de la mesa de ayuda y La herramienta GLPI queda como consulta y manejo de históricos
11.	Adquisición de herramientas de monitoreo y seguimiento de la Infraestructura Tecnológica: Se terminaron todas las configuraciones respecto a la herramienta y ya se están generando reportes.
12.	Renovación Tecnológica UMV – Fase III: Se sigue con el desarrollo de los temas contractuales para la adquisición de las herramientas: Se encuentra en procesos finales de contratación de los elementos de seguridad que deben llegar en el mes de octubre (fortimail, firewall de nueva generación, WAF), Se está finalizando el proceso de adquisición de las herramientas de Backup, Se ejecuto el proceso de arrendamiento de equipos, Se está terminando el proceso de arrendamiento de impresoras, Queda pendiente temas referentes a la renovación de nube y ofimática y Queda pendiente todo el proceso de implementación y puesta a punto de todos los elementos adquiridos.
13.	Sigma – Desarrollo e implementación del Sistema de Información Georreferenciada Misional – Fase III: Se está realizando el monitoreo de los módulos implementados a nivel del uso y apropiación por parte de las diferentes gerencias.
14.	Sigma – Desarrollo e implementación del Sistema de Información Georreferenciada Misional – Fase IV: Está en proceso de definición de los requerimientos de 10 funcionalidades para el sistema y Se está realizando el segundo paquete de mejoras, donde ya se generó la primera liberación de algunos requerimientos.
15.	Diseño de la plataforma de interoperabilidad: Se logran mecanismos de interoperabilidad con IDU para: infraestructura ciclo inclusiva, espacio público, infraestructura puente, infraestructura vial, Se inicia el uso de la herramienta desarrollada por IDU para solicitud de reservas viales, Se define y se implementa mecanismo de interoperabilidad con Secretaria de Movilidad para compartir información de Programación diaria (mapa y geo servicio) y Se está a la espera de la actualización de la herramienta ARGCIS por parte de IDU para habilitar el componente de Portal Colaborativo que ofrece dicha herramienta y facilitar el intercambio entre las dos entidades.
16.	SICAPITAL - Implementación de módulos complementarios del sistema de información Fase I: Se vienen realizando actividades de soporte habituales y Se está realizando la generación de requerimientos para el cambio de este aplicativo por otro ERP.
17.	BPM – Implementación solución Calíope - "Costos de Intervención": Se viene realizando el análisis de requerimientos de los cuales han surgido 12 más de los 38 que se tenían establecidos y Se está esperando realizar un comité directivo para aterrizar el proyecto y formalizar un control de cambios.
18.	Implementación de un Sistema de Gestión Documental que cumpla con los lineamientos establecidos por el SGDEA: Se está ejecutando el sprint seis del proyecto donde se vienen desarrollando mejoras especificas priorizadas por el equipo de gestión documental y Dentro de las mejoras esta la solicitud de mecanismos para hacer denuncias anónimas desde la página de la entidad.
19.	Implementación funcionalidades Portales UAERMV Fase II: Se llevo a cabo la Implementación de la aplicación para agendar citas presenciales en la sede electrónica, De acuerdo al cronograma de trabajo se continuo con la implementación de la sección participa del menú de transparencia y completar las opciones requeridas para el autodiagnóstico del Índice de Transparencia y Acceso a la Información y Se implemento el Micrositio para el proyecto mejoramiento de vías terciarias en Bogotá.
20.	Adquisición e Implementación del sistema de mantenimiento de maquinaria y asignación logística: Este proyecto culmino a finales de mes de junio y Se solicito que se genere una capa de integración para integrarse con los demás sistemas de la entidad.
21.	Cuentas de Cobro: Se está realizando el análisis de los requerimientos e implementación de estos a partir de sprint de desarrollo.
Actividades que se deben dar prioridad para el próximo trimestre: 
22.	Implementación de PMO y esquema de madurez: Se genero control de cambios y este componente sale de la hoja de ruta del PETI.
23.	SIGEP - Implementación de módulos complementarios del sistema de información Fase I: Se genero control de cambios y este componente sale de la hoja de ruta del PETI.
24.	IA - Detectar y georreferenciar las fallas en los pavimentos: El proyecto no ha iniciado.
25.	Fortalecimiento de la automatización de la ventanilla única: Se genero control de cambios y este componente sale de la hoja de ruta del PETI.</t>
  </si>
  <si>
    <t>Cuarto Trimestre</t>
  </si>
  <si>
    <t>1.	Plan de Comunicaciones: Se incorporan las evidencias de las capacitaciones desarrolladas por uso y apropiación respecto a los proyectos que se desarrollaron para la vigencia 2022, incluyendo las relacionadas con los sistemas de información y Se incluye la grabación de presentación y aprobación del PETI para la vigencia 2023.
2.	PRO-ES-01 Fortalecimiento y mantenimiento de la Arquitectura Empresarial - Fase III Este proyecto lo comprenden dos iniciativas: 1. Actualización y aprobación por parte del Comité Institucional de Gestión y Desempeño del Plan Estratégico de las Tecnologías de Información – PETI para la UAERMV, vigencias 2023 – 2024. Y Se realiza inspección de código para las aplicaciones SIGMA / CALIOPE y se definen puntos de mejoramiento para que el grupo de desarrollo los pueda aplicar en futuros ajustes y nuevas funcionalidades.
3.	PRO-ES-02 Implementación de PMO y esquema de madurez Dentro de las actividades realizadas, se contempla: Se definió la PMO visionada de acuerdo con las necesidades de la entidad, teniendo en cuenta los resultados del taller de Visión y De acuerdo con la metodología anillo de valor utilizada para el diseño de la PMO se definieron: funciones, competencias, indicadores y estrategia para la gestión de cambio y, se elaboró la primera el documento de Diseño de la PMO.
4.	PRO-GO-01 Implementación de políticas y procesos de TI – esquema de gobierno de TI – Fase III: Actividades desarrolladas: Se realiza la estructuración del esquema de Roles y Perfiles como parte del Modelo de Gestión de Servicios de TI, Se lleva a cabo la evaluación del nivel de madurez de la arquitectura empresarial y Se realiza el acompañamiento de las mesas de auditoria desarrolladas a la Política de Gobierno Digital y al Modelo de Seguridad y Privacidad de la Información. 
5.	PRO-IN-01 Fortalecimiento e implementación de artefactos del dominio de Información: El proyecto "Fortalecimiento e implementación de artefactos del dominio información" tiene como objetivo actualizar e implementar las acciones priorizadas en el documento Responsabilidad y Gestión de los Componentes de Información, el cual, establece la responsabilidad y gestión de los componentes de información durante su ciclo de vida a través de la definición de actividades, roles, responsabilidades y tiempos de implementación. Dentro de los objetivos específicos se encuentra: Establecer las actividades relacionadas con la gestión de los componentes de información, Determinar los roles y responsabilidades en las actividades relacionadas con la gestión de los componentes de la información, Definir los tiempos de implementación de las actividades relacionadas con los componentes de información, Establecer la alienación con la plataforma estratégica institucional y Relacionar los indicadores de gestión y las acciones de seguimiento y control.
6.	PRO-IN-02 Análisis y aprovechamiento de componentes de información	El proyecto "Análisis y aprovechamiento de los componentes de información" tiene como objetivo actualizar e implementar las acciones priorizadas en los documentos: Plan de Datos Abiertos, el cual, es la guía para la identificación, actualización, publicación, uso, aprovechamiento de los datos abiertos priorizando datos estratégicos y requisitos de calidad, a fin de tener la documentación necesaria para promover la apertura de los datos en la entidad, Plan de Calidad de la Información:  que tiene como objetivo definir los principios para el aseguramiento de la calidad de los datos, donde se verifique la fiabilidad y efectividad y Actualmente, se realizó el tercer reporte de seguimiento a la implementación del Plan de Datos Abiertos y el Plan de Calidad de la Información.
7.	PRO-UA-01 Implementación Uso y Apropiación – Fase II: Dentro de las actividades que están en curso son: Apoyar a talento humano en EL evento de "Mejor equipos de trabajo", Revisar el proyecto piloto con que se va a implementar la metodología en los proyectos de TI relacionado con la misionalidad, Realizar seguimiento al cumplimiento de las actividades consignadas en las matrices, Realizar acompañamiento en las reuniones con las diferentes dependencias para levantar los requerimientos del PETI, Crear y aplicar la herramienta para la sección de jugando también se aprende, Realizar análisis y socialización de resultados nivel de adopción de TI, Implementar y presentar resultados del Indicador Segundo trimestre, Hacer una reunión con Microsoft para implementar la automatización del indicador de herramientas tecnológicas de uso común, Implementar y presentar resultados del Indicador Tercer trimestre, Implementar y presentar resultados del Indicador Tercer trimestre Uso de herramientas y Hacer el seguimiento al plan de capacitación y entrenamiento.
8.	PRO-SG-01 Implementación Seguridad de la Información – Fase III Dentro de las actividades que están en curso son: Actualización Plan de Seguridad de la Información: Se finaliza actualización del Plan de Seguridad de la Información, actualmente se encuentra en proceso de formalización, Actualización Plan de Tratamiento de Riesgos: Se finaliza actualización del Plan de Seguridad de la Información, actualmente se encuentra en proceso de formalización, Elaboración Plan de Sensibilización: Se realiza elaboración del Plan de Sensibilización referente a Seguridad de la Información, actualmente se encuentra en proceso de formalización y Seguimiento Mapa de Riesgos TI - 3Q:  Se inicia monitoreo de riesgos de los procesos EGTI y GSIT conforme a lo estipulado en la Política Administración de Riesgo,
9.	PRO-SG-02 Adquisición e implementación de herramientas de seguridad informática: Dentro de las actividades que están en curso son: Elaboración Política BYOD: Se finaliza los ajustes sobre de política según especificaciones de Secretaría General, donde se especifican los lineamientos correspondientes para incorporar a la red corporativa dispositivos personales, actualmente se encuentra en proceso de formalización, Bóveda de Contraseñas - Infra: Se inician diálogos con entidad BeyondTrust para la realización de pruebas de concepto para la adquisición del servicio, sin embargo, dicha actividad quedó estancada y Dispositivos BYOD: Puesta en marcha de los dispositivos adquiridos para implementación BYOD. 
10.	PRO-SG-03 Implementación de auditorías y pruebas de Ethical Hacking Dentro de las actividades que están en curso son: Análisis de Vulnerabilidades ACDTIC: Se definen las posibles fechas para la realización del análisis de vulnerabilidades sobre los portales WEB principales de la entidad, página principal, intranet, Orfeo, sigma, mesa de ayuda, las cuales, estaban definidas por parte de ACDTIC para el mes de abril. Sin embargo, por temas internos de ACDTIC, no se ha realizado el Análisis de Vulnerabilidades sobre las plataformas de la entidad, Seguimiento y Control - Infra: Se realiza seguimiento y control al equipo de infraestructura, en donde se elabora informe correspondiente del respectivo seguimiento y Auditoría MSPI: Se inicia auditoría Independiente del Modelo de Seguridad y Privacidad de la Información, sin embargo, los resultados están reflejados en el primer trimestre de 2023.
11.	PRO-ST-01 Solución mesa de ayuda: La implementación de la herramienta fue culminada – ARANDA, Se realizo el proceso de socialización interna de la herramienta a los analistas de la mesa de ayuda y La herramienta GLPI queda como consulta y manejo de históricos.
12.	PRO-ST-02 Adquisición de herramientas de monitoreo y seguimiento de la Infraestructura Tecnológica: Se terminaron todas las configuraciones respecto a la herramienta y ya se están generando reportes
13.	PRO-ST-03 Renovación Tecnológica UMV – Fase III: Se sigue con el desarrollo de los temas contractuales para la adquisición de las herramientas, Se realizo la adquisición de los elementos de seguridad que deben llegar en el mes de octubre (fortimail, firewall de nueva generación, WAF), Se está finalizando el proceso de adquisición de las herramientas de Backup, Se ejecuto el proceso de arrendamiento de equipos, Se está terminando el proceso de arrendamiento de impresoras, Se ejecuto el proceso de la renovación de nube y ofimática y Se ejecuto el proceso de implementación y puesta a punto de todos los elementos adquiridos.
14.	PRO-ST-04 Implementación de un repositorio digital seguro de almacenamiento para el resguardo y preservación del archivo central digital: Se realizo la creación del repositorio y fueron asignados los permisos solicitados.
15.	PRO-SI-01 Sigma – Desarrollo e implementación del Sistema de Información Georreferenciada Misional – Fase III: Se está realizando el monitoreo de los módulos implementados a nivel del uso y apropiación por parte de las diferentes gerencias.
16.	PRO-SI-02 Sigma – Desarrollo e implementación del Sistema de Información Georreferenciada Misional – Fase IV: Se libero a producción el primer entregable y está disponible para los usuarios de mejoramiento y Se avanzo en la especificación funcional e inclusive en varias de las mejoras.
17.	PRO-SI-04 Diseño de la plataforma de interoperabilidad: Se está a la espera de la actualización de la herramienta ARGCIS por parte de IDU para habilitar el componente de Portal Colaborativo que ofrece dicha herramienta y facilitar el intercambio entre las dos entidades y A la espera de la puesta en producción del módulo de programación diaria en SIGMA para consumo de servicios implementador desde la Secretaria de Movilidad.
18.	PRO-SI-05 SICAPITAL - Implementación de módulos complementarios del sistema de información Fase I: Se vienen realizando actividades de soporte habituales, Se está realizando la generación de requerimientos para el cambio de este aplicativo por otro ERP y Se toma de decisión de no seguir implementando más módulos y solo brindar soporte de lo que actualmente se tiene.
19.	PRO-SI-06 BPM – Implementación solución Calíope - Costos de Intervención: Se incluyo el nuevo alcance dentro del proyecto de 12 funcionalidades a partir de un control de cambios, dando por finalizado el proyecto a enero de 2024, Se está avanzando en el análisis, diseño y construcción del primer bloque de los entregables que tienen que ver con los catálogos de intervención y Se han desarrollado algunos requerimientos de la herramienta de costos en producción 
20.	PRO-SI-08 Implementación solución e-leaning: El módulo está en producción y realizo la capacitación al proceso de talento humano y El contratista realizo los módulos de introducción y el de seguridad y salud en el trabajo, el cual fue recibido a satisfacción.
21.	PRO-SI-09 Implementación de un Sistema de Gestión Documental que cumpla con los lineamientos establecidos por el SGDEA	Se realizo el despliegue de dos requerimientos: Se han cerrado 8 sprint hasta el mes de diciembre, Se están realizando el desarrollo de acuerdo con el backlog priorizado por gestión documental y Se está realizando mesas de trabajo para las definiciones del nuevo sistema de información. 
22.	PRO-SI-10 Implementación funcionalidades Portales UAERMV  Fase II: Se llevo a cabo la Implementación de la aplicación para agendar citas presenciales en la sede electrónica, De acuerdo con el cronograma de trabajo se continuo con la implementación de la sección participa del menú de transparencia y completar las opciones requeridas para el autodiagnóstico del índice de Transparencia y Acceso a la Información y Se implemento el Micrositio para el proyecto mejoramiento de vías terciarias en Bogotá. 
23.	PRO-SI-13 Adquisición e Implementación del sistema de mantenimiento de maquinaria y asignación logística: Este proyecto culmino a finales de mes de junio y Se solicito que se genere una capa de integración para integrarse con los demás sistemas de la entidad.
24.	PRO-SI-14 Cuentas de Cobro Se aprobó un cambio de tiempo para cerrar el proyecto en febrero de 2023, Va a salir a producción en prueba piloto y Se tiene otro alcance del proyecto que aún no ha sido estructura para vincularlo al proyecto.</t>
  </si>
  <si>
    <t xml:space="preserve">Incluir la gráfica de barra acorde con el indicador que contenga mínimo las variables propias de la medición y el resultado  </t>
  </si>
  <si>
    <t>No aplica</t>
  </si>
  <si>
    <t>No Aplica</t>
  </si>
  <si>
    <t xml:space="preserve">Se requiere realizar un control de cambios con base en la planeación de hoja de ruta establecida por el equipo directivo. </t>
  </si>
  <si>
    <t>PLANIFICACIÓN DE LA INTERVENCIÓN VIAL</t>
  </si>
  <si>
    <t>INTERVENCIONES PRIORIZADAS PARA MISIONALIDAD</t>
  </si>
  <si>
    <t>PIV-IND-001</t>
  </si>
  <si>
    <t>PRIORIZAR 100% DE LA META PROGRAMADA ANUAL PARA PRIORIZACIÓN</t>
  </si>
  <si>
    <t>Medir el avance en las vías priorizadas, con el fin de garantizar que la UAERMV a través de la SPI tenga segmentos para ejecutar y dé cumplimiento a la meta de intervención de la Entidad.</t>
  </si>
  <si>
    <t>Teniendo en cuenta las funciones asignadas a la SMVL y con el fin de dar cumplimiento a la meta de intervención definida por la Entidad, se generó por parte de esta Subdirección un indicador que midiera el avance de lo anteriormente descrito. En ese orden de ideas se estableció medir trimestralmente los kilómetros carril priorizados por esta dependencia a la Subdirección Técnica de Producción e Intervención. Cabe mencionar que a los segmentos con tipo de intervención de rehabilitación y cambio de carpeta se les realiza la evaluación y diseño estructural de pavimento la cual va adjunta en el momento de la priorización.</t>
  </si>
  <si>
    <t>MAYO 2020</t>
  </si>
  <si>
    <t>SIGMA</t>
  </si>
  <si>
    <t>Planificación de la Intervención Vial</t>
  </si>
  <si>
    <t>Subdirección de Mejoramiento de la Malla Vial</t>
  </si>
  <si>
    <r>
      <t>((</t>
    </r>
    <r>
      <rPr>
        <sz val="11"/>
        <rFont val="Arial"/>
        <family val="2"/>
      </rPr>
      <t>km/carril de impacto priorizados/</t>
    </r>
    <r>
      <rPr>
        <sz val="11"/>
        <rFont val="Arial"/>
        <family val="2"/>
      </rPr>
      <t>Meta  programada anual para priorización) *100)</t>
    </r>
  </si>
  <si>
    <t>LÍNEA BASE</t>
  </si>
  <si>
    <t>km/carril de impacto priorizados</t>
  </si>
  <si>
    <t>% de Meta  programada anual para priorización</t>
  </si>
  <si>
    <t>TRIM 1</t>
  </si>
  <si>
    <r>
      <t xml:space="preserve">Se priorizaron </t>
    </r>
    <r>
      <rPr>
        <b/>
        <sz val="11"/>
        <rFont val="Arial"/>
        <family val="2"/>
      </rPr>
      <t>1544 PK</t>
    </r>
    <r>
      <rPr>
        <sz val="11"/>
        <rFont val="Arial"/>
        <family val="2"/>
      </rPr>
      <t xml:space="preserve"> en </t>
    </r>
    <r>
      <rPr>
        <b/>
        <sz val="11"/>
        <rFont val="Arial"/>
        <family val="2"/>
      </rPr>
      <t>1508 CIV</t>
    </r>
    <r>
      <rPr>
        <sz val="11"/>
        <rFont val="Arial"/>
        <family val="2"/>
      </rPr>
      <t xml:space="preserve"> correspondientes a </t>
    </r>
    <r>
      <rPr>
        <b/>
        <sz val="11"/>
        <rFont val="Arial"/>
        <family val="2"/>
      </rPr>
      <t>263,92 Kilómetros-Carril</t>
    </r>
    <r>
      <rPr>
        <sz val="11"/>
        <rFont val="Arial"/>
        <family val="2"/>
      </rPr>
      <t xml:space="preserve">, se agregan 3 PK dado que pasaron del Convenio 389 de Kennedy el cual no suma a la meta de priorización, al programa Misional, por lo cual se suman a la meta del primer trimestre, por otra parte ingresa un PK del GAB. Adicionalmente se informa que de los segmentos priorizados en vigencias anteriores hay un rezago de segmentos que no fueron intervenidos en el 2021, equivalentes a 103,05 Kilómetros-Carril, tambien se comunica que fueron excluidos 19,87 Kilómetros-Carril con 155 PK y suspendidos 5,53  Kilómetros-Carril con 46 PK, finalmente la Gerencia de intervención incluyó por el Procedimiento IMV-PR-003, 26,29 Kilómetros-Carril con 156 PK por  lo cual se presenta una priorización efectiva correspondiente a </t>
    </r>
    <r>
      <rPr>
        <b/>
        <sz val="11"/>
        <rFont val="Arial"/>
        <family val="2"/>
      </rPr>
      <t>367,86 Kilómetros Carril</t>
    </r>
    <r>
      <rPr>
        <sz val="11"/>
        <rFont val="Arial"/>
        <family val="2"/>
      </rPr>
      <t xml:space="preserve">, con el 84% de la meta anual programada y el 102% de la meta trimestral programada. Finalmente se indica que se reportan los segmentos de los programas Rescate Social equivalentes a 147,03 Kilómetros-Carril y Plan de Choque (GAB) 86,58  Kilómetros-Carril. </t>
    </r>
  </si>
  <si>
    <t>TRIM 2</t>
  </si>
  <si>
    <r>
      <t xml:space="preserve">Se priorizaron </t>
    </r>
    <r>
      <rPr>
        <b/>
        <sz val="11"/>
        <rFont val="Arial"/>
        <family val="2"/>
      </rPr>
      <t>205 PK</t>
    </r>
    <r>
      <rPr>
        <sz val="11"/>
        <rFont val="Arial"/>
        <family val="2"/>
      </rPr>
      <t xml:space="preserve"> en </t>
    </r>
    <r>
      <rPr>
        <b/>
        <sz val="11"/>
        <rFont val="Arial"/>
        <family val="2"/>
      </rPr>
      <t>201 CIV</t>
    </r>
    <r>
      <rPr>
        <sz val="11"/>
        <rFont val="Arial"/>
        <family val="2"/>
      </rPr>
      <t xml:space="preserve"> correspondientes a </t>
    </r>
    <r>
      <rPr>
        <b/>
        <sz val="11"/>
        <rFont val="Arial"/>
        <family val="2"/>
      </rPr>
      <t xml:space="preserve">29,35 Kilómetros-Carril. </t>
    </r>
    <r>
      <rPr>
        <sz val="11"/>
        <rFont val="Arial"/>
        <family val="2"/>
      </rPr>
      <t xml:space="preserve">Se comunica que fueron excluidos 2,47 Kilómetros-Carril con 32 PK; adicionalmente se informa que la Gerencia de intervención incluyó por el Procedimiento IMV-PR-003, 23,05 Kilómetros-Carril con 127 PK por  lo cual se presenta una priorización efectiva correspondiente a </t>
    </r>
    <r>
      <rPr>
        <b/>
        <sz val="11"/>
        <rFont val="Arial"/>
        <family val="2"/>
      </rPr>
      <t>49,93 Kilómetros Carril</t>
    </r>
    <r>
      <rPr>
        <sz val="11"/>
        <rFont val="Arial"/>
        <family val="2"/>
      </rPr>
      <t xml:space="preserve">, con el 11% de la meta anual programada y el 125% de la meta trimestral programada. Finalmente se indica que se reportan los segmentos de los programas Rescate Social equivalentes a 1,44 Kilómetros-Carril y Plan de Choque (GAB) 1,38  Kilómetros-Carril. </t>
    </r>
  </si>
  <si>
    <t>TRIM 3</t>
  </si>
  <si>
    <r>
      <t xml:space="preserve">Se priorizaron </t>
    </r>
    <r>
      <rPr>
        <b/>
        <sz val="11"/>
        <rFont val="Arial"/>
        <family val="2"/>
      </rPr>
      <t>148 PK</t>
    </r>
    <r>
      <rPr>
        <sz val="11"/>
        <rFont val="Arial"/>
        <family val="2"/>
      </rPr>
      <t xml:space="preserve"> en </t>
    </r>
    <r>
      <rPr>
        <b/>
        <sz val="11"/>
        <rFont val="Arial"/>
        <family val="2"/>
      </rPr>
      <t>147 CIV</t>
    </r>
    <r>
      <rPr>
        <sz val="11"/>
        <rFont val="Arial"/>
        <family val="2"/>
      </rPr>
      <t xml:space="preserve"> correspondientes a </t>
    </r>
    <r>
      <rPr>
        <b/>
        <sz val="11"/>
        <rFont val="Arial"/>
        <family val="2"/>
      </rPr>
      <t xml:space="preserve">22,68 Kilómetros-Carril. </t>
    </r>
    <r>
      <rPr>
        <sz val="11"/>
        <rFont val="Arial"/>
        <family val="2"/>
      </rPr>
      <t xml:space="preserve">Se comunica que fueron excluidos 0,29 Kilómetros-Carril con 1 PK; adicionalmente se informa que la Gerencia de intervención incluyó por el Procedimiento IMV-PR-003, 21,02 Kilómetros-Carril con 124 PK por  lo cual se presenta una priorización efectiva correspondiente a </t>
    </r>
    <r>
      <rPr>
        <b/>
        <sz val="11"/>
        <rFont val="Arial"/>
        <family val="2"/>
      </rPr>
      <t>43,41 Kilómetros Carril</t>
    </r>
    <r>
      <rPr>
        <sz val="11"/>
        <rFont val="Arial"/>
        <family val="2"/>
      </rPr>
      <t>, con el 10% de la meta anual programada y el</t>
    </r>
    <r>
      <rPr>
        <sz val="11"/>
        <color rgb="FFFF0000"/>
        <rFont val="Arial"/>
        <family val="2"/>
      </rPr>
      <t xml:space="preserve"> </t>
    </r>
    <r>
      <rPr>
        <sz val="11"/>
        <rFont val="Arial"/>
        <family val="2"/>
      </rPr>
      <t xml:space="preserve">117% de la meta trimestral programada. Finalmente se indica que se reportan los segmentos de los programas Rescate Social equivalentes a 2,01 Kilómetros-Carril. </t>
    </r>
  </si>
  <si>
    <t>TRIM 4</t>
  </si>
  <si>
    <r>
      <t xml:space="preserve">Se priorizaron </t>
    </r>
    <r>
      <rPr>
        <b/>
        <sz val="11"/>
        <rFont val="Arial"/>
        <family val="2"/>
      </rPr>
      <t>256 PK</t>
    </r>
    <r>
      <rPr>
        <sz val="11"/>
        <rFont val="Arial"/>
        <family val="2"/>
      </rPr>
      <t xml:space="preserve"> en </t>
    </r>
    <r>
      <rPr>
        <b/>
        <sz val="11"/>
        <rFont val="Arial"/>
        <family val="2"/>
      </rPr>
      <t>256 CIV</t>
    </r>
    <r>
      <rPr>
        <sz val="11"/>
        <rFont val="Arial"/>
        <family val="2"/>
      </rPr>
      <t xml:space="preserve"> correspondientes a </t>
    </r>
    <r>
      <rPr>
        <b/>
        <sz val="11"/>
        <rFont val="Arial"/>
        <family val="2"/>
      </rPr>
      <t xml:space="preserve">45,08 Kilómetros-Carril. </t>
    </r>
    <r>
      <rPr>
        <sz val="11"/>
        <rFont val="Arial"/>
        <family val="2"/>
      </rPr>
      <t xml:space="preserve">Adicionalmente se informa que la Gerencia de intervención incluyó por el Procedimiento IMV-PR-003, 9,30 Kilómetros-Carril con 55 PK por  lo cual se presenta una priorización efectiva correspondiente a </t>
    </r>
    <r>
      <rPr>
        <b/>
        <sz val="11"/>
        <rFont val="Arial"/>
        <family val="2"/>
      </rPr>
      <t>54,38 Kilómetros Carril</t>
    </r>
    <r>
      <rPr>
        <sz val="11"/>
        <rFont val="Arial"/>
        <family val="2"/>
      </rPr>
      <t>, con el 12% de la meta anual programada y el</t>
    </r>
    <r>
      <rPr>
        <sz val="11"/>
        <color rgb="FFFF0000"/>
        <rFont val="Arial"/>
        <family val="2"/>
      </rPr>
      <t xml:space="preserve"> </t>
    </r>
    <r>
      <rPr>
        <sz val="11"/>
        <rFont val="Arial"/>
        <family val="2"/>
      </rPr>
      <t>2640% de la meta trimestral programada.</t>
    </r>
  </si>
  <si>
    <t>TRIMESTRE</t>
  </si>
  <si>
    <t>AVANCE DEL TRIM (km-carril)</t>
  </si>
  <si>
    <t>ACUMULADO (km-carril)</t>
  </si>
  <si>
    <t>META (km-carril)</t>
  </si>
  <si>
    <t>TRIM1</t>
  </si>
  <si>
    <t>TRIM2</t>
  </si>
  <si>
    <t>TRIM3</t>
  </si>
  <si>
    <t>TRIM4</t>
  </si>
  <si>
    <t>TRIMESTRE 1</t>
  </si>
  <si>
    <t>En la vigenvcia anterior había un rezago de priorización acumulado.</t>
  </si>
  <si>
    <t>NO APLICA</t>
  </si>
  <si>
    <t>TRIMESTRE 2</t>
  </si>
  <si>
    <t>No se presentó desviación</t>
  </si>
  <si>
    <t>TRIMESTRE 3</t>
  </si>
  <si>
    <t>Se había cumplido en trimestres anteriores con la meta</t>
  </si>
  <si>
    <t>TRIMESTRE 4</t>
  </si>
  <si>
    <t>SEGUIMIENTO A INTERVENCIONES  EJECUTADAS</t>
  </si>
  <si>
    <t>PIV-IND-002</t>
  </si>
  <si>
    <t>VERSIÓN: 5</t>
  </si>
  <si>
    <t xml:space="preserve">REALIZAR 100% DE VISITAS A LAS VÍAS PROGRAMADAS PARA SEGUIMIENTO (INTERVENCION DE CAMBIO DE CARPETA Y REHABILITACION) EN LA VIGENCIA. </t>
  </si>
  <si>
    <t>REALIZAR SEGUIMIENTO A LOS SEGMENTOS VIALES EJECUTADOS POR LA UAERMV CON ACTIVIDADES DE CAMBIO DE CARPETA Y REHABILITACIÓN CON EL FIN DE VERIFICAR SU COMPORTAMIENTO EN EL TIEMPO.</t>
  </si>
  <si>
    <t>COMO PARTE DE LA IMPLEMENTACIÓN DE UN SISTEMA DE GESTIÓN DE PAVIMENTOS, SE DEBE REALIZAR EL SEGUIMIENTO A LAS INTERVENCIONES REALIZADAS POR LA UAERMV QUE FUERON EJECUTADAS CON INTERVENCIÓN DE REHABILITACIÓN Y/O CAMBIO DE CARPETA.</t>
  </si>
  <si>
    <t>Reporte de Km/Carril priorizados de la SMVL ejecutados con cambio de carpeta y rehabilitación</t>
  </si>
  <si>
    <t>Subdirecciòn Tècnica de Producciòn e Intervenciòn.</t>
  </si>
  <si>
    <t>Subdirección de Mejoramiento de la Malla Vial Local</t>
  </si>
  <si>
    <t xml:space="preserve">(# Elementos PK_ID con visita de  seguimiento (CC y RH)/# Elementos PK_ID programados para seguimiento) *100 </t>
  </si>
  <si>
    <t># de Elementos PK_ID con visita de  seguimiento</t>
  </si>
  <si>
    <t># de Elementos PK_ID programados para seguimiento</t>
  </si>
  <si>
    <t>Se realizaron visitas de seguimiento a 404 elementos viales que corresponden al 17% de la meta anual programada y al 101% de la meta trimestral programada.</t>
  </si>
  <si>
    <t>Se realizaron visitas de seguimiento a 652 que corresponden al 27% de la meta anual programada y al 109% de la meta trimestral programada.</t>
  </si>
  <si>
    <t xml:space="preserve">Se requiere ajustar la meta del indicador para el tercer trimestre, toda vez que cuando se realizó la planeación se incluyeron segmentos nuevos, esto debido a que la suma de la meta de las intervenciones tipo Cambio de Carpeta y Rehabilitación sumaban 45.65 km-carril y actualmente estas suman 8.81 km-carril, lo cual representa una diferencia de 36,84 km- karril que no requieren de visita 0. </t>
  </si>
  <si>
    <t xml:space="preserve">Se requiere ajustar la meta del indicador para el cuarto trimestre, toda vez que cuando se realizó la planeación se incluyeron segmentos nuevos, esto debido a que la suma de la meta de las intervenciones tipo Cambio de Carpeta y Rehabilitación sumaban 45.65 km-carril y actualmente estas suman 8.81 km-carril, lo cual representa una diferencia de 36,84 km- karril que no requieren de visita 0. </t>
  </si>
  <si>
    <t xml:space="preserve">AVANCE DEL TRIM </t>
  </si>
  <si>
    <t>ACUMULADO</t>
  </si>
  <si>
    <t>META</t>
  </si>
  <si>
    <t>Las visitas de seguimiento se programan y se ejecutan teniendo en cuenta la fecha de ejecución de los segmentos, por tanto no existe una relación entre vigencias para analizar una desviación.</t>
  </si>
  <si>
    <t>No aplica.</t>
  </si>
  <si>
    <t>INTERVENCIONES PRIORIZADAS EN LA MALLA VIAL RURAL</t>
  </si>
  <si>
    <t>PIV-IND-003</t>
  </si>
  <si>
    <t xml:space="preserve">PRIORIZAR  100% DE LA META PROGRAMADA ANUAL  PARA CONSERVACIÓN DE LA MALLA VIAL RURAL . </t>
  </si>
  <si>
    <t xml:space="preserve">Medir el avance en las vías priorizadas en la malla vial rural, con el fin de garantizar que la UAERMV a través de la SPI cuente con los segmentos viales para dar cumplimiento a la meta de intervención de la Entidad en la vigencia. </t>
  </si>
  <si>
    <t>Teniendo en cuenta las funciones asignadas a la SMVL y con el fin de dar cumplimiento a la priorización de la meta de intervención en la zona rural de la ciudad, definida para la vigencia por la entidad, se generó por parte de esta Subdirección un indicador que mida el avance de lo anteriormente descrito. En ese orden de ideas se estableció medir trimestralmente los kilómetros carril priorizados de obra por esta dependencia a la Subdirección Técnica de Producción e Intervención.</t>
  </si>
  <si>
    <t>Reporte de kms/carril de obra de vías priorizadas y evaluadas por la SMVL</t>
  </si>
  <si>
    <t>(( Total de kms/carril de impacto priorizados/Meta  programada anual para priorización) *100)</t>
  </si>
  <si>
    <t>Meta  programada anual para priorización</t>
  </si>
  <si>
    <r>
      <t xml:space="preserve">Se priorizaron </t>
    </r>
    <r>
      <rPr>
        <b/>
        <sz val="11"/>
        <rFont val="Arial"/>
        <family val="2"/>
      </rPr>
      <t>8 PK</t>
    </r>
    <r>
      <rPr>
        <sz val="11"/>
        <rFont val="Arial"/>
        <family val="2"/>
      </rPr>
      <t xml:space="preserve"> en </t>
    </r>
    <r>
      <rPr>
        <b/>
        <sz val="11"/>
        <rFont val="Arial"/>
        <family val="2"/>
      </rPr>
      <t>8 CIV</t>
    </r>
    <r>
      <rPr>
        <sz val="11"/>
        <rFont val="Arial"/>
        <family val="2"/>
      </rPr>
      <t xml:space="preserve"> correspondientes a </t>
    </r>
    <r>
      <rPr>
        <b/>
        <sz val="11"/>
        <rFont val="Arial"/>
        <family val="2"/>
      </rPr>
      <t xml:space="preserve">6,92 Kilómetros-Carril. </t>
    </r>
    <r>
      <rPr>
        <sz val="11"/>
        <rFont val="Arial"/>
        <family val="2"/>
      </rPr>
      <t xml:space="preserve">Por otra parte, se indica que la Gerencia de intervención tuvo un rezago de segmentos sin ejecutar en 2021 de 2,14 Kilómetros-Carril, por  lo cual se presenta una priorización efectiva correspondiente a </t>
    </r>
    <r>
      <rPr>
        <b/>
        <sz val="11"/>
        <rFont val="Arial"/>
        <family val="2"/>
      </rPr>
      <t>9,06 Kilómetros Carril</t>
    </r>
    <r>
      <rPr>
        <sz val="11"/>
        <rFont val="Arial"/>
        <family val="2"/>
      </rPr>
      <t>, equivalentes al 95% de la meta anual programada y el 121% de la meta trimestral programada. Finalmente se informa que 10,52 Kilometros Carril corresponden a los segmentos que se encuentran en estado suspendido del convenio de la Troncal Bolivariana en la localidad de Sumapaz (dichos segmentos no se contabilizan es este reporte). Se encuentra una diferencia con respecto al reporte efectuado en el primer trimestre, dado que al momento de la intervención se tiene un cambio entre la áreas ejecutadas y las reportadas por el IDU.</t>
    </r>
  </si>
  <si>
    <r>
      <t xml:space="preserve">Se priorizaron </t>
    </r>
    <r>
      <rPr>
        <b/>
        <sz val="11"/>
        <rFont val="Arial"/>
        <family val="2"/>
      </rPr>
      <t>3</t>
    </r>
    <r>
      <rPr>
        <sz val="11"/>
        <rFont val="Arial"/>
        <family val="2"/>
      </rPr>
      <t xml:space="preserve"> </t>
    </r>
    <r>
      <rPr>
        <b/>
        <sz val="11"/>
        <rFont val="Arial"/>
        <family val="2"/>
      </rPr>
      <t>PK</t>
    </r>
    <r>
      <rPr>
        <sz val="11"/>
        <rFont val="Arial"/>
        <family val="2"/>
      </rPr>
      <t xml:space="preserve"> en </t>
    </r>
    <r>
      <rPr>
        <b/>
        <sz val="11"/>
        <rFont val="Arial"/>
        <family val="2"/>
      </rPr>
      <t>3 CIV</t>
    </r>
    <r>
      <rPr>
        <sz val="11"/>
        <rFont val="Arial"/>
        <family val="2"/>
      </rPr>
      <t xml:space="preserve"> correspondientes a </t>
    </r>
    <r>
      <rPr>
        <b/>
        <sz val="11"/>
        <rFont val="Arial"/>
        <family val="2"/>
      </rPr>
      <t>2,47 Kilómetros-Carril</t>
    </r>
    <r>
      <rPr>
        <sz val="11"/>
        <rFont val="Arial"/>
        <family val="2"/>
      </rPr>
      <t>, equivalentes al 26% de la meta anual programada y el 137% de la meta trimestral programada. Se encuentra una diferencia con respecto al reporte efectuado en el segundo trimestre, dado que al momento de la intervención se tiene un cambio entre la áreas ejecutadas y las reportadas por el IDU.</t>
    </r>
  </si>
  <si>
    <t>No se efectuaron priorizaciones en el tercer trimestre.</t>
  </si>
  <si>
    <r>
      <t xml:space="preserve">Se priorizaron 1 </t>
    </r>
    <r>
      <rPr>
        <b/>
        <sz val="11"/>
        <rFont val="Arial"/>
        <family val="2"/>
      </rPr>
      <t>PK</t>
    </r>
    <r>
      <rPr>
        <sz val="11"/>
        <rFont val="Arial"/>
        <family val="2"/>
      </rPr>
      <t xml:space="preserve"> en 1</t>
    </r>
    <r>
      <rPr>
        <b/>
        <sz val="11"/>
        <rFont val="Arial"/>
        <family val="2"/>
      </rPr>
      <t xml:space="preserve"> CIV</t>
    </r>
    <r>
      <rPr>
        <sz val="11"/>
        <rFont val="Arial"/>
        <family val="2"/>
      </rPr>
      <t xml:space="preserve"> correspondientes a </t>
    </r>
    <r>
      <rPr>
        <b/>
        <sz val="11"/>
        <rFont val="Arial"/>
        <family val="2"/>
      </rPr>
      <t>0,22 Kilómetros-Carril</t>
    </r>
    <r>
      <rPr>
        <sz val="11"/>
        <rFont val="Arial"/>
        <family val="2"/>
      </rPr>
      <t>, equivalentes al 2% de la meta anual programada y el 110% de la meta trimestral programada.</t>
    </r>
  </si>
  <si>
    <t>Trimestre 1</t>
  </si>
  <si>
    <t>En la vigencia anterior había un rezago de priorización acumulado.</t>
  </si>
  <si>
    <t>Se priorizó menos de lo programado debido a que en el primer trimestre se había priorizado de más.</t>
  </si>
  <si>
    <t>Se había cumplido la meta en trimestres anteriores.</t>
  </si>
  <si>
    <t>INTERVENCIONES PRIORIZADAS DE CICLORUTAS</t>
  </si>
  <si>
    <t>PIV-IND-004</t>
  </si>
  <si>
    <t>PRIORIZAR  100% DE LA META PROGRAMADA ANUAL  PARA CICLORUTAS</t>
  </si>
  <si>
    <t xml:space="preserve">Medir el avance en las vías priorizadas, con el fin de garantizar que la UAERMV a través de la SPI cuente con las vías necesarias de ciclorutas y dé cumplimiento a la meta de intervención de la Entidad. </t>
  </si>
  <si>
    <t>Teniendo en cuenta las funciones asignadas a la SMVL y con el fin de dar cumplimiento a la meta de intervención definida para la vigencia por la entidad, se generó por parte de esta Subdirección un indicador que midiera el avance de lo anteriormente descrito. En ese orden de ideas se estableció medir trimestralmente los kilómetros lineales priorizados por esta dependencia a la Subdirección Técnica de Producción e Intervención.</t>
  </si>
  <si>
    <t>(( Total de Km priorizados/Meta  programada anual para priorización) *100)</t>
  </si>
  <si>
    <t>Km priorizados</t>
  </si>
  <si>
    <r>
      <t xml:space="preserve">Se priorizaron </t>
    </r>
    <r>
      <rPr>
        <b/>
        <sz val="11"/>
        <rFont val="Arial"/>
        <family val="2"/>
      </rPr>
      <t>147 PK</t>
    </r>
    <r>
      <rPr>
        <sz val="11"/>
        <rFont val="Arial"/>
        <family val="2"/>
      </rPr>
      <t xml:space="preserve"> en </t>
    </r>
    <r>
      <rPr>
        <b/>
        <sz val="11"/>
        <rFont val="Arial"/>
        <family val="2"/>
      </rPr>
      <t>133 CIV</t>
    </r>
    <r>
      <rPr>
        <sz val="11"/>
        <rFont val="Arial"/>
        <family val="2"/>
      </rPr>
      <t xml:space="preserve"> correspondientes a </t>
    </r>
    <r>
      <rPr>
        <b/>
        <sz val="11"/>
        <rFont val="Arial"/>
        <family val="2"/>
      </rPr>
      <t>10,38 Kilómetros-Lineal</t>
    </r>
    <r>
      <rPr>
        <sz val="11"/>
        <rFont val="Arial"/>
        <family val="2"/>
      </rPr>
      <t xml:space="preserve">. Por otra parte, se indica que la Gerencia de intervención tuvo un rezago de segmentos sin ejecutar en 2021 de 16,88 Kilómetros-Lineal, por  lo cual se presenta una priorización efectiva correspondiente a </t>
    </r>
    <r>
      <rPr>
        <b/>
        <sz val="11"/>
        <rFont val="Arial"/>
        <family val="2"/>
      </rPr>
      <t>27,22 Kilómetros Lineal</t>
    </r>
    <r>
      <rPr>
        <sz val="11"/>
        <rFont val="Arial"/>
        <family val="2"/>
      </rPr>
      <t>, equivalentes al 143% de la meta anual programada y el 159% de la meta trimestral programada. Se encuentra una diferencia con respecto al reporte efectuado en el primer trimestre, dado que al momento de la intervención se tiene un cambio entre las longitudes ejecutadas y las reportadas por el IDU.</t>
    </r>
  </si>
  <si>
    <t>No se realiza priorización en este trimestre ya que la meta total se completó en el primer trimestre.</t>
  </si>
  <si>
    <r>
      <t xml:space="preserve">Se priorizaron </t>
    </r>
    <r>
      <rPr>
        <b/>
        <sz val="11"/>
        <rFont val="Arial"/>
        <family val="2"/>
      </rPr>
      <t>14 PK</t>
    </r>
    <r>
      <rPr>
        <sz val="11"/>
        <rFont val="Arial"/>
        <family val="2"/>
      </rPr>
      <t xml:space="preserve"> en </t>
    </r>
    <r>
      <rPr>
        <b/>
        <sz val="11"/>
        <rFont val="Arial"/>
        <family val="2"/>
      </rPr>
      <t>12 CIV</t>
    </r>
    <r>
      <rPr>
        <sz val="11"/>
        <rFont val="Arial"/>
        <family val="2"/>
      </rPr>
      <t xml:space="preserve"> correspondientes a </t>
    </r>
    <r>
      <rPr>
        <b/>
        <sz val="11"/>
        <rFont val="Arial"/>
        <family val="2"/>
      </rPr>
      <t>2,54 Kilómetros-Lineal</t>
    </r>
    <r>
      <rPr>
        <sz val="11"/>
        <rFont val="Arial"/>
        <family val="2"/>
      </rPr>
      <t>, equivalentes al 13% de la meta anual programada y el 127% de la meta trimestral programada.</t>
    </r>
  </si>
  <si>
    <t>La Gerencia de intervención tuvo un rezago de segmentos sin ejecutar en 2021.</t>
  </si>
  <si>
    <t>No Aplica.</t>
  </si>
  <si>
    <t>Se cumplió la meta en trimestres anteriores</t>
  </si>
  <si>
    <t>DIAGNÓSTICOS REALIZADOS</t>
  </si>
  <si>
    <t>PIV-IND-007</t>
  </si>
  <si>
    <t xml:space="preserve">REALIZAR 100% DE LA META DE DIAGNÓSTICO PROPUESTA A TRAVÉS DEL APLICATIVO SIGMA A ELEMENTOS (PK_ID) EN LA VIGENCIA. </t>
  </si>
  <si>
    <t>Medir el avance en el desarrollo de la actividad de diagnóstico que realiza la Subdirección Técnica de Mejoramiento de la Malla Vial Local con el fin de asegurar el cumplimiento de la meta de diagnóstico propuesta para la vigencia.</t>
  </si>
  <si>
    <t>Teniendo en cuenta las actividades realizadas por la SMVL, se generó por parte de esta Subdirección un indicador que midiera el avance de lo anteriormente descrito. En ese orden de ideas se estableció medir trimestralmente el avance en la actividad de diagnóstico realizada por la UAERMV a través de la SMVL en atención a su misionalidad, el apoyo interinstitucional y otros.</t>
  </si>
  <si>
    <t>Base de datos del SIGMA</t>
  </si>
  <si>
    <t>((Elementos PK_ID diagnosticados /Elementos PK_ID programados en la Vigencia) *100)</t>
  </si>
  <si>
    <t>ELEMENTOS PK_ID DIAGNOSTICADOS</t>
  </si>
  <si>
    <t>ELEMENTOS PK_ID PROGRAMADOS</t>
  </si>
  <si>
    <r>
      <t xml:space="preserve">Se realizó visitas de diagnóstico a </t>
    </r>
    <r>
      <rPr>
        <b/>
        <sz val="11"/>
        <rFont val="Arial"/>
        <family val="2"/>
      </rPr>
      <t>8.673 PK</t>
    </r>
    <r>
      <rPr>
        <sz val="11"/>
        <rFont val="Arial"/>
        <family val="2"/>
      </rPr>
      <t xml:space="preserve"> en </t>
    </r>
    <r>
      <rPr>
        <b/>
        <sz val="11"/>
        <rFont val="Arial"/>
        <family val="2"/>
      </rPr>
      <t>8.535 CIV</t>
    </r>
    <r>
      <rPr>
        <sz val="11"/>
        <rFont val="Arial"/>
        <family val="2"/>
      </rPr>
      <t xml:space="preserve"> equivalentes a </t>
    </r>
    <r>
      <rPr>
        <b/>
        <sz val="11"/>
        <rFont val="Arial"/>
        <family val="2"/>
      </rPr>
      <t>1245,19 Kilómetros-Carril</t>
    </r>
    <r>
      <rPr>
        <sz val="11"/>
        <rFont val="Arial"/>
        <family val="2"/>
      </rPr>
      <t>, equivalentes al 23% de la meta anual programada y el 102% de la meta trimestral programada. Por otra parte es importante indicar que se estan reportando solo los segmentos tipo elemento calzada y bahia. Es importante tener presente que se genera cambios de Kilometro-Carril por la modificación de áreas intervenidas.</t>
    </r>
  </si>
  <si>
    <r>
      <t xml:space="preserve">Se realizó visitas de diagnóstico a </t>
    </r>
    <r>
      <rPr>
        <b/>
        <sz val="11"/>
        <rFont val="Arial"/>
        <family val="2"/>
      </rPr>
      <t>11.572 PK</t>
    </r>
    <r>
      <rPr>
        <sz val="11"/>
        <rFont val="Arial"/>
        <family val="2"/>
      </rPr>
      <t xml:space="preserve"> en </t>
    </r>
    <r>
      <rPr>
        <b/>
        <sz val="11"/>
        <rFont val="Arial"/>
        <family val="2"/>
      </rPr>
      <t>11.058 CIV</t>
    </r>
    <r>
      <rPr>
        <sz val="11"/>
        <rFont val="Arial"/>
        <family val="2"/>
      </rPr>
      <t xml:space="preserve"> equivalentes a </t>
    </r>
    <r>
      <rPr>
        <b/>
        <sz val="11"/>
        <rFont val="Arial"/>
        <family val="2"/>
      </rPr>
      <t>1552,81 Kilómetros-Carril</t>
    </r>
    <r>
      <rPr>
        <sz val="11"/>
        <rFont val="Arial"/>
        <family val="2"/>
      </rPr>
      <t xml:space="preserve">, equivalentes al 30% de la meta anual programada y el 115% de la meta trimestral programada. Por otra parte es importante indicar que se estan reportando solo los segmentos tipo elemento calzada y bahia. Es importante tener presente que se genera cambios de Kilometro-Carril por la modificación de áreas intervenidas. Se modificó la meta considerando que algunos profesionales de diagnóstico han terminado su contrato en la Entidad. </t>
    </r>
  </si>
  <si>
    <r>
      <t xml:space="preserve">Se realizó visitas de diagnóstico a </t>
    </r>
    <r>
      <rPr>
        <b/>
        <sz val="11"/>
        <rFont val="Arial"/>
        <family val="2"/>
      </rPr>
      <t>10.023 PK</t>
    </r>
    <r>
      <rPr>
        <sz val="11"/>
        <rFont val="Arial"/>
        <family val="2"/>
      </rPr>
      <t xml:space="preserve"> en </t>
    </r>
    <r>
      <rPr>
        <b/>
        <sz val="11"/>
        <rFont val="Arial"/>
        <family val="2"/>
      </rPr>
      <t>9.615 CIV</t>
    </r>
    <r>
      <rPr>
        <sz val="11"/>
        <rFont val="Arial"/>
        <family val="2"/>
      </rPr>
      <t xml:space="preserve"> equivalentes a </t>
    </r>
    <r>
      <rPr>
        <b/>
        <sz val="11"/>
        <rFont val="Arial"/>
        <family val="2"/>
      </rPr>
      <t>1305,82 Kilómetros-Carril</t>
    </r>
    <r>
      <rPr>
        <sz val="11"/>
        <rFont val="Arial"/>
        <family val="2"/>
      </rPr>
      <t>, equivalentes al 26% de la meta anual programada y el 101% de la meta trimestral programada. Por otra parte es importante indicar que se estan reportando solo los segmentos tipo elemento calzada y bahia. Es importante tener presente que se genera cambios de Kilometro-Carril por la modificación de áreas intervenidas.</t>
    </r>
  </si>
  <si>
    <r>
      <t xml:space="preserve">Se realizó visitas de diagnóstico a </t>
    </r>
    <r>
      <rPr>
        <b/>
        <sz val="11"/>
        <rFont val="Arial"/>
        <family val="2"/>
      </rPr>
      <t>10.808 PK</t>
    </r>
    <r>
      <rPr>
        <sz val="11"/>
        <rFont val="Arial"/>
        <family val="2"/>
      </rPr>
      <t xml:space="preserve"> en </t>
    </r>
    <r>
      <rPr>
        <b/>
        <sz val="11"/>
        <rFont val="Arial"/>
        <family val="2"/>
      </rPr>
      <t>10.411 CIV</t>
    </r>
    <r>
      <rPr>
        <sz val="11"/>
        <rFont val="Arial"/>
        <family val="2"/>
      </rPr>
      <t xml:space="preserve"> equivalentes a 1346,12 Kilómetros-Carril, equivalentes al 28% de la meta anual programada y el 114% de la meta trimestral programada. Por otra parte es importante indicar que se estan reportando solo los segmentos tipo elemento calzada y bahia.</t>
    </r>
  </si>
  <si>
    <t>El número de Profesionales que se encuentran realizando actividades de diagnóstico se mantiene respecto al periodo del año anterior.</t>
  </si>
  <si>
    <t>No se presentó desviación.</t>
  </si>
  <si>
    <t>Hubo modificaciones en las metas de diagnóstico</t>
  </si>
  <si>
    <t>ASISTENCIA TÉCNICA A LOCALIDADES</t>
  </si>
  <si>
    <t>PIV-IND-005</t>
  </si>
  <si>
    <t>REALIZAR 100% DE LAS MESAS PROPUESTAS DE ASISTENCIA TÉCNICA Y COORDINACIÓN INTERINSTITUCIONAL CON LAS ALCALDÍAS LOCALES EN LA VIGENCIA.</t>
  </si>
  <si>
    <t xml:space="preserve">Medir el avance en las reuniones de asistencia técnica a localidades y coordinación interinstitucional llevadas a cabo con las alcaldías locales, con el fin de garantizar que la UAERMV a través de la SMVL de cumplimiento a lo establecido en el numeral 4 del artículo 7 del acuerdo 011 de 2010  y en concordancia con el objetivo establecido en la caracterización del proceso. </t>
  </si>
  <si>
    <t>Teniendo en cuenta las funciones asignadas a la SMVL, se generó por parte de esta Subdirección un indicador que midiera el avance de lo anteriormente descrito. En ese orden de ideas se estableció medir trimestralmente el número de mesas de asistencia técnica a localidades y coordinación interinstitucional llevadas a cabo con representantes de las alcaldias locales.</t>
  </si>
  <si>
    <t>Actas de las reuniones de asistencia técnica a localidades y coordinación interinstitucional.</t>
  </si>
  <si>
    <t>((Mesas de trabajo programadas/Mesas de trabajo ejecutadas) *100)</t>
  </si>
  <si>
    <t>MESAS DE EJECUTADAS</t>
  </si>
  <si>
    <t>MESAS DE TRABAJO PROGRAMADAS</t>
  </si>
  <si>
    <t>Se realizaron (14) reuniones de asistencia técnica a localidades con Profesionales y Funcionarios de las Alcaldías Locales y Fondos de Desarrollo Local.</t>
  </si>
  <si>
    <t>Se realizaron (10) reuniones de asistencia técnica a localidades con Profesionales y Funcionarios de las Alcaldías Locales y FDL.</t>
  </si>
  <si>
    <t>TRIM.</t>
  </si>
  <si>
    <t>AVANCE DEL TRIM (# de mesas)</t>
  </si>
  <si>
    <t>ACUMULADO (# de mesas)</t>
  </si>
  <si>
    <t>META (# de mesas)</t>
  </si>
  <si>
    <t>La distribución de la programación de las reuniones fue diferente al año anterior.</t>
  </si>
  <si>
    <t>FECHA DE APLICACIÓN: MAYO  2020</t>
  </si>
  <si>
    <t>PRODUCCIÓN DE MEZCLA Y PROVISIONAMIENTO DE MAQUINARIA Y EQUIPOS</t>
  </si>
  <si>
    <t>PORCENTAJE DE CUMPLIMIENTO DE ENTREGAS DE VEHÍCULOS , MAQUINARIA Y EQUIPOS DE LA UMV</t>
  </si>
  <si>
    <t>PPMQ-IND-004</t>
  </si>
  <si>
    <t>VERSIÓN: 1.0</t>
  </si>
  <si>
    <t xml:space="preserve">CUMPLIR CON EL 90% DE LOS REQUERIMIENTOS DE VEHÍCULOS, MAQUINARIA, EQUIPOS  EN LA UMV </t>
  </si>
  <si>
    <t>Eficacia</t>
  </si>
  <si>
    <t>Identificar el porcentaje de cumplimiento en las entregas de vehiculos, maquinaria, equipos de la UMV.</t>
  </si>
  <si>
    <t>Se medirá el numero de vehículos, maquinaria y equipos suministradas para el uso de las actividades a realizar en la misionalidad de la UAERMV, con el objetivo de obtener un control del porcentaje de solicitudes que son atendidas.</t>
  </si>
  <si>
    <t>JUNIO DE 2020</t>
  </si>
  <si>
    <t xml:space="preserve">bitacora de asignacion de equipos </t>
  </si>
  <si>
    <t>PPMQ</t>
  </si>
  <si>
    <t>Gerencia Producción</t>
  </si>
  <si>
    <t xml:space="preserve">Entregas vehículos+ maquinaria + equipos/ Total solicitudes recibidas </t>
  </si>
  <si>
    <t xml:space="preserve"> </t>
  </si>
  <si>
    <t>Sumatoria solicitudes con entregas</t>
  </si>
  <si>
    <t>total solicitudes recibidas</t>
  </si>
  <si>
    <t xml:space="preserve">En el mes de enero de 2022, se atendió el total de servicios de transporte solicitados por las distintas dependencias. La solicitud no atendida obedece a un vibrocompactador el cual no fue suministrado por el contratista debido a la escasez en el mercado por alta demanda de obras y maquinaria. 
En el mes de febrero se recibió por parte de las distintas dependencias  la necesidad de servicio de transporte de pasajeros para la presente vigencia,  de lo cual se tiene un balance total de 11 vehículos adicionales a los ya asignados los cuales por tema de presupuesto serán entregados una vez se cuente con el nuevo contrato  de servicio de transporte que se está proyectando.
Adicional a lo anterior las solicitudes no atendidas en el mes obedecen a 1 servicio de transporte solicitado por OCI que no fue prestado por alta demanda de servicios para la misma fecha y 1 volqueta solicitada por GI requerida por contrato y que según manifiesta el contratista no ha sido entregada  por dificultad en la consecución de vehículos matriculados en Bogotá.
En marzo se recibieron 26 solicitudes de servicio de transporte de las cuales una solicitud realizada por SG-TI no fue atendida por alta demanda de solicitudes para el mismo día. Tambien se recibió una solicitud por parte de GI de un camion la cual fue atendida por medio del contrato de arrendamiento.
Es de aclarar que en  marzo se recibió por parte de GI un consolidado de necesidad  de maquinaria, equipos,  vehículos pesados y vehículos para el transporte de personal para la vigencia , la cual se encuentra en revisión y ajustes entre las partes dadas algunas solicitudes de retiro, sobrantes y el inicio de algunas actividades en meses posteriores por lo que la solicitud no se requeriria ser atendida de manera inmediata o próxima. </t>
  </si>
  <si>
    <t xml:space="preserve">En el mes de abril se atendió el 96,8% de solicitudes de vehículos, maquinaria y equipos por parte de las distintas dependencias y solicitudes de apoyo interinstitucional.  Se recibibieron en su mayoria solicitudes de servicio de transporte atendidas en su gran totalidad y 1 luminaria y 1 retroexcavadora atendida por contrato de arrendamiento. Adicionalmente se atendieron solicitures de maquinaria y vehículos por parte de Alcaldía de la Candelaria y de Puente Aranda. 
La necesidad  de maquinaria, equipos,  vehículos pesados y vehículos para el transporte de personal para la vigencia remitida por GI en el mes pasado sigue en revisión y conciliación entre las partes.
En el mes de mayo se atendieron 42 de 45 de solicitudes de vehículos, maquinaria y equipos por parte de las distintas dependencias y solicitudes de apoyo interinstitucional, equivalente al 93,3% entregado.  Se recibieron en su mayoría solicitudes de servicio de transporte atendidas en su gran totalidad y vehículos y equipos para apoyo interinstitucional a la Secretaría de Gobierno Distrital y Registraduría Nacional. 
Para el mes de mayo se realizaron mesas de trabajo con GI para revisión  y conciliación de la necesidad  de maquinaria, equipos,  vehículos pesados y vehículos para el transporte de personal para la vigencia. Se remite vía correo el resultado de dicha revisión con la propuesta de cantidades con las cuales se puede cumplir teniendo en cuenta el presupuesto disponible en los contratos. 
En el mes de junio se atendió el  97,1%  de  solicitudes de vehículos, maquinaria y equipos por parte de las distintas dependencias y solicitudes de apoyo interinstitucional, en total fueron 66 entregas de 68 equipos solicitados.  Se recibieron en su mayoría solicitudes de servicio de transporte atendidas en su gran totalidad, equipos suministrados pro contrato de arrendamiento y vehículos y equipos para apoyo interinstitucional a la Secretaría Distrital de Movilidad y Registraduría Nacional.
En el mes de junio  se realizaró actualización y definición de necesidad de equipos para la genencia de intervención producto del cual se solicitó retiró de equipos, maquinaria y vehículos suministrados mediante el contrato de arrendamiento.  </t>
  </si>
  <si>
    <t>En el mes de julio se atendió el  96,23%  de  solicitudes de vehículos, maquinaria y equipos por parte de las distintas dependencias y solicitudes de apoyo interinstitucional (53 equipos solicitados, 51 entregados).  Se recibieron en su mayoría solicitudes de servicio de transporte atendidas en su gran totalidad, equipos suministrados por contrato de arrendamiento y vehículos y equipos para apoyo interinstitucional a la Secretaría Distrital de Movilidad. En este mes se realizó recorte en la asignación de camionetas, vehículos pesados, maquinaria y equipo menor por ajuste en los recursos actuales para cumplir con la ejecución de los contratos durante la vigencia.
En el mes de agosto se atendió el  89,74%  de  solicitudes de vehículos, maquinaria y equipos por parte de las distintas dependencias y solicitud de apoyo interinstitucional, (39 equipos solicitados, 35 entregados).  Se recibieron en su mayoría solicitudes de servicio de transporte atendidas en su gran totalidad, equipos suministrados por contrato de arrendamiento y vehículos y equipos para apoyo interinstitucional a la Alcaldía Local de Fontibón.
Se realizó un recorte adicional en  la asignación de camionetas, vehículos pesados, maquinaria y equipo menor por ajuste en los recursos actuales para cumplir con la ejecución de los contratos durante la vigencia. 
Para este mes se da traslado de maquinaria y vehículos al proyecto Troncal Bolivariana en al Localdiad de Sumapaz con equipos de la Entidad. 
En el mes de septiembre se recibieron 39 solicitudes en su  mayoría de servicio de transporte y de vehículos pesados  y maquinaria como apoyo interinstitucional a la Secretaría de Gobierno estos atendidos en su totalidad con móviles de la entidad. Se recibió una solicitud de un carro tanque de agua la cual fue atendida por medio del contrato de arrendamiento cumpliendo en el presente mes el 100% de solicitudes recibidas.  
Teniendo en cuenta el saldo que queda para ejecutar  del contrato de arrendamiento de vehículos pesados, maquinaria y equipo menor en lo que resta de la vigencia, en el mes de septiembre se realizó  retiro adicional de equipos, reduciendo la cantidad a un  nivel mínimo.</t>
  </si>
  <si>
    <t xml:space="preserve">En el mes de octubre se recibieron 29 solicitudes de servicio de transporte atendidos en su mayoría y 2 solicitudes de  vehículos pesados  y maquinaria como apoyo interinstitucional  a la Secretaría de Gobierno y 2 cono apoyo al IDIGER en atención de emergencias por temporada de lluvias, solicitudes atendidas en su totalidad  con móviles de la entida, en total se prestaron 9 undiades entre vehículos pesados y maquinaria. 
No se atendieron la totalidad de los servicios de transpoete solicitados por la alta demanda de los mismos. Se apoyó el seguimiento al proceso precontractual en su fase final de contratos a desarrollar simultaneos para la atención de las necesidades en pro del cumplimiento de metas. 
En el mes de noviembre se prestó apoyo en la atención de emergencias por la temporada de lluvias con vehículos y maquinaria. En total se prestaron 30 equipos para las emergencias. Adicionalmente se prestaron 5 equipos como apoyo interinstitucional a Secretaría de Gobierno. En este periodo se dio inicio al contrato 652_22 de arrendamiento de vehículos pesados, maquinaria y equipos ingresando 10 unidades. De manera adicional se recibieron 28 solicitudes de servicios de transporte de personal o elementos de las cuales se atendieron 27. El servicio de transporte no atendido obedece a alta demanda de los mismos para una misma fecha. Por otro lado se solicitaron dos carrotanques por arrendamiento los cuales no fueron entregados pro el contratista con corte a noviembre.
En el mes de diciembre se prestó apoyo en la atención de emergencias por la temporada de lluvias con vehículos y maquinaria. En total se prestaron 13 equipos para las emergencias. Adicionalmente se prestaron 2 equipos como apoyo interinstitucional a Secretaría de Gobierno y a bomberos. En este periodo se dio continuidad a la ejecución del contrato 652_22 de arrendamiento de vehículos pesados, maquinaria y equipos para ejecutar las intervenciones porgramadas. Se atendieron todas las solicitudes de servicio de transporte de personal.  
Las solicitudes no atendidas obeden a equipos solicitados por arrendamiento los cuales no fueron entregados por el contratista con corte a diciembre.  </t>
  </si>
  <si>
    <t>98.25%</t>
  </si>
  <si>
    <t xml:space="preserve">Dado el incremento de actividades asignadas a la entidad finalizando 2021 y en la presente vigencia, aumentó la demanda de solicitudes de maquinaria y equipos las cuales por temas de presupuesto para la vigencia de los contratos de servicio de transporte y de arrendamiento de maquinaria no se atendieron en su totalidad.  </t>
  </si>
  <si>
    <t>Se están proyectando contratos de transporte de pasajeros, de materiales y maquinaria simultaneos para suplir la necesidad.</t>
  </si>
  <si>
    <t>82.91%</t>
  </si>
  <si>
    <t xml:space="preserve">Se realizaron mesas de trabajo con GI para revisión  y conciliación de la necesidad  de maquinaria, equipos,  vehículos pesados teniendo en cuenta el presupuesto disponible por arrendamiento. </t>
  </si>
  <si>
    <t>Se están proyectando contratos de transporte de pasajeros, de materiales y maquinaria simultaneos para suplir la necesidad para lo que resta de la vigencia.</t>
  </si>
  <si>
    <t>72.31%</t>
  </si>
  <si>
    <t>se realiza seguimiento a los gps para optimizar los desplazamientos y asignaciones</t>
  </si>
  <si>
    <t>optimizacion de recurso para gestionar requerimientos</t>
  </si>
  <si>
    <t>89.57%</t>
  </si>
  <si>
    <t xml:space="preserve">INTERVENCIÓN DE LA MALLA VIAL </t>
  </si>
  <si>
    <t xml:space="preserve">POBLACIÓN SATISFECHA </t>
  </si>
  <si>
    <t>IMVI-IND-002</t>
  </si>
  <si>
    <t>LOGRAR QUE EL 89.5% DE LA POBLACIÓN CALIFIQUE LAS INTERVENCIONES DE LA ENTIDAD COMO SATISFACTORIA</t>
  </si>
  <si>
    <t xml:space="preserve">Medir el porcentaje de las partes interesadas de la UAERMV (población beneficiaria directa) que se encuentra satisfecha con las intervneciones  </t>
  </si>
  <si>
    <t>Este indicador permite identificar el porcentaje de los beneficiarios directos que se encuentran satisfechos con las intervenciones que realiza la UAERMV; el indicador se establece a partir de la aplicación de las encuestas a través del  Formato (Encuesta de satisfacción a grupos de valor IMVI-FM-018), en la cual se plantea la pregunta de si el usuario se encuentra SI o NO satisfecho con la intervención.</t>
  </si>
  <si>
    <t>OCTUBRE DE 2022</t>
  </si>
  <si>
    <t xml:space="preserve">Registro: Gestión Social  - Formato Encuesta de satisfacción a grupos de valor </t>
  </si>
  <si>
    <t xml:space="preserve">Gerencia GASA - INTERVENCIÓN
Oficina Asesora de Planeación </t>
  </si>
  <si>
    <t>Subdirección de Producción e Intervención - Gerencia GASA</t>
  </si>
  <si>
    <t>(# de ciudadanos satisfechos / # de encuestas aplicadas) *100</t>
  </si>
  <si>
    <t>84,43%</t>
  </si>
  <si>
    <t># de ciudadanos satisfechos</t>
  </si>
  <si>
    <t># Encuestas aplicadas</t>
  </si>
  <si>
    <t>% de población satisfecha</t>
  </si>
  <si>
    <t xml:space="preserve">En el primer trimestre del año 2022; se encuestaron en campo 1.200 ciudadanos usuarios/beneficiarios directos de las obras a través del formato IMVI-FM-018 "Formato de encuesta de satisfaccion a grupos de valor" de los cuales:
                                                                                                                                                                                                                                                                                          *1128 ciudadanos (94%) se encuentran satisfechos con las intervenciones.                                                                                                                                                                                                                                           *72 ciudadanos(6%)  se encuentran insatisfechos con las intervenciones.     
 El nivel de poblacion satisfecha para el primer  trimestre del año 2022 es del 94,%, frente a las intervenciones desarrolladas por la Entidad; lo cual evidencia que   la  vigencia 2022 inicia con el indicador dentro del rango de gestion apropiado de acuerdo a la  meta del mismo. </t>
  </si>
  <si>
    <t>Trimestre II</t>
  </si>
  <si>
    <t xml:space="preserve">En el segundo trimestre del año 2022; se encuestaron en campo 686 ciudadanos usuarios/beneficiarios directos de las obras a través del formato IMVI-FM-018 "Formato de encuesta de satisfaccion a grupos de valor" de los cuales:
                                                                                                                                                                                                                                                                                          *684 ciudadanos (99,7%) se encuentran satisfechos con las intervenciones.                                                                                                                                                                                                                                           *2 ciudadanos(0%)  se encuentran insatisfechos con las intervenciones.     
 El nivel de poblacion satisfecha para el segundo  trimestre del año 2022 es del 100,%, frente a las intervenciones desarrolladas por la Entidad; lo cual evidencia que el indicador aumento 6 puntos porcentuales y se encuentra en el rango de gestion apropiado de acuerdo a la  meta del mismo. </t>
  </si>
  <si>
    <t>Trimestre III</t>
  </si>
  <si>
    <t xml:space="preserve">En el tercer trimestre del año 2022; se encuestaron en campo 627 ciudadanos usuarios/beneficiarios directos de las obras a través del formato IMVI-FM-018 "Formato de encuesta de satisfaccion a grupos de valor" de los cuales:
                                                                                                                                                                                                                                                                                          *615 ciudadanos (98%) se encuentran satisfechos con las intervenciones.                                                                                                                                                                                                                                           *12 ciudadanos(2%)  se encuentran insatisfechos con las intervenciones.     
 El nivel de poblacion satisfecha para el tercer  trimestre del año 2022 es del 98,%, frente a las intervenciones desarrolladas por la Entidad; lo cual evidencia que el indicador  se encuentra en el rango de gestion apropiado de acuerdo a la  meta del mismo y que continuá siendo positiva la percepcion de la comunidad. </t>
  </si>
  <si>
    <t>Trimestre IV</t>
  </si>
  <si>
    <t xml:space="preserve">En el cuatro trimestre del año 2022; se encuestaron en campo 484 ciudadanos usuarios/beneficiarios directos de las obras a través del formato IMVI-FM-018 "Formato de encuesta de satisfacción a grupos de valor" de los cuales:
                                                                                                                                                                                                                                                                                          *451 ciudadanos (93%) se encuentran satisfechos con las intervenciones.                                                                                                                                                                                                                                           *33 ciudadanos(7%)  se encuentran insatisfechos con las intervenciones.     
 El nivel de población satisfecha para el cuatro  trimestre del año 2022 es del 93,%, frente a las intervenciones desarrolladas por la Entidad; lo cual evidencia que el indicador  se encuentra en el rango de gestión apropiado de acuerdo a la  meta del mismo y que continua siendo positiva la percepción de la comunidad. </t>
  </si>
  <si>
    <t>El % de poblacion satisfecha para la vigencia 2022 es de 96%</t>
  </si>
  <si>
    <t xml:space="preserve">ANÁLISIS DE LA DESVIACIÓN </t>
  </si>
  <si>
    <t xml:space="preserve">1er Trimestre 2021
97,3% </t>
  </si>
  <si>
    <t xml:space="preserve">1er Trimestre 2022
94% </t>
  </si>
  <si>
    <t>Para el primer trimestre de la vigencia de 2022; el indicador descendio tres puntos respecto al primer trimestre de la vigencia 2021.</t>
  </si>
  <si>
    <t xml:space="preserve">Si bien el indicador continua siendo positivo y encontrandose apropiado para el rango de gestion establecido; las sugerencias de los ciudadanos seran tenidas en cuenta por todas las areas que intervienen en las intervenciones, con el fin de aumentar el nivel de satisfaccion de la ciudadania.  </t>
  </si>
  <si>
    <t>2do Trimestre 2021
99%</t>
  </si>
  <si>
    <t xml:space="preserve">2do  Trimestre 2022
100% </t>
  </si>
  <si>
    <t xml:space="preserve">No Aplica </t>
  </si>
  <si>
    <t>El trabajo realizado desde todas las areas de la Entidad ha permitido el que el promedio de poblacion satisfecha continue en ascenso; debido al mejoramiento de los procesos y el cumplimiento de los compromisos misionales con la ciudadania.</t>
  </si>
  <si>
    <t>Tercer  Trimestre 2021
97%</t>
  </si>
  <si>
    <t xml:space="preserve">Tercer  Trimestre 2022
98% </t>
  </si>
  <si>
    <t xml:space="preserve">Se continúa trabajando desde todas las áreas de la Entidad en el  mejoramiento de los procesos y el cumplimiento de los compromisos misionales con la ciudadanía, con el fin de mantener y mejorar el nivel de satisfacción de la comunidad. </t>
  </si>
  <si>
    <t>Cuarto trimestre 2021 
98%</t>
  </si>
  <si>
    <t>Cuarto Trimestre 2022 
93%</t>
  </si>
  <si>
    <t>Para el cuarto trimestre de la vigencia de 2022; el indicador descendió cinco puntos respecto al primer trimestre de la vigencia 2021.</t>
  </si>
  <si>
    <t xml:space="preserve">El indicador cumple con el rango de gestión; a través del análisis cualitativo se identifican las causas que generan que el nivel de  satisfacción pueda variar y se continúe con los procesos de mejora. </t>
  </si>
  <si>
    <t>NIVEL PROMEDIO DE SATISFACCIÓN (BENEFICIARIOS DIRECTOS)</t>
  </si>
  <si>
    <t>IMVI-IND-003</t>
  </si>
  <si>
    <t xml:space="preserve">LOGRAR QUE EL NIVEL PROMEDIO DE SATISFACCION  DE LOS BENEFICIARIOS DIRECTOS DE LAS INTERVENCIONES SEA MAYOR O IGUAL A 4.25 </t>
  </si>
  <si>
    <t xml:space="preserve">EFICIENCIA </t>
  </si>
  <si>
    <t xml:space="preserve">Medir la calificación del nivel de satisfacción de los usuarios beneficarios directos, respecto a las intervenciones que realiza la UAERMV. </t>
  </si>
  <si>
    <t xml:space="preserve">Este indicador permite identificar la calificación del nivel de satisfacción que dan los usuarios beneficiarios directos, respecto a las intervenciones que realiza la Entidad; el indicador se establece a partir de la aplicación de las encuestas a través del  formato (IMVI-FM-018 Encuesta de satisfacción a grupos de valor) en la medicion del nivel de satisfaccion, donde la calificación se presenta en una escala de 1 a 5, siendo 5 la calificación máxima posible de excelencia y satisfacción.  </t>
  </si>
  <si>
    <t xml:space="preserve">PROMEDIO </t>
  </si>
  <si>
    <t>Registro: Gestión Social  - Formato Encuesta de satisfacción a grupos de valor</t>
  </si>
  <si>
    <t xml:space="preserve">Gerencia GASA
Oficina Asesora de Planeación </t>
  </si>
  <si>
    <t xml:space="preserve">∑ Calificaciones de los encuestados
# Total de encuestados </t>
  </si>
  <si>
    <t>1.00</t>
  </si>
  <si>
    <t>3.00</t>
  </si>
  <si>
    <t>4.24</t>
  </si>
  <si>
    <t>4.25</t>
  </si>
  <si>
    <t>5.00</t>
  </si>
  <si>
    <t>∑ Calificaciones de los encuestados</t>
  </si>
  <si>
    <t xml:space="preserve"># Total de encuestados </t>
  </si>
  <si>
    <t xml:space="preserve">Nivel promedio de satisfaccion </t>
  </si>
  <si>
    <t>En el primer trimestre  del año 2022; se encuestaron en campo 1200 ciudadanos usuarios/beneficiarios directos de las obras a través del formato IMVI-FM-018  "Formato de Encuesta de Satisfaccion a grupos de valor"en donde:
*La calificación máxima  es 5.
*Se obtuvo un promedio de calificación de 4,29 por lo cual se evidencia que se logro la meta propuesta para el indicador, respecto a la buena y excelente calificacion que le otorgan los ciudadanos a las intervenciones que ejecuta la Entidad.</t>
  </si>
  <si>
    <t>En el segundo trimestre  del año 2022; se encuestaron en campo 686 ciudadanos usuarios/beneficiarios directos de las obras a través del formato IMVI-FM-018  "Formato de Encuesta de Satisfaccion a grupos de valor"en donde:
*La calificación máxima  es 5.
*Se obtuvo un promedio de calificación de 4,53 por lo cual se evidencia que se logro la meta propuesta para el indicador, respecto a la buena y excelente calificacion que le otorgan los ciudadanos a las intervenciones que ejecuta la Entidad. El indicador aumento dos decimales respecto al trimestre anterior.</t>
  </si>
  <si>
    <t xml:space="preserve">En el tercer trimestre  del año 2022; se encuestaron en campo 627 ciudadanos usuarios/beneficiarios directos de las obras a través del formato IMVI-FM-018  "Formato de Encuesta de Satisfaccion a grupos de valor"en donde:
*La calificación máxima  es 5.
*Se obtuvo un promedio de calificación de 4,55 por lo cual se evidencia que continua logrando la meta propuesta para el indicador, respecto a la buena y excelente calificacion que le otorgan los ciudadanos a las intervenciones que ejecuta la Entidad. El indicador se mantuvo respecto al trimestre anterior. </t>
  </si>
  <si>
    <t>En el cuarto trimestre  del año 2022; se encuestaron en campo 484 ciudadanos usuarios/beneficiarios directos de las obras a través del formato IMVI-FM-018  "Formato de Encuesta de Satisfaccion a grupos de valor"en donde:
*La calificación máxima  es 5.
*Se obtuvo un promedio de calificación de 4,32 por lo cual se evidencia que continua logrando la meta propuesta para el indicador, respecto a la buena y excelente calificacion que le otorgan los ciudadanos a las intervenciones que ejecuta la Entidad.</t>
  </si>
  <si>
    <t>El nivel promedio de satisfaccion para la viegncia 2022 es de 4,4</t>
  </si>
  <si>
    <t xml:space="preserve">Primer Trimestre 2021 
4.4 </t>
  </si>
  <si>
    <t>Primer Trimestre 2022
4.3</t>
  </si>
  <si>
    <t>De la vigencia 2021 a la vigencia 2022 para el periodo de medicion , el indicador  descendió 1 decimal.</t>
  </si>
  <si>
    <t xml:space="preserve">El indicador continua  cumpliendo con la meta propuesta por la Entidad;   las calificaciones de los ciudadanos a nivel general son  buenas y sus expectativas aun son mas exigentes de acuerdo a sus criterios y necesidades,teniendo en cuenta que la Entidad amplió su campo de accion;  por lo cual sus sugerencias seguiran siendo tenidas en cuenta para aumentar el nivel promedio de satisfaccion. </t>
  </si>
  <si>
    <t xml:space="preserve">Segundo Trimestre 2021 
4.4 </t>
  </si>
  <si>
    <t>Segundo Trimestre 2022
4.5</t>
  </si>
  <si>
    <t xml:space="preserve">El indicador continua cumpliendo el rango de gestion, para el presente periodo de medicion de la vigencia cumpliendo con la meta del mismo, se continuan analizando los aspectos de la calificacion que otorga la comunidad a las intervenciones con el fin de mejorar el promedio. </t>
  </si>
  <si>
    <t xml:space="preserve">Tercer Trimestre 2021 
4.4 </t>
  </si>
  <si>
    <t>Tercer  Trimestre 2022
4.5</t>
  </si>
  <si>
    <t xml:space="preserve">El indicador continua cumpliendo el rango de gestion, para el presente periodo de medicion de la vigencia cumpliendo con la meta del mismo, el indicador se mantuvo respecto al trimestre anterior y se trabaja constantemente desde todas las areás para aumentarlo. </t>
  </si>
  <si>
    <t xml:space="preserve">Cuarto Trimestre 2021 
4,4
</t>
  </si>
  <si>
    <t xml:space="preserve">Cuarto Trimestre 2022 
4,3
</t>
  </si>
  <si>
    <t>De la vigencia 2021 a la vigencia 2022 para el periodo de medición, el indicador  descendió 1 decimal.</t>
  </si>
  <si>
    <t>El indicador continúa cumpliendo el rango de gestión, para el presente periodo de medición, sin embargo se continúan analizando los aspectos de la calificación que otorga la comunidad a las intervenciones con el fin de mejorar, los cuales pueden variar teniendo en cuenta particularidades de las intervecniones respecto a circunstancias externas como condiciones climáticas, disponibilidad de materiales, entre otros.</t>
  </si>
  <si>
    <t>CUMPLIMIENTO DE METAS DE CICLORUTAS</t>
  </si>
  <si>
    <t>IMVI-IND-004</t>
  </si>
  <si>
    <t>CUMPLIR CON EL 100% DE INTERVENCIÓN DE KILOMETROS CARRIL LINEAL PROGRAMADOS DE CICLORUTAS POR LA GERENCIA DE INTERVENCIÓN  PARA EL CUMPLIMIENTO DE LA META DISTRITAL DE LA VIGENCIA</t>
  </si>
  <si>
    <t>Verificar el cumplimiento de la meta de intervenciones de cicloinfraestructura programada por la Gerencia de intervención en el periodo de análisis.</t>
  </si>
  <si>
    <t xml:space="preserve"> El indicador permite revisar el avance periodico de las intervenciones de ciclorutas que realiza la UAERMV,  con el fin de dar cumplimiento a las metas establecidas para la Cicloinfraestructura de la Entidad y establecer si se requieren ajustes</t>
  </si>
  <si>
    <t>Marzo 2022</t>
  </si>
  <si>
    <t>Mensual</t>
  </si>
  <si>
    <t>Informe Consolidado Diario de Trabajo Realizado</t>
  </si>
  <si>
    <t>Intervención de la Malla Vial</t>
  </si>
  <si>
    <t>Gerencia de Intervención</t>
  </si>
  <si>
    <t>(Km carril lineal intervenido en ciclorutas) / (km carril de lineal programado en ciclorutas) * 100</t>
  </si>
  <si>
    <t xml:space="preserve">95% Cumplimiento </t>
  </si>
  <si>
    <t># Km carril lineal intervenidos</t>
  </si>
  <si>
    <t># Km carril lineal programados</t>
  </si>
  <si>
    <t>% de intervención mensual para el cumplimiento</t>
  </si>
  <si>
    <t>% de intervención acumulado para el cumplimiento</t>
  </si>
  <si>
    <t>Enero</t>
  </si>
  <si>
    <r>
      <t xml:space="preserve">El avance de ejecución en el </t>
    </r>
    <r>
      <rPr>
        <b/>
        <sz val="8"/>
        <rFont val="Arial"/>
        <family val="2"/>
      </rPr>
      <t>primer</t>
    </r>
    <r>
      <rPr>
        <sz val="8"/>
        <rFont val="Arial"/>
        <family val="2"/>
      </rPr>
      <t xml:space="preserve"> trimestre para el cumplimiento de metas de </t>
    </r>
    <r>
      <rPr>
        <b/>
        <sz val="8"/>
        <rFont val="Arial"/>
        <family val="2"/>
      </rPr>
      <t>Ciclorutas</t>
    </r>
    <r>
      <rPr>
        <sz val="8"/>
        <rFont val="Arial"/>
        <family val="2"/>
      </rPr>
      <t xml:space="preserve">, con corte al 31 de marzo del 2022, fue de 8,50 Km/Carril Lineal de los 8,50 Km/Carril Lineal programados; lo que representa un avance del 100% en el </t>
    </r>
    <r>
      <rPr>
        <b/>
        <sz val="8"/>
        <rFont val="Arial"/>
        <family val="2"/>
      </rPr>
      <t>primer</t>
    </r>
    <r>
      <rPr>
        <sz val="8"/>
        <rFont val="Arial"/>
        <family val="2"/>
      </rPr>
      <t xml:space="preserve"> trimestre de lo proyectado, para un acumulado del 44,50% de los 19,10 Km-carril Lineal de la meta de Ciclorutas de la Entidad para el año 2022.
Con respecto a la ejecución de meta por mes, se tiene el siguiente avance en el </t>
    </r>
    <r>
      <rPr>
        <b/>
        <sz val="8"/>
        <rFont val="Arial"/>
        <family val="2"/>
      </rPr>
      <t>primer</t>
    </r>
    <r>
      <rPr>
        <sz val="8"/>
        <rFont val="Arial"/>
        <family val="2"/>
      </rPr>
      <t xml:space="preserve"> trimestre:
</t>
    </r>
    <r>
      <rPr>
        <b/>
        <sz val="8"/>
        <rFont val="Arial"/>
        <family val="2"/>
      </rPr>
      <t xml:space="preserve">ENERO       </t>
    </r>
    <r>
      <rPr>
        <sz val="8"/>
        <rFont val="Arial"/>
        <family val="2"/>
      </rPr>
      <t>• Km/carri Lineal ejecutado: 3,28   • Segmentos ejecutados: 61</t>
    </r>
    <r>
      <rPr>
        <b/>
        <sz val="8"/>
        <rFont val="Arial"/>
        <family val="2"/>
      </rPr>
      <t xml:space="preserve">
FEBRERO  </t>
    </r>
    <r>
      <rPr>
        <sz val="8"/>
        <rFont val="Arial"/>
        <family val="2"/>
      </rPr>
      <t>• Km/carri Lineal ejecutado: 3,35    • Segmentos ejecutados:27</t>
    </r>
    <r>
      <rPr>
        <b/>
        <sz val="8"/>
        <rFont val="Arial"/>
        <family val="2"/>
      </rPr>
      <t xml:space="preserve">
MARZO     </t>
    </r>
    <r>
      <rPr>
        <sz val="8"/>
        <rFont val="Arial"/>
        <family val="2"/>
      </rPr>
      <t xml:space="preserve">• Km/carri Lineal ejecutado: 1,87   • Segmentos ejecutados: 15
</t>
    </r>
    <r>
      <rPr>
        <sz val="8"/>
        <rFont val="Arial"/>
        <family val="2"/>
      </rPr>
      <t xml:space="preserve">                                            
                                                                                                                                                                                                                                                                                                                                                                                                                                                                                                                    </t>
    </r>
  </si>
  <si>
    <t>Febrero</t>
  </si>
  <si>
    <t>Marzo</t>
  </si>
  <si>
    <t>Abril</t>
  </si>
  <si>
    <r>
      <t xml:space="preserve">El avance de ejecución en el </t>
    </r>
    <r>
      <rPr>
        <b/>
        <sz val="8"/>
        <rFont val="Arial"/>
        <family val="2"/>
      </rPr>
      <t>segundo</t>
    </r>
    <r>
      <rPr>
        <sz val="8"/>
        <rFont val="Arial"/>
        <family val="2"/>
      </rPr>
      <t xml:space="preserve"> trimestre para el cumplimiento de metas de </t>
    </r>
    <r>
      <rPr>
        <b/>
        <sz val="8"/>
        <rFont val="Arial"/>
        <family val="2"/>
      </rPr>
      <t>Ciclorutas</t>
    </r>
    <r>
      <rPr>
        <sz val="8"/>
        <rFont val="Arial"/>
        <family val="2"/>
      </rPr>
      <t xml:space="preserve">, con corte al 30 de junio del 2022, fue de </t>
    </r>
    <r>
      <rPr>
        <b/>
        <sz val="8"/>
        <rFont val="Arial"/>
        <family val="2"/>
      </rPr>
      <t>1,74</t>
    </r>
    <r>
      <rPr>
        <sz val="8"/>
        <rFont val="Arial"/>
        <family val="2"/>
      </rPr>
      <t xml:space="preserve"> Km/Carril Lineal de los </t>
    </r>
    <r>
      <rPr>
        <b/>
        <sz val="8"/>
        <rFont val="Arial"/>
        <family val="2"/>
      </rPr>
      <t>4,80</t>
    </r>
    <r>
      <rPr>
        <sz val="8"/>
        <rFont val="Arial"/>
        <family val="2"/>
      </rPr>
      <t xml:space="preserve"> Km/Carril Lineal programados; lo que representa un avance del </t>
    </r>
    <r>
      <rPr>
        <b/>
        <sz val="8"/>
        <rFont val="Arial"/>
        <family val="2"/>
      </rPr>
      <t>36,25%</t>
    </r>
    <r>
      <rPr>
        <sz val="8"/>
        <rFont val="Arial"/>
        <family val="2"/>
      </rPr>
      <t xml:space="preserve"> en el </t>
    </r>
    <r>
      <rPr>
        <b/>
        <sz val="8"/>
        <rFont val="Arial"/>
        <family val="2"/>
      </rPr>
      <t>segundo</t>
    </r>
    <r>
      <rPr>
        <sz val="8"/>
        <rFont val="Arial"/>
        <family val="2"/>
      </rPr>
      <t xml:space="preserve"> trimestre de lo proyectado, para un acumulado del </t>
    </r>
    <r>
      <rPr>
        <b/>
        <sz val="8"/>
        <rFont val="Arial"/>
        <family val="2"/>
      </rPr>
      <t>53,61%</t>
    </r>
    <r>
      <rPr>
        <sz val="8"/>
        <rFont val="Arial"/>
        <family val="2"/>
      </rPr>
      <t xml:space="preserve"> de los </t>
    </r>
    <r>
      <rPr>
        <b/>
        <sz val="8"/>
        <rFont val="Arial"/>
        <family val="2"/>
      </rPr>
      <t>19,10</t>
    </r>
    <r>
      <rPr>
        <sz val="8"/>
        <rFont val="Arial"/>
        <family val="2"/>
      </rPr>
      <t xml:space="preserve"> Km-carril Lineal de la meta de Ciclorutas de la Entidad para el año 2022.
Con respecto a la ejecución de meta por mes, se tiene el siguiente avance en el </t>
    </r>
    <r>
      <rPr>
        <b/>
        <sz val="8"/>
        <rFont val="Arial"/>
        <family val="2"/>
      </rPr>
      <t>segundo</t>
    </r>
    <r>
      <rPr>
        <sz val="8"/>
        <rFont val="Arial"/>
        <family val="2"/>
      </rPr>
      <t xml:space="preserve"> trimestre:
</t>
    </r>
    <r>
      <rPr>
        <b/>
        <sz val="8"/>
        <rFont val="Arial"/>
        <family val="2"/>
      </rPr>
      <t xml:space="preserve">ABRIL       </t>
    </r>
    <r>
      <rPr>
        <sz val="8"/>
        <rFont val="Arial"/>
        <family val="2"/>
      </rPr>
      <t>• Km/carri Lineal ejecutado: 0,75   • Segmentos ejecutados: 5</t>
    </r>
    <r>
      <rPr>
        <b/>
        <sz val="8"/>
        <rFont val="Arial"/>
        <family val="2"/>
      </rPr>
      <t xml:space="preserve">
MAYO       </t>
    </r>
    <r>
      <rPr>
        <sz val="8"/>
        <rFont val="Arial"/>
        <family val="2"/>
      </rPr>
      <t xml:space="preserve">• Km/carri Lineal ejecutado: 0,14    • Segmentos ejecutados:1
</t>
    </r>
    <r>
      <rPr>
        <b/>
        <sz val="8"/>
        <rFont val="Arial"/>
        <family val="2"/>
      </rPr>
      <t xml:space="preserve">JUNIO        </t>
    </r>
    <r>
      <rPr>
        <sz val="8"/>
        <rFont val="Arial"/>
        <family val="2"/>
      </rPr>
      <t>• Km/carri Lineal ejecutado: 0,85   • Segmentos ejecutados: 11</t>
    </r>
    <r>
      <rPr>
        <sz val="8"/>
        <color rgb="FFFF0000"/>
        <rFont val="Arial"/>
        <family val="2"/>
      </rPr>
      <t xml:space="preserve">
</t>
    </r>
    <r>
      <rPr>
        <sz val="8"/>
        <rFont val="Arial"/>
        <family val="2"/>
      </rPr>
      <t xml:space="preserve">                                           
No se cumplio con lo programado debido a la falta de aprobación oportuna del PMT. Sin embargo, a corte del </t>
    </r>
    <r>
      <rPr>
        <b/>
        <sz val="8"/>
        <rFont val="Arial"/>
        <family val="2"/>
      </rPr>
      <t>segundo</t>
    </r>
    <r>
      <rPr>
        <sz val="8"/>
        <rFont val="Arial"/>
        <family val="2"/>
      </rPr>
      <t xml:space="preserve"> trimestre el acumulado presenta un avance del 53,61% de la meta total para la presente vigencia.                                                                                                                                                                                                                                                                                                                                                                                                                                                                                                   </t>
    </r>
  </si>
  <si>
    <t>Mayo</t>
  </si>
  <si>
    <t>Junio</t>
  </si>
  <si>
    <t>Julio</t>
  </si>
  <si>
    <r>
      <t xml:space="preserve">El avance de ejecución en el </t>
    </r>
    <r>
      <rPr>
        <b/>
        <sz val="8"/>
        <rFont val="Arial"/>
        <family val="2"/>
      </rPr>
      <t>tercer</t>
    </r>
    <r>
      <rPr>
        <sz val="8"/>
        <rFont val="Arial"/>
        <family val="2"/>
      </rPr>
      <t xml:space="preserve"> trimestre para el cumplimiento de metas de Ciclorutas, con corte al 30 de septiembre del 2022, fue de </t>
    </r>
    <r>
      <rPr>
        <b/>
        <sz val="8"/>
        <rFont val="Arial"/>
        <family val="2"/>
      </rPr>
      <t>9,42</t>
    </r>
    <r>
      <rPr>
        <sz val="8"/>
        <rFont val="Arial"/>
        <family val="2"/>
      </rPr>
      <t xml:space="preserve"> Km/Carril Lineal de los </t>
    </r>
    <r>
      <rPr>
        <b/>
        <sz val="8"/>
        <rFont val="Arial"/>
        <family val="2"/>
      </rPr>
      <t xml:space="preserve">5,10 </t>
    </r>
    <r>
      <rPr>
        <sz val="8"/>
        <rFont val="Arial"/>
        <family val="2"/>
      </rPr>
      <t xml:space="preserve">Km/Carril Lineal programados; lo que representa un avance del 184,71% en el tercer trimestre de lo proyectado, para un acumulado del 102,93% de los 19,10Km-carril Lineal de la meta de Ciclorutas de la Entidad para el año 2022.
Con respecto a la ejecución de meta por mes, se tiene el siguiente avance en el tercer trimestre:
</t>
    </r>
    <r>
      <rPr>
        <b/>
        <sz val="8"/>
        <rFont val="Arial"/>
        <family val="2"/>
      </rPr>
      <t>JULIO</t>
    </r>
    <r>
      <rPr>
        <sz val="8"/>
        <rFont val="Arial"/>
        <family val="2"/>
      </rPr>
      <t xml:space="preserve">                   • Km/carri Lineal ejecutado: 4,19    • Segmentos ejecutados: 45
</t>
    </r>
    <r>
      <rPr>
        <b/>
        <sz val="8"/>
        <rFont val="Arial"/>
        <family val="2"/>
      </rPr>
      <t>AGOSTO</t>
    </r>
    <r>
      <rPr>
        <sz val="8"/>
        <rFont val="Arial"/>
        <family val="2"/>
      </rPr>
      <t xml:space="preserve">              • Km/carri Lineal ejecutado: 2,77    • Segmentos ejecutados:39
</t>
    </r>
    <r>
      <rPr>
        <b/>
        <sz val="8"/>
        <rFont val="Arial"/>
        <family val="2"/>
      </rPr>
      <t>SEPTIEMBRE</t>
    </r>
    <r>
      <rPr>
        <sz val="8"/>
        <rFont val="Arial"/>
        <family val="2"/>
      </rPr>
      <t xml:space="preserve">       • Km/carri Lineal ejecutado: 2,46    • Segmentos ejecutados: 45</t>
    </r>
  </si>
  <si>
    <t>Agosto</t>
  </si>
  <si>
    <t>Septiembre</t>
  </si>
  <si>
    <t>Octubre</t>
  </si>
  <si>
    <r>
      <t xml:space="preserve">El avance de ejecución en el </t>
    </r>
    <r>
      <rPr>
        <b/>
        <sz val="8"/>
        <rFont val="Arial"/>
        <family val="2"/>
      </rPr>
      <t>cuarto</t>
    </r>
    <r>
      <rPr>
        <sz val="8"/>
        <rFont val="Arial"/>
        <family val="2"/>
      </rPr>
      <t xml:space="preserve"> trimestre para el cumplimiento de metas de Ciclorutas, con corte al 31 de diciembre del 2022, fue de 1,43 Km/Carril Lineal; lo que representa un avance acumulado del 110,42% de los 19,10Km-carril Lineal de la meta de Ciclorutas de la Entidad para el año 2022.
Con respecto a la ejecución de meta por mes, se tiene el siguiente avance en el tercer trimestre:
</t>
    </r>
    <r>
      <rPr>
        <b/>
        <sz val="8"/>
        <rFont val="Arial"/>
        <family val="2"/>
      </rPr>
      <t>OCTUBRE</t>
    </r>
    <r>
      <rPr>
        <sz val="8"/>
        <rFont val="Arial"/>
        <family val="2"/>
      </rPr>
      <t xml:space="preserve">             • Km/carri Lineal ejecutado:1,01    • Segmentos ejecutados: 23
</t>
    </r>
    <r>
      <rPr>
        <b/>
        <sz val="8"/>
        <rFont val="Arial"/>
        <family val="2"/>
      </rPr>
      <t>NOVIEMBRE</t>
    </r>
    <r>
      <rPr>
        <sz val="8"/>
        <rFont val="Arial"/>
        <family val="2"/>
      </rPr>
      <t xml:space="preserve">         • Km/carri Lineal ejecutado:0,00    • Segmentos ejecutados:0
</t>
    </r>
    <r>
      <rPr>
        <b/>
        <sz val="8"/>
        <rFont val="Arial"/>
        <family val="2"/>
      </rPr>
      <t xml:space="preserve">DICIEMBRE    </t>
    </r>
    <r>
      <rPr>
        <sz val="8"/>
        <rFont val="Arial"/>
        <family val="2"/>
      </rPr>
      <t xml:space="preserve">       • Km/carri Lineal ejecutado: 0,42    • Segmentos ejecutados: 1</t>
    </r>
  </si>
  <si>
    <t>Noviembre</t>
  </si>
  <si>
    <t>Diciembre</t>
  </si>
  <si>
    <t>Meta Ciclorutas de la Entidad</t>
  </si>
  <si>
    <t>-</t>
  </si>
  <si>
    <t>No aplica análisis de desviación, debido a que es un indicador nuevo de esta vigencia y no hay resultados oficiales de la vigencia anterior</t>
  </si>
  <si>
    <t>No se requiere acción de mejora.</t>
  </si>
  <si>
    <t xml:space="preserve">Febrero </t>
  </si>
  <si>
    <t>I Trimestre</t>
  </si>
  <si>
    <t>Adelantar oportunamente las actividades requeridas para presentar las solicitudes de los PMTs.</t>
  </si>
  <si>
    <t>II Trimestre</t>
  </si>
  <si>
    <t>IIITrmiestre</t>
  </si>
  <si>
    <t>IVTrmiestre</t>
  </si>
  <si>
    <t>CUMPLIMIENTO DE METAS DE ESPACIO PÚBLICO</t>
  </si>
  <si>
    <t>IMVI-IND-005</t>
  </si>
  <si>
    <t>CUMPLIR CON EL 100% DE INTERVENCIÓN DE METROS CUADRADOS PROGRAMADOS DE ESPACIO PÚBLICO POR LA GERENCIA DE INTERVENCIÓN  PARA EL CUMPLIMIENTO DE LA META DISTRITAL DE LA VIGENCIA</t>
  </si>
  <si>
    <t>Verificar el cumplimiento de la meta de intervenciones de espacio público programado por la Gerencia de intervención en el periodo de análisis.</t>
  </si>
  <si>
    <t xml:space="preserve"> El indicador permite revisar el avance periodico de las intervenciones de espacio público que realiza la UAERMV,  con el fin de dar cumplimiento a las metas establecidas para la Entidad y establecer si se requieren ajustes</t>
  </si>
  <si>
    <t>(Metros cuadrados intervenidos en espacio público) / (Metros cuadrados programados en espacio público) * 100</t>
  </si>
  <si>
    <t># Metros cuadrados intervenidos</t>
  </si>
  <si>
    <t># Metros cuadrados programados</t>
  </si>
  <si>
    <r>
      <t xml:space="preserve">                                                                                            
El avance de ejecución en el primer trimestre para el cumplimiento de metas de Espacio Público, con corte al 31 de marzo del 2022, fue de 10.900,63 metros cuadrados de los 10.800,00 metros cuadrados programados; lo que representa un avance del 101% en el primer trimestre de lo proyectado, para un acumulado del 24,22% de los 45.000 metros cuadrados de la meta de Espacio Público de la Entidad para el año 2022.
Con respecto a la ejecución de meta por mes, se tiene el siguiente avance en el primer trimestre:
</t>
    </r>
    <r>
      <rPr>
        <b/>
        <sz val="9"/>
        <rFont val="Arial"/>
        <family val="2"/>
      </rPr>
      <t>ENERO</t>
    </r>
    <r>
      <rPr>
        <sz val="9"/>
        <rFont val="Arial"/>
        <family val="2"/>
      </rPr>
      <t xml:space="preserve">       • M2 representado: 2.515,23        • Segmentos ejecutados: 9
</t>
    </r>
    <r>
      <rPr>
        <b/>
        <sz val="9"/>
        <rFont val="Arial"/>
        <family val="2"/>
      </rPr>
      <t>FEBRERO</t>
    </r>
    <r>
      <rPr>
        <sz val="9"/>
        <rFont val="Arial"/>
        <family val="2"/>
      </rPr>
      <t xml:space="preserve">  • M2 representado: 6.942,75        • Segmentos ejecutados: 14  
</t>
    </r>
    <r>
      <rPr>
        <b/>
        <sz val="9"/>
        <rFont val="Arial"/>
        <family val="2"/>
      </rPr>
      <t>MARZO</t>
    </r>
    <r>
      <rPr>
        <sz val="9"/>
        <rFont val="Arial"/>
        <family val="2"/>
      </rPr>
      <t xml:space="preserve">      • M2 representado: 1.442,65        • Segmentos ejecutados: 2
   </t>
    </r>
  </si>
  <si>
    <r>
      <t xml:space="preserve">                                                                                            
El avance de ejecución en el segundo trimestre para el cumplimiento de metas de Espacio Público, con corte al 30 de junio del 2022, fue de 8.510,65 metros cuadrados de los 9.500,00 metros cuadrados programados; lo que representa un avance del 90% en el segundo trimestre de lo proyectado, para un acumulado del 43,14% de los 45.000 metros cuadrados de la meta de Espacio Público de la Entidad para el año 2022.
Con respecto a la ejecución de meta por mes, se tiene el siguiente avance en el segundo trimestre:
</t>
    </r>
    <r>
      <rPr>
        <b/>
        <sz val="9"/>
        <rFont val="Arial"/>
        <family val="2"/>
      </rPr>
      <t>ABRIL</t>
    </r>
    <r>
      <rPr>
        <sz val="9"/>
        <rFont val="Arial"/>
        <family val="2"/>
      </rPr>
      <t xml:space="preserve">       • M2 representado: 0,00               • Segmentos ejecutados: 0
</t>
    </r>
    <r>
      <rPr>
        <b/>
        <sz val="9"/>
        <rFont val="Arial"/>
        <family val="2"/>
      </rPr>
      <t xml:space="preserve">MAYO     </t>
    </r>
    <r>
      <rPr>
        <sz val="9"/>
        <rFont val="Arial"/>
        <family val="2"/>
      </rPr>
      <t xml:space="preserve">  • M2 representado: 4.885,99       • Segmentos ejecutados: 5  
</t>
    </r>
    <r>
      <rPr>
        <b/>
        <sz val="9"/>
        <rFont val="Arial"/>
        <family val="2"/>
      </rPr>
      <t>JUNIO</t>
    </r>
    <r>
      <rPr>
        <sz val="9"/>
        <rFont val="Arial"/>
        <family val="2"/>
      </rPr>
      <t xml:space="preserve">      • M2 representado: 3.624,66        • Segmentos ejecutados: 5
Se presentan incumplimientos a lo programado debido a las observaciones previas a la aprobación de los PMT, como lo fueron hacer conteos de peatones y biciusuarios, esto genero retrasos en las priorizaciones y por la falta de algunos insumos como lo fueron los adoquines en concreto y algunos insumos de ferreteria.
   </t>
    </r>
  </si>
  <si>
    <r>
      <t xml:space="preserve">                                                                                            
El avance de ejecución en el tercer trimestre para el cumplimiento de metas de Espacio Público, con corte al 30 de septiembre del 2022, fue de 8.432,93 metros cuadrados de los 13.000,00 metros cuadrados programados; lo que representa un avance del 65% en el tercer trimestre de lo proyectado, para un acumulado del 61,88% de los 45.000 metros cuadrados de la meta de Espacio Público de la Entidad para el año 2022.
Con respecto a la ejecución de meta por mes, se tiene el siguiente avance en el </t>
    </r>
    <r>
      <rPr>
        <b/>
        <sz val="9"/>
        <rFont val="Arial"/>
        <family val="2"/>
      </rPr>
      <t>tercer</t>
    </r>
    <r>
      <rPr>
        <sz val="9"/>
        <rFont val="Arial"/>
        <family val="2"/>
      </rPr>
      <t xml:space="preserve"> trimestre:
</t>
    </r>
    <r>
      <rPr>
        <b/>
        <sz val="9"/>
        <rFont val="Arial"/>
        <family val="2"/>
      </rPr>
      <t xml:space="preserve">JULIO  </t>
    </r>
    <r>
      <rPr>
        <sz val="9"/>
        <rFont val="Arial"/>
        <family val="2"/>
      </rPr>
      <t xml:space="preserve">             • M2 representado: 1.371,05              • Segmentos ejecutados: 5
</t>
    </r>
    <r>
      <rPr>
        <b/>
        <sz val="9"/>
        <rFont val="Arial"/>
        <family val="2"/>
      </rPr>
      <t xml:space="preserve">AGOSTO     </t>
    </r>
    <r>
      <rPr>
        <sz val="9"/>
        <rFont val="Arial"/>
        <family val="2"/>
      </rPr>
      <t xml:space="preserve">     • M2 representado: 2.851,38       • Segmentos ejecutados: 14  
</t>
    </r>
    <r>
      <rPr>
        <b/>
        <sz val="9"/>
        <rFont val="Arial"/>
        <family val="2"/>
      </rPr>
      <t>SEPTIEMBRE</t>
    </r>
    <r>
      <rPr>
        <sz val="9"/>
        <rFont val="Arial"/>
        <family val="2"/>
      </rPr>
      <t xml:space="preserve">  • M2 representado: 4.210,50       • Segmentos ejecutados: 15
Se presentan incumplimientos a lo programado debido a las observaciones previas a la aprobación de los PMT, como lo fueron hacer conteos de peatones y biciusuarios, esto genero retrasos en las ejecuciones y por la falta de algunos insumos de ferreteria.
   </t>
    </r>
  </si>
  <si>
    <r>
      <t xml:space="preserve">                                                                                            
El avance de ejecución en el cuarto trimestre para el cumplimiento de metas de Espacio Público, con corte al 31 de diciembre del 2022, fue de 19.310,43 metros cuadrados de los 15.718,00  metros cuadrados programados; lo que representa un avance del 123% en el tercer trimestre de lo proyectado, para un acumulado del 104,79% de los 45.000 metros cuadrados de la meta de Espacio Público de la Entidad para el año 2022.
Con respecto a la ejecución de meta por mes, se tiene el siguiente avance en el </t>
    </r>
    <r>
      <rPr>
        <b/>
        <sz val="9"/>
        <rFont val="Arial"/>
        <family val="2"/>
      </rPr>
      <t>tercer</t>
    </r>
    <r>
      <rPr>
        <sz val="9"/>
        <rFont val="Arial"/>
        <family val="2"/>
      </rPr>
      <t xml:space="preserve"> trimestre:
</t>
    </r>
    <r>
      <rPr>
        <b/>
        <sz val="9"/>
        <rFont val="Arial"/>
        <family val="2"/>
      </rPr>
      <t xml:space="preserve">OCTUBRE  </t>
    </r>
    <r>
      <rPr>
        <sz val="9"/>
        <rFont val="Arial"/>
        <family val="2"/>
      </rPr>
      <t xml:space="preserve">              • M2 representado: 4948,72         • Segmentos ejecutados: 10
</t>
    </r>
    <r>
      <rPr>
        <b/>
        <sz val="9"/>
        <rFont val="Arial"/>
        <family val="2"/>
      </rPr>
      <t xml:space="preserve">NOVIEMBRE     </t>
    </r>
    <r>
      <rPr>
        <sz val="9"/>
        <rFont val="Arial"/>
        <family val="2"/>
      </rPr>
      <t xml:space="preserve">    • M2 representado: 6496,46        • Segmentos ejecutados: 14  
</t>
    </r>
    <r>
      <rPr>
        <b/>
        <sz val="9"/>
        <rFont val="Arial"/>
        <family val="2"/>
      </rPr>
      <t xml:space="preserve">DICIEMBRE        </t>
    </r>
    <r>
      <rPr>
        <sz val="9"/>
        <rFont val="Arial"/>
        <family val="2"/>
      </rPr>
      <t xml:space="preserve">  • M2 representado: 7865,25        • Segmentos ejecutados:6
   </t>
    </r>
  </si>
  <si>
    <t>Meta Espacio Público de la Entidad</t>
  </si>
  <si>
    <t>Adelantar oportunamente las actividades requeridas para presentar las solicitudes de los PMTs. Contar con la entrega oportuna de los insumos requeridos de ferreteria.</t>
  </si>
  <si>
    <t>GESTIÓN DE SERVICIOS E INFRAESTRUCTURA TECNOLÓGICA</t>
  </si>
  <si>
    <t>OPORTUNIDAD EN LA ATENCIÓN DE LA MESA DE AYUDA PARA PROCESOS INTERNOS</t>
  </si>
  <si>
    <t>GSIT-IND-001</t>
  </si>
  <si>
    <t>ALCANZAR COMO MÍNIMO UN 60% DE CUMPLIMIENTO EN LA ATENCIÓN DE LOS REQUERIMIENTOS E INCIDENCIAS REPORTADOS A TRAVÉS DE MESA DE AYUDA, DE ACUERDO CON LOS NÍVELES DE SERVICIOS DEFINIDOS PARA LOS PROCESOS INTERNOS.</t>
  </si>
  <si>
    <t>Visualizar el nivel de cumplimiento a los acuerdos de niveles de servicio establecidos para la mesa de ayuda con el ánimo de mejorar los tiempos de atención e incrementar la satisfacción de los usuarios de TI.</t>
  </si>
  <si>
    <t>El presente indicador mide los tiempos de respuesta de las incidencias y requerimientos reportados mediante la mesa de ayuda con respecto a los acuerdos de niveles de servicio asociados. La importancia de dicha medición radica en la detección de puntos a mejorar y la satisfacción al usuario como base del servicio prestado.</t>
  </si>
  <si>
    <t>Reportes sistema GLPI Proporcionado por la mesa de ayuda</t>
  </si>
  <si>
    <t>Gestión de servicios de infraestructura tecnológica</t>
  </si>
  <si>
    <t>CIRI: Cantidad de incidentes y/o requerimientos atendidos por la UMV que dieron cumplimiento a los Acuerdos de Niveles de Servicio (ANS) para procesos internos.
TIRI: Total de incidentes y/o requerimientos reportados mediante la mesa de ayuda y asignados al personal de la UMV.
Fórmula: (CIRI/TIRI)*100</t>
  </si>
  <si>
    <t>CIRI</t>
  </si>
  <si>
    <t>TIRI</t>
  </si>
  <si>
    <t>Primer 
Trimestre</t>
  </si>
  <si>
    <r>
      <t>Durante el primer trimestre del 2022 la mesa de ayuda resolvió cuatro mil ciento treiunta y dos (4.132) casos, de los cuales fueron atendidos acorde con los tiempos establecidos en los Acuerdo de Niveles de Servicios (ANS) el 85.60% (Lo que equivale a 3537 casos). 
Es importante resaltar que el número de casos atendidos por la mesa de ayuda en el primer trimestre del 2022 aumento en un</t>
    </r>
    <r>
      <rPr>
        <b/>
        <sz val="10"/>
        <rFont val="Arial"/>
        <family val="2"/>
      </rPr>
      <t xml:space="preserve"> 300% </t>
    </r>
    <r>
      <rPr>
        <sz val="10"/>
        <rFont val="Arial"/>
        <family val="2"/>
      </rPr>
      <t xml:space="preserve">con respecto al mismo periodo de la vigencia 2021 (Casos resueltos 2773 – Vigencia 2021).                                    Durante el primer trimestre del año la mesa de ayuda 
recibió 4132 tiquetes de los cuales el 85,60% (esto equivale a 3537 tiquetes) fueron atendidos en los tiempos  establecidos en los acuerdos de niveles de servicio. 
Analizando el 14,4% (esto equivale a 595 tiquetes) de los tiquetes atendidos fuera de los tiempos establecidos en ANS se determina que el Pareto de incumplimientos se encuentra de la siguiente manera: Aplicativo Orfeo con 25%*, Gestión de Usuarios 19%, Sigma 12,8 %, Sicapital 8.6%, Impresoras y Scanners 7.6%, Internet y seguridad 6.7%. Caliope 6.6%, Equipos de cómputo con 6.5%*, Correo electrónico 2,1%, Sharepoint y one drive 2.1, oficmatica 1.2%, Multimetia 0.7% y otros 1.3% </t>
    </r>
  </si>
  <si>
    <t>Durante el segundo trimestre del 2022 la mesa de ayuda resolvió dos mil doscientos treinta y nueve  (2.239) casos, de los cuales fueron atendidos acorde con los tiempos establecidos en los Acuerdo de Niveles de Servicios (ANS) el 88.16% (Lo que equivale a 1934 casos). 
Es importante resaltar que el número de casos atendidos por la mesa de ayuda en el segundo trimestre del 2022 disminuyó un 50% con respecto al trimestre anterior  (Casos resueltos 4132 – Vigencia 2022 primer trimestre).                                    Durante el segundo  del año la mesa de ayuda 
recibió 2239 tiquetes de los cuales el 85,60% (esto equivale a 1934 tiquetes) fueron atendidos en los tiempos  establecidos en los acuerdos de niveles de servicio. 
Analizando el 100% (esto equivale a 2239 tiquetes) de los tiquetes atendidos se determina que el Pareto de incumplimientos se encuentra de la siguiente manera: Aplicativo Orfeo con 23.5%*, Gestión de Usuarios 14.8%, Sigma 6 %, Sicapital 11.6%, Impresoras y Scanners 9.2%, Internet y seguridad 7.7%. Caliope 3.4%, Equipos de cómputo con 6.2%*, Correo electrónico 2.2%, Sharepoint y one drive 2.7%, ofimatica 7.3%, Multimetia 1.6% , entre otros.</t>
  </si>
  <si>
    <t>Tercer Trimestres</t>
  </si>
  <si>
    <t xml:space="preserve">Durante el tercer trimestre del 2022 la mesa de ayuda resolvió tres mil ciento treinta y siete  (3137) casos, de los cuales fueron atendidos acorde con los tiempos establecidos en los Acuerdo de Niveles de Servicios (ANS) el 85.15% (Lo que equivale a 2671 casos). 
Es importante resaltar que el número de casos atendidos por la mesa de ayuda en el tercer trimestre del 2022 aumento en un 50% con respecto al trimestre anterior  (Casos resueltos 2239 – Vigencia 2022 segundo trimestre).                                    Durante este trimestre  del año la mesa de ayuda 
recibió 3137 tiquetes de los cuales el 85,15% (esto equivale a 2671 tiquetes) fueron atendidos en los tiempos  establecidos en los acuerdos de niveles de servicio.                                                                       Analizando el 100% (esto equivale a 2239 tiquetes) de los tiquetes atendidos se determina que el Pareto de incumplimientos se encuentra de la siguiente manera: Internet y seguridad 21,1%, Aplicativo Orfeo con 19,9%*, Gestión de Usuarios 2,1%, Sigma 11 %, Sicapital 6,4%, Impresoras y Scanners 12,6%, Caliope 3.7%, Equipos de cómputo con 10,3%*, Correo electrónico 1,5%, Sharepoint y one drive 5,6%, ofimatica 1,5%, Multimetia 1.0% , entre otros. 
</t>
  </si>
  <si>
    <t>Cuarto 
Trimestre</t>
  </si>
  <si>
    <t xml:space="preserve">Durante el ultimo trimestre del 2022 la mesa de ayuda resolvió tres mil cuarenta y tres (3043) casos, de los cuales fueron atendidos acorde con los tiempos establecidos en los Acuerdo de Niveles de Servicios (ANS) el 81,10% (Lo que equivale a 2468 casos). </t>
  </si>
  <si>
    <t>Durante el primer trimestre del año la mesa de ayuda recibió 4132 tiquetes de los cuales el 85,60% (esto equivale a 3537 tiquetes) fueron atendidos en los tiempos 
establecidos en los acuerdos de niveles de servicio. Analizando el 14,4% (esto equivale a 595 tiquetes) de los tiquetes atendidos fuera de los tiempos establecidos en ANS se determina que el Pareto de incumplimientos se encuentra 
de la siguiente manera: Aplicativo Orfeo con 25%*, Gestión de Usuarios 19%, Sigma 12,8 %, Sicapital 8.6%, Impresoras 
y Scanners 7.6%, Internet y seguridad 6.7%. Caliope 6.6%, Equipos de cómputo con 6.5%*, Correo electrónico 2,1%, Sharepoint y one drive 2.1, oficmatica 1.2%, Multimetia 0.7% y otros 1.3% "
Es importante resaltar el primer trimestre se adelanto toda la contratación de prestación de servicios, por la ley de garantias por lo que la demanda aumento sustnaicalmente durante el primer mes, lo que conllevo a que la cantidad de casos aumentara notablemente respecto del año pasado en categorías como Gestión de Usuarios y el aplicativo Orfeo.</t>
  </si>
  <si>
    <t>1. Realizar monitoreo a las categorías Gestión de Usuarios y el aplicativo Orfeo, que son las mas relevantes.
2. Hacer campaña para la apropiación de la Política de Gestión de Credenciales</t>
  </si>
  <si>
    <t>1. En este periodo se adquiere la nueva herramienta de Mesa de Ayuda y para el siguiente periodo podra verse un diferencial de casos derivados de la nueva clasificacion que se haga en este.   2. Se debera hacer capacitacióin y divulgación de la nueva plataforma  y la oportuna gestion de los ANS dentro de la gestion de requerimientos.</t>
  </si>
  <si>
    <t xml:space="preserve">Durante el tercer trimestre del 2022 la mesa de ayuda resolvió tres mil ciento treinta y siete  (3137) casos, de los cuales fueron atendidos acorde con los tiempos establecidos en los Acuerdo de Niveles de Servicios (ANS) el 85.15% (Lo que equivale a 2671 casos). 
Es importante resaltar que el número de casos atendidos por la mesa de ayuda en el tercer trimestre del 2022 aumento en un 50% con respecto al trimestre anterior  (Casos resueltos 2239 – Vigencia 2022 segundo trimestre).                                    Durante este trimestre  del año la mesa de ayuda 
recibió 3137 tiquetes de los cuales el 85,15% (esto equivale a 2671 tiquetes) fueron atendidos en los tiempos  establecidos en los acuerdos de niveles de servicio.                                                                       Analizando el 100% (esto equivale a 2239 tiquetes) de los tiquetes atendidos se determina que el Pareto de incumplimientos se encuentra de la siguiente manera: Internet y seguridad 21,1%, Aplicativo Orfeo con 19,9%*, Gestión de Usuarios 2,1%, Sigma 11 %, Sicapital 6,4%, Impresoras y Scanners 12,6%, Caliope 3.7%, Equipos de cómputo con 10,3%*, Correo electrónico 1,5%, Sharepoint y one drive 5,6%, ofimatica 1,5%, Multimetia 1.0% , entre otros. </t>
  </si>
  <si>
    <t>1. En este periodo se realiza el gtraslado de oficina administrativa, lo que deriva en un crecimiento de casos mderivados de la estabilización de los servicios.   2.Se implemento la herramienta de mesa de ayuda nueva y se esta en la estabilización y promoción de la misma. 3. Seestan realizando las capacitaciones y la divulgación de la nueva plataforma  para la oportuna gestion de los ANS dentro de la gestion de requerimientos.</t>
  </si>
  <si>
    <t>GESTIÓN DE RECURSOS FÍSICOS</t>
  </si>
  <si>
    <t xml:space="preserve">TIEMPO PROMEDIO DE SOLICITUDES ATENDIDAS DE BIENES DE CONSUMO </t>
  </si>
  <si>
    <t>GREF-IND-001</t>
  </si>
  <si>
    <t>Mantener el indicador igual o menor a 2 días hábiles del tiempo de entrega de bienes de consumo por parte del proceso de recursos físicos a las diferentes áreas de la Entidad siempre y cuando las existencias de los bienes o elementos solicitados estén confirmadas en el Almacén.</t>
  </si>
  <si>
    <t>Medir la oportunidad en la atención de solicitudes de entrega de recursos físicos a las diferentes áreas de la entidad.</t>
  </si>
  <si>
    <t>El presente indicador busca medir la oportunidad en la atención de las solicitudes de entrega de bienes de consumo por parte del proceso de recursos físicos realizadas por el Almacén General de la Entidad, siempre y cuando se cuente con existencias confirmadas de los elementos solicitados.</t>
  </si>
  <si>
    <t>Octubre de 2021</t>
  </si>
  <si>
    <t>DÍAS HABILES</t>
  </si>
  <si>
    <t xml:space="preserve"> GREF-FM-001 Formato de Movimientos de Almacén
 GREF-FM-004 Formato Comprobante de Egreso de Elementos de Consumo</t>
  </si>
  <si>
    <t>Gestión de Recursos Físicos</t>
  </si>
  <si>
    <t>Secretaria General</t>
  </si>
  <si>
    <t>Promedio tiempo de servicio = Suma días hábiles de cada egreso / número de egresos efectivos en el mes</t>
  </si>
  <si>
    <t>2</t>
  </si>
  <si>
    <t xml:space="preserve">Suma días hábiles de cada egreso </t>
  </si>
  <si>
    <t>Número de egresos efectivos en el mes</t>
  </si>
  <si>
    <t xml:space="preserve">En la medición del primer trimestre de 2022, el tiempo promedio de solicitudes atendidas es de 0,77 días segun la dinamica presentada en las bodegas de la sede Operativa y de Producción. De acuerdo con este resultado, para el periodo en mención  se cumple con la meta propuesta en el indicador </t>
  </si>
  <si>
    <t>Aunque se estima el indicador con la información reportada en el aplicativo. Es pertinente aclarar que durante el trimestre la entidad se encontraba en tránsito a la contabilidad de costos, esto, de alguna manera generó dificultades e inconsistencias en el registro de movimientos, por tanto en la base de datos se podrán identificar tiempos de entrega alejados de la dinamica propia de almacén.</t>
  </si>
  <si>
    <t>Para el tercer trimestre, se utiliza la metodologia de cálculo en la cual se mide la fecha del documento soporte y la de aprobacion de los egresos realizados durante julio, agosto y septiembre. Es pertinente mencionar que tal como se ha mostrado en las mediciones anteriores, la dinamica de contabilidad de costos afecta el resultado dado que las fechas en algunos casos, dependen de las demas areas, ejemplo: cambios de cuadrilla, reorganizaciones internas en frentes de obra, entro otros.</t>
  </si>
  <si>
    <t>Se logra disminuir en 1,26 pp el tiempo de respuesta de las solicitudes. Pese a que existen situaciones ajenas al procesos, referente a las solicitudes de almacén, una vez evaluadas los reportes, el tiempo de respuesta en promedio se situa en 3,12. Dicho resultado mejorable, por tanto se continuan generando los controles y revisiones para continuar la medición del indicador.</t>
  </si>
  <si>
    <t>1er trimestre</t>
  </si>
  <si>
    <t xml:space="preserve">Se revisa el reporte excel con los  egresos registrados en si capital, no obstante durante el periodo se registra una situacion atipica en en el mes de marzo en cuanto al registro de egresos de la sede produccion, por tanto en la medicion se refleja la medicion de enero y febrero. Si bien, los egresos de marzo se encuentran registrados en el sistema, estos quedaron con la fecha en la que se cargó la informacion, por tanto es necesario contar con el apoyo de TI para realizar el cambio de fecha. </t>
  </si>
  <si>
    <t>Se debe ejercer el respectivo control y seguimiento a los movimientos de almacen y sus respectivos registros. De igual forma generar las alertas cuando la entrega de la documentacion o radicacion de la solicitud no se encuentre bajo los paremetros establecidos en el movimiento.</t>
  </si>
  <si>
    <t>2do trimestre</t>
  </si>
  <si>
    <t xml:space="preserve">El resultado es producto de la transicion a contabilidad de costos lo cual genero retrasos y dificultados en la elaboración de egresos. </t>
  </si>
  <si>
    <t>Se debe normalizar la contabilidad de costos, de modo que no afecte la dinámica del almacén. Se debe realizar seguimiento a las mesas de ayuda que se radiquen para que la información registrada corresponda a los tiempos reales de entrega y movimientos de almacén.</t>
  </si>
  <si>
    <t>3er Trimestre</t>
  </si>
  <si>
    <t>Tal como se mencionó en el trimestre anterior, el cálculo del indicador genera dificultades y dispersion en su resultado, producto de la contabilidad de costos, las demoras en el ingreso formal a almacén y los cambios que internos de las gerencias.</t>
  </si>
  <si>
    <t>Continuar el seguimiento, esta vez realizarlo de manera mensual con el ánimo de identificar valores atípicos y dispersiones en las fechas señaladas de los reportes. Generar las alertas a las demas dependencias para realizar los cambios pertinentes, antes del cierre.</t>
  </si>
  <si>
    <t>4to Trimestre</t>
  </si>
  <si>
    <t>El resultado del indicador, evidencia que para el cuarto trimestre de 2022, se logró disminuir los tiempos de respuesta de las solicitudes. Aunque el resultado se situa en "mejorable", se destaca el resultado, dado que se logra disminuir en 1,26 pp de un trimestre a otro.</t>
  </si>
  <si>
    <t>Es necesario continuar realizando las verificaciones del registro de egresos y evaluar antes del cierre los casos atipicos provocados por situaciones externas al proceso. De igual forma es necesario trabajar con GSIT, para evaluar los reportes de las bases de datosy las fechas que puedan generar desviación en el resultado</t>
  </si>
  <si>
    <t>Gestión Contractual</t>
  </si>
  <si>
    <t>CONTRATOS O CONVENIOS LIQUIDADOS POR MUTUO ACUERDO</t>
  </si>
  <si>
    <t>GCON-IND-001</t>
  </si>
  <si>
    <t>Liquidar por mutuo acuerdo como mínimo el 80% de los contratos o convenios en un plazo no mayor a 6 meses siguientes a la feha de radicación del proyecto de acta por parte del supervisor o interventor</t>
  </si>
  <si>
    <t>Hacer control y seguimiento al trámite de Liquidación de Contratos o Convenios buscando mejorar los tiempos empleados por la Entidad para ello.</t>
  </si>
  <si>
    <t>Una vez radicado el proyecto de acta e informe final para la liquidación por parte del supervisor o interventor se asigna un profesional que debera revisar el expediente contractual, el proyecto de acta y el informe, presentarlo a gestión financiera para su revision contable y tramitar el proyeto para firma de las partes dentro del término establecido.</t>
  </si>
  <si>
    <t>Mayo de 2020</t>
  </si>
  <si>
    <t>Semestral</t>
  </si>
  <si>
    <t>Base de datos contratación</t>
  </si>
  <si>
    <t>(N. de contratos liquidados en el periodo en un tiempo menor o igual a seis meses / N. de contratos liquidados en el periodo) *100</t>
  </si>
  <si>
    <t>N. de contratos liquidados en el periodo en un tiempo menor o igual a seis meses</t>
  </si>
  <si>
    <t>N. de contratos liquidados en el periodo</t>
  </si>
  <si>
    <t>Se liquidaron 31 contratos durante el semestre, de los cuales 16 estaban dentro de los términos establecidos de 180 días o menos.</t>
  </si>
  <si>
    <t>Para este periodo se presentópor parte de los supervisores la radicación  de 38 proyectos de liquidación, de los cuales se liquidaron 24 contratos dentro de los términos establecidos de 180 días o menos.</t>
  </si>
  <si>
    <t>SEMESTRE 1 - 2022</t>
  </si>
  <si>
    <t>El indicador en este momento presenta un deficiente cumplimiento, dados las actuales condiciones de la  tienda virtual y de la plataforma del SECOP, pues  los tiempos de la actividad dependen del cargue documental de los proveedores y de la aprobación de la plataforma, a eso debemos sumarle la restricción de recursos que en algunos momentos hacen que los abogados especialistas en el tema dedan dedicar su tiempo a las actividades adicionales que se presentan, condiciones legales y reglamentarias del desarrollo del proceso de contratación.</t>
  </si>
  <si>
    <t>Ampliación de recursos en el proceso</t>
  </si>
  <si>
    <t>SEMESTRE 2 - 2022</t>
  </si>
  <si>
    <t>Para este período el indicador presenta un rango de gestión mejorable, teniendo en cuenta el seguimiento a las liquidaciones y el reforzamiento con personal profesionales del proceso de Gestión Contractual para la realización de las liquidaciones de acuerdo a la radicación, sin embargo, se realizará el análisis correspondiente para continuar mejorando el indicador.</t>
  </si>
  <si>
    <t>GESTION CONTRACTUAL</t>
  </si>
  <si>
    <t>CUMPLIMIENTO EN LA PUBLICACIÓN DE PROCESOS DEL PLAN ANUAL DE ADQUISICIONES</t>
  </si>
  <si>
    <t>GCON-IND-002</t>
  </si>
  <si>
    <t>PUBLICAR MÍNIMO EL 95% DE LOS PROCESOS CONTRACTUALES PROGRAMADOS EN EL PAA DURANTE EL PERIODO PROGRAMADO</t>
  </si>
  <si>
    <t>Hacer seguimiento a la publicación de los procesos de adquisiciones Institucionales de acuerdo a la programación establecida.</t>
  </si>
  <si>
    <t>El indicador busca realizar seguimiento a la publicación contractual frente a la programación establecida en el Plan Anual de Adquisiciones, teniendo en cuenta el número de procesos contractuales programados para cada período respecto del número de procesos publicados en el período.
El número de procesos contractuales iniciados corresponde a los procesos que son publicados en el portal de contratación SECOP II.
Los procesos que no sean adelantados en el periodo de medición deberán ser reprogramados por el área responsable para el siguiente periodo, con el fin de mantener control frente a la totalidad de procesos por adelantar.</t>
  </si>
  <si>
    <t>Plan Anual de Adquisiciones
Base de datos contratación</t>
  </si>
  <si>
    <t>(Número de procesos contractuales publicados en el SECOP en el periodo/Número de procesos contractuales programados en el Plan de Adquisiciones para el periodo) * 100</t>
  </si>
  <si>
    <t>NÚMERO DE PROCESOS CONTRACTUALES PUBLICADOS EN EL SECOP EN EL PERÍODO</t>
  </si>
  <si>
    <t>NÚMERO DE PROCESOS CONTRACTUALES PROGRAMADOS EN EL PLAN DE ADQUISICIONES PARA EL PERÍODO) * 100</t>
  </si>
  <si>
    <t>En el seguimiento a la ejecución de los procesos de contratación programados en el Plan Anual de Adquisiciones para el primer trimestre de 2022, se programaron 23 procesos contractuales, de los cuales 21 procesos se publicaron en la plataforma de Secop II, de los cuales se suscribieron 17 contratos, 3 procesos continuaron en publicación dando cumplimiento del cronograma establecido, 1 proceso se declaró desierto y 2 estan en las áreas generadoras de la necesidad</t>
  </si>
  <si>
    <t>Para el segundo trimestre de 2022 en el Plan Anual de Adquisiciones estaban previstos 62 procesos contractuales, de los cuales se publicaron 33 procesos en Secop II y 24 procesos quedaron entre estructuración y área generadora de la necesidad, que por temas de estructucación y necesidad han tenido modificaciones en sus diferentes etapas generando que se extienda el tiempo de estructuración y no alcanzando a ser publicados en el tiempo establecido  en el PAA por lo que deben ser ajustados para dar inicio en el tercer trimestre de 2022.</t>
  </si>
  <si>
    <t>Para el tercer trimestre de 2022 se tenia previsto en el Plan Anual de Adquisiciones 37 procesos contractuales, de los cuales se publicaron 33 procesos en Secop II, quedando 3 procesos en  estructuración y 1 en el área generadora de la necesidad.</t>
  </si>
  <si>
    <t>Para el cuarto trimestre de 2022 se programó en el Plan Anual de Adquisiciones 30 procesos contractuales, de los cuales se publicaron 27 procesos en Secop II, quedando 3 procesos en el areá generadora de la necesidad del proyecto del Sistema General de Regalías - SGR.</t>
  </si>
  <si>
    <t>1er Trimestre</t>
  </si>
  <si>
    <t>La evolución del indicador para el primer trimestre de 2022, es favorable, lo cual se debe al seguimiento costante por parate del proceso de Gestión Contractual, la comunicación con las diferentes dependencias por medio de mesas interdiciplinarias, correos electrónicos y reuniones, mejorando la eficacia en la planeación de sus adquisiciones y la definición del Plan Anual de Adquisiciones, lo que permitió alcanzar el porcentaje de avance en este período.</t>
  </si>
  <si>
    <t>2o. Trimestre</t>
  </si>
  <si>
    <t>El comportamiento de este indicador presenta disminución en la ejecución, lo cual se puede justificar a las modificaciones presentadass en la etapa de estructuración que retardaron el avance para que se pudiera llevar al término de la publicación, lo cual se esta reevaluando para mejorar la planeación y ejecución de los compromisos plasmados en el Plan Anual de Adquisiciones.</t>
  </si>
  <si>
    <t xml:space="preserve">Realizar los ajustes correspondientes y continuar con el seguimiento de los procesos contractuales desde que se realiza la radicación del proceso precontractual  por el grupo de estructuración hasta la suscripción y ejecución contractual. </t>
  </si>
  <si>
    <t>3o. Trimestre</t>
  </si>
  <si>
    <r>
      <t xml:space="preserve">Para el cumplimiento de este indicador se llevó a cabo seguimiento </t>
    </r>
    <r>
      <rPr>
        <sz val="9"/>
        <rFont val="Arial"/>
        <family val="2"/>
      </rPr>
      <t>permanente a la ejecución del Plan Anual de Adquisiciones mediante informes semanales, correos a los responsables de los proyectos y mesas de trabajo</t>
    </r>
  </si>
  <si>
    <t>ContinuIdad trimestral de la ejecución del plan anual de adquisiciones y el seguimiento de los procesos contractuales desde que se realiza la radicación del proceso precontractual  por el grupo de estructuración hasta la suscripción y ejecución contractual. 
Adicionalmente continuar con las alertas tempranas a los procesos programados.</t>
  </si>
  <si>
    <t>4o. Trimestre</t>
  </si>
  <si>
    <t>Dando continuidad al seguimiento de la ejecución del Plan Anual de Adquisiciones, y el apoyo a los procesos de la Unidad, se mantuvo la eficacia en la planeación de sus adquisiciones aportando a la transparencia de la entidad</t>
  </si>
  <si>
    <t>Dar continuIdad al seguimiento trimestral de la ejecución del plan anual de adquisiciones y el seguimiento de los procesos contractuales desde que se realiza la radicación del proceso precontractual  por el grupo de estructuración hasta la suscripción y ejecución contractual. 
Adicionalmente continuar con las alertas tempranas a los procesos programados.</t>
  </si>
  <si>
    <t>GESTIÓN FINANCIERA</t>
  </si>
  <si>
    <t>EJECUCIÓN DEL PROGRAMA ANUAL MENSUALIZADO DE CAJA - PAC VIGENCIA</t>
  </si>
  <si>
    <t>GEFI-IND-003</t>
  </si>
  <si>
    <t>VERSIÓN: 10</t>
  </si>
  <si>
    <t>REALIZAR EL PAGO DE POR LO MENOS EL 80% DE LAS OBLIGACIONES PROGRAMADAS EN EL PAC</t>
  </si>
  <si>
    <t xml:space="preserve">Realizar el seguimiento en la Unidad al porcentaje de ejecución del PAC con cargo al presupuesto de vigencia, de conformidad con la programación establecida por las áreas responsables.                </t>
  </si>
  <si>
    <t xml:space="preserve">Este indicador mide el porcentaje de ejecución del PAC de la vigencia, es decir el porcentaje de cumplimiento en la programación a realizar en los pagos contra los realmente efectuados en el período establecido, incluyendo la información correspondiente a la constitución de las cuentas por pagar a 31 de diciembre de cada periodo. La fuente de información para el calculo del indicador es el sistema de información financiera utilizado por la Tesorería Distrital. </t>
  </si>
  <si>
    <t>Sistema de información financiera utilizado por la Tesorería Distrital</t>
  </si>
  <si>
    <t>(Ejecución de pagos en el periodo / Presupuesto programado para el periodo)*100</t>
  </si>
  <si>
    <t>PAC EJECUTADO</t>
  </si>
  <si>
    <t>PAC PROGRAMADO</t>
  </si>
  <si>
    <t>PIMER TRIMESTRE</t>
  </si>
  <si>
    <t>Durante este periodo se ejecutó el 96,63% de la programación de PAC. En el mes de enero se solicito PAC adicional para cumplir con la totalidad de los pagos que se tramitaron durante este trimestre.</t>
  </si>
  <si>
    <t>SEGUNDO TRIMESTRE</t>
  </si>
  <si>
    <t>En este trimestre se ejecutó el 98,86% de la programación de PAC. En el mes de julio se requirió solicitar PAC adicional para cumplir con todos los pagos que se tramitaron durante dicho periodo.</t>
  </si>
  <si>
    <t>TERCER TRIMESTRE</t>
  </si>
  <si>
    <t xml:space="preserve">Durante el tercer trimestre de 2022 se observa que la ejecución de la programación esta en un nivel apropiado, se evidencia que solo el 8.6% se dejó de ejecutar del 100% de la programación realizada para el período.                </t>
  </si>
  <si>
    <t>CUARTO TRIMESTRE</t>
  </si>
  <si>
    <t>En el cuarto trimestre de 2022 se observa que la ejecución de la programación está en un nivel de gestión apropiado, en este período se incluyen el valor de las cuentas por pagar que corresponde a $ 2.462.274.821, por lo cual se incrementa el valor en la programación.</t>
  </si>
  <si>
    <t>Por modificación del período de medición para equiparar la medición del indicador con la que realiza la SDH, no se presenta dicha comparación entre las vigencias, debido a que en la anterior vigencia se media bimensualmente, alcanzando 60% que no es comparable con la actual medición.</t>
  </si>
  <si>
    <t>Remitir a las dependencias el informe de seguimiento PAC, alertando especialmente sobre la programación y ejecución PAC vigencia, las implicaciones que originan la no realización de los pagos programados, como la importancia del cumplimiento de los cronogramas para la radicación de cuentas y el cumplimiento de lo programado, en especial para las dependencias con cuentas programadas no pagadas en el trimestre, que conforman el 3.37%→ $ 475.108.739 pendiente de ejecutar del PAC.</t>
  </si>
  <si>
    <t>Realizando la comparación con el resultado de la vigencia anterior, para la cual se obtiene el promedio de los resultados del indicador en el primer semestre de 2021, estableciendo que para 2022 en el semestre por promedio se logra una ejecución de 97.75%, superando en 14.58% la ejecución en la programación del PAC de la vigencia, mostrando que en 2022 se alcanza un alto grado de eficiencia en la medición del indicador, teniendo una desviación de sólo un 2.25% en los pagos realizados con relación a lo inicialmente programado.</t>
  </si>
  <si>
    <t>Solicitar el informe a las dependencias que habiendo programados pagos, estos no se efectuaron en el período, para alertar sobre las implicaciones que originan la no realización de los pagos programados, como la importancia del cumplimiento de los cronogramas para la radicación de cuentas y el cumplimiento de lo programado, en especial los pagos que conforman el 1.14%→ $ 543.871.172 pendiente de ejecutar del PAC.</t>
  </si>
  <si>
    <t>3er trimestre</t>
  </si>
  <si>
    <t>No se presenta comparación entre las mediciones de los indicadores entre las vigencias, por la modificación del período de medición para equiparar la formula del indicador con el indicador de la SDH, se deja la observación que en el cuarto bimestre de 2021 se alcanzo una medición de 95.40% que no es comparable con el porcentaje logrado en este trimestre.</t>
  </si>
  <si>
    <t>Verificar con las dependencias que habiendo programados pagos, estos no se efectuaron en el período, para alertar sobre las implicaciones que originan la no realización de los pagos programados, como la importancia del cumplimiento de los cronogramas para la radicación de cuentas y el cumplimiento de lo programado, en especial los pagos que conforman el 8.06%→ $ 3.721.080.465 pendiente de ejecutar del PAC.</t>
  </si>
  <si>
    <t>4to trimestres</t>
  </si>
  <si>
    <t>Comparando el resultado de la vigencia anterior, para la cual se obtiene el promedio de los resultados del indicador en el segundo semestre de 2021, estableciendo que para 2022 en el semestre en promedio se logra una ejecución de 90.75%, estando 3 puntos por debajo de la ejecución en la programación del PAC de la vigencia anterior, aunque en  2022 se alcanza un alto grado de eficiencia en la medición del indicador, superando en casi un 2% la medición total alcanzada para 2021, es decir que en 2022 fue más eficiente la realización de los pagos contra lo inicialmente programado.</t>
  </si>
  <si>
    <t>Establecer con las dependencias que habiendo programados pagos, no se efectuaron en el período, para alertar sobre las implicaciones que originan la no realización de los pagos programados, como la importancia del cumplimiento de los cronogramas para la radicación de cuentas y el cumplimiento de lo programado, en especial los pagos que conforman el 10.80%→ $ 5.620.627.903 pendiente de ejecutar del PAC.</t>
  </si>
  <si>
    <t>EJECUCIÓN DE RESERVAS PRESUPUESTALES</t>
  </si>
  <si>
    <t>GEFI-IND-005</t>
  </si>
  <si>
    <t>EJECUTAR EN UN PORCENTAJE SUPERIOR AL 95% DE LAS RESERVAS PRESUPUESTALES</t>
  </si>
  <si>
    <t xml:space="preserve">Realizar el seguimiento a las reservas presupuestales constituidas con el fin de lograr el cumplimiento del 95% de su ejecución.                    </t>
  </si>
  <si>
    <t xml:space="preserve">El presente indicador permite realizar el seguimiento a las reservas presupuestales constituidas de la vigencia, a fin de prevenir que se conviertan en pasivos exigibles.    </t>
  </si>
  <si>
    <t>Marzo de 2022</t>
  </si>
  <si>
    <t>SISTEMA DE INFORMACIÓN SDH - BOGDATA</t>
  </si>
  <si>
    <t>(Valor de la ejecución de reservas/ Presupuesto total de reservas)*100</t>
  </si>
  <si>
    <t>Valor de la ejecución de reservas</t>
  </si>
  <si>
    <t>Presupuesto total de reservas</t>
  </si>
  <si>
    <t>1ER TRIMESTRE</t>
  </si>
  <si>
    <t>La UMV inició el año 2022 con unas reservas de $ 54.507.721.944, a corte 31 de marzo se han realizado anulaciones por valor de $ 44.567.867 y se han realizado pagos por valor de $ 35.548.331.823, alcanzando un porcentaje de ejecución del 65,30% en el primer trimestre de la presenten vigencia.</t>
  </si>
  <si>
    <t>2DO TRIMESTRE</t>
  </si>
  <si>
    <t xml:space="preserve">Al corte 30 de junio de 2022 se presenta una ejecución de la reserva presupuestal del 83,16% de los cuales $ 45.006.742.113 corresponden a los giros realizados y $ 388.812.367 a las anulaciones gestionadas a la fecha.
El mayor valor pendiente de giro de la reserva se encuentra concentrado en el contrato 346 de 2019 el cual presenta un saldo a la fecha de 7.547 millones, seguido del contrato 416 de 2019 con una reserva pendiente de giro de 4.870 millones.
</t>
  </si>
  <si>
    <t>3ER TRIMESTRE</t>
  </si>
  <si>
    <t>Al 30 de septiembre de 2022 se presenta un ejecución de la reserva presupuestal por 93.73% de los cuales $ 50.727.567.561 corresponden a los giros realizados y $ 645.939.292 a las anulaciones de saldos realizados a la fecha.
El mayor valor pendiente de giro de la reserva se encuentra concentrado en el contrato 360 de 2021 el cual presenta un saldo a la fecha de 1.011 millones, seguido del contrato 464 de 2021 con una reserva pendiente de giro de 43 millones.</t>
  </si>
  <si>
    <t>4TO TRIMESTRE</t>
  </si>
  <si>
    <t>A el cuarto trimestre de 2022 se presentó una ejecución de la reserva por 96.30% de los cuales $ 51.773.532.986 corresponden a los giros realizados y $ 745.211.290 a las anulaciones de saldos realizados a la fecha.</t>
  </si>
  <si>
    <t>En el primer trimestre de 2022 la ejecución de reservas superó en cerca de un 9.57% la medición del mismo período de 2021, sin embargo por parte del proceso Gestión  Financiera se continuará incentivando a las dependencias para realizar la liberación de los saldos, con el fin de disminuir dicho presupuesto y el cumplimiento de los compromisos presupuestales relacionados.</t>
  </si>
  <si>
    <t xml:space="preserve">Continuar con la liberación de los saldos de reservas presupuestales de reservas, que de acuerdo con la programación de giros se realizará en el segundo trimestre de la vigencia 2022.                </t>
  </si>
  <si>
    <t>El nivel de ejecución de las reservas de la presente vigencia es inferior al registrado a junio de 2021, en 11.89% con relación a la vigencia anterior, así mismo el nivel de ejecución presupuestal con relación a la programación definida para la vigencia fiscal es inferior al presupuestado.</t>
  </si>
  <si>
    <t>Continuar con la liberación de los saldos de reservas presupuestales, y el seguimiento de la ejecución de las reservas para impulsar a las dependencias encargadas de su utilización, con el fin de cumplir con la programación de giros estimada para realizar en el tercer trimestre de la vigencia 2022.</t>
  </si>
  <si>
    <t>En el tercer trimestre de 2022 el nivel de ejecución de las reservas de la presente vigencia es superior al registrado a septiembre de 2021 en 1.62% , aunque el nivel de ejecución de las reservas para 2022 total de la vigencia es menor en 0.7% de la ejecución registrada 2021.</t>
  </si>
  <si>
    <t>Continuar con la liberación de los saldos de reservas presupuestales, y el seguimiento de la ejecución de las reservas para impulsar a las dependencias encargadas de su utilización, con el fin de cumplir con la programación de giros estimada para realizar en el cuarto trimestre de la vigencia 2022.</t>
  </si>
  <si>
    <t>En el último trimestre de 2022 el nivel de ejecución de las reservas de la presente vigencia es inferior al registrado en el mismo período de 2021 en cerca de 1%, siendo equivalentes los niveles de ejecución de las vigencias 2021 y 2022.</t>
  </si>
  <si>
    <t>Continuar con la liberación de los saldos de reservas presupuestales, y el seguimiento de la ejecución de las reservas para impulsar a las dependencias encargadas de su utilización, con el fin de cumplir con la programación de giros estimada para evitar que se conviertan en pasivos exigibles.</t>
  </si>
  <si>
    <t>Gestión Financiera</t>
  </si>
  <si>
    <t>DIFERENCIAS ENCONTRADAS EN LAS CONCILIACIONES DE CUENTAS RECÍPROCAS</t>
  </si>
  <si>
    <t>GEFI-IND-006</t>
  </si>
  <si>
    <t xml:space="preserve">Conservar un porcentaje igual o menor a 30% en las diferencias identificadas en las partidas conciliatorias de las cuentas recíprocas de la UAERMV con otras Entidades Públicas       
</t>
  </si>
  <si>
    <t xml:space="preserve">Minimizar las diferencias identificadas en las partidas conciliatorias realizadas entre las cuentas recíprocas de la UAERMV con las Entidades Públicas económicamente vinculadas.                 </t>
  </si>
  <si>
    <t xml:space="preserve">Indica el porcentaje de las diferencias encontradas en las conciliaciones realizadas en las cuentas recíprocas con las Entidades Públicas que se encuentran económicamente relacionadas con la UAERMV, permitiendo que la información sea consistente con las operaciones realizadas entre las Entidades y que no se registren saldos que afecten la razonabilidad de los Estados Financieros.
</t>
  </si>
  <si>
    <t>Porcentaje %</t>
  </si>
  <si>
    <t xml:space="preserve"> Libros Auxiliares de la UAERMV y los reportes de las cuentas recíprocas en el aplicativo Bogotá Consolida.</t>
  </si>
  <si>
    <t>Número de cuentas que presentan diferencias de la UAERMV con Entidades Públicas vinculadas económicamente/Total cuentas recíprocas con Entidades Públicas conciliadas * 100</t>
  </si>
  <si>
    <t>Número de cuentas que presentan diferencias de la UAERMV con Entidades Públicas vinculadas económicamente</t>
  </si>
  <si>
    <t>Total cuentas reciprocas con Entidades Públicas</t>
  </si>
  <si>
    <t>En el primer trimestre de 2022, en las conciliaciones adelantadas a las veintisiete (27) cuentas recíprocas que tiene la Entidad con las entidades públicas, con las cuales tiene vinculación económica, en las que se registran movimientos en el cuarto trimestre de 2021, en cuatro (4) cuentas se presentaron diferencias, encontrando una diferencia del 15% de diferencias en las partidas conciliatorias.</t>
  </si>
  <si>
    <t>De 32 cuentas reciprocas que posee la Entidad con otras de las Entidades públicas distritales o nacionales, que fueron reportadas en el segundo trimestre de 2022, en las conciliaciones realizadas por Contabilidad se evidenciaron que en dos (2) cuentas se presentaron diferencias, registrando una diferencia de 6% en las partidas conciliatorias, disminuyendo en un 9% las diferencias identificadas en el trimestre anterior.</t>
  </si>
  <si>
    <t>De 26 conciliaciones con las cuentas recíprocas de la Entidad con otras Entidades reportadas en el segundo trimestre de 2022, en seis (6) cuentas se presentaron diferencias, registrando un 23% en las diferencias encontradas en las partidas conciliatorias, encontrándose en el rango apropiado, aunque el indicador se incrementó en un 17%, por diferencias identificadas en los reportes de conciliación de los Fondos de Desarrollo Local del convenio 1292 y con entidades como Foncep y ETB.</t>
  </si>
  <si>
    <t>4to trimestre</t>
  </si>
  <si>
    <t>De 26 cuentas recíprocas reportadas en el tercer  trimestre de 2022, en ocho (8) cuentas se presentaron discrepancias, registrando un 31% en las diferencias encontradas en las partidas conciliatorias, encontrándose en el rango mejorable, aumentado en un 8% las diferencias en las partidas conciliatorias con los Fondos de Desarrollo Local y otras entidades con las cuales la UMV tiene vinculos comerciales.</t>
  </si>
  <si>
    <t>Las diferencias encontradas a partir de las conciliaciones se encuentran plenamente identificadas, las cuales corresponden a: Rendimientos financieros del convenio 1292 no registrados contablemente por el FDL de Usme y Fontibón ,también se deben a momentos de causación diferentes entre la UMV con otras entidades como Foncep, con la Secretaría de Hacienda según la Resolución N°415 de 26 de octubre de 2021 expedida por la UAERMV, con ETB por no reportes por cartera y no reporte de IVA</t>
  </si>
  <si>
    <t xml:space="preserve">Para las diferencias con los fondos se ha desarrollado la circularización de las cuentas recíprocas con cada Fondo de Desarrollo Local, que consiste en el envío del reporte mes a mes a las diferentes localidades. Por otra parte, el área Contable, está llevando a cabo las gestiones pertinentes para conciliar las cifras en el primer trimestre del 2022 con las Entidades que se encontraron diferencias.    
     </t>
  </si>
  <si>
    <t>Las diferencias se encuentran plenamente identificadas, correspondiendo a: Rendimientos financieros del convenio 1292 no registrados contablemente por el FDL de Usme y Candelaria, también se deben a momentos de causación diferentes entre las entidades como Foncep con la Secretaría Distrital de Hacienda, de acuerdo con la RESOLUCIÓN N°415 DE OCTUBRE 26 DE 2021 EXPEDIDA POR LA UAERMV, ETB no realiza reportes por cartera y ni reporte de IVA.</t>
  </si>
  <si>
    <t>Las diferencias identificadas en el segundo trimestre se aclararán a partir de la circularización de las cuentas recíprocas con cada Fondo de Desarrollo Local, reporte enviado mes a mes a las diferentes localidades. Por otra parte, el área Contable, está llevando a cabo las gestiones pertinentes para conciliar las cifras en el tercer trimestre de 2022 con las Entidades públicas que son que se identificaron inconsistencias por realizar la causación en momentos diferentes.</t>
  </si>
  <si>
    <t xml:space="preserve">Las diferencias se encuentran plenamente identificadas, las cuales corresponden a: Rendimientos financieros del convenio 1292 no registrados contablemente por el FDL de Usme y Candelaria ,también se deben a momentos de causación diferentes entre las entidades como Foncep. Con Secretaría de Hacienda según Resolución N° 415 de octubre 26 de 2021 expedida por la UMV. ETB no realiza reportes por cartera y ni el reporte del IVA.       
       </t>
  </si>
  <si>
    <t>En el tercer trimestre de 2022 las diferencias se aclaran a  partir de la circularización de las cuentas recíprocas con cada Fondo de Desarrollo Local, reporte enviado mes a mes a las diferentes localidades. Por otra parte, el área Contable, está llevando a cabo las gestiones pertinentes para conciliar estas cifras en este trimestre.</t>
  </si>
  <si>
    <t>Las diferencias se encuentran plenamente identificadas, las cuales corresponden a: Rendimientos financieros del convenio 1292 no registrados contablemente por el FDL de Usme, Antonio Nariño y Usaquen, también se deben a momentos de causación diferentes entre las entidades como Foncep, con Secretaría de Hacienda SEGÚN RESOLUCIÓN N°415 DE OCTUBRE 26 DE 2021 EXPEDIDA POR LA UAERMV, ETB no reportes por cartera y no reporte de IVA.</t>
  </si>
  <si>
    <t>La circularización de las cuentas recíprocas con cada Fondo de Desarrollo Local, el reporte enviado mes a mes a las diferentes localidades y con el acta de aceptación de las cifras por parte de los contadores de los diferentes fondos de desarrollo local se aclarán las diferencias encontradas en las partidas cociliatorias. Por otra parte, el área Contable está llevando a cabo las gestiones pertinentes para conciliar las cifras en elsiguiente período del cuarto y último trimestre del 2022.</t>
  </si>
  <si>
    <t>EJECUCIÓN DEL PROGRAMA ANUAL MENSUALIZADO DE CAJA - PAC RESERVA</t>
  </si>
  <si>
    <t>GEFI-IND-007</t>
  </si>
  <si>
    <t>VERSIÓN: 2</t>
  </si>
  <si>
    <t xml:space="preserve">Realizar el seguimiento al porcentaje de ejecución de PAC con cargo al presupuesto de reserva por la Unidad, de conformidad con la programación establecida por las áreas responsables.                  </t>
  </si>
  <si>
    <t xml:space="preserve">Este indicador mide el porcentaje de ejecución del PAC de la reserva, es decir el porcentaje de cumplimiento en la programación de los pagos a realizar en el período contra los realmente efectuados en el período establecido, incluyendo la información correspondiente a la constitución de las cuentas por pagar a 31 de diciembre de cada periodo. La fuente de información para la medición del indicador es el sistema de información financiera utilizado por la Tesorería Distrital.   </t>
  </si>
  <si>
    <t>(Ejecución de pagos en el periodo reserva / Presupuesto programado para el periodo reserva)*100</t>
  </si>
  <si>
    <t>PRIMER TRIMESTRE</t>
  </si>
  <si>
    <t>En el primer trimestre de 2022 se ejecutó el 71.46%, esto debido a que en el mes de marzo de 2022 se hizo una proyección de pagos, que no se cumplió debido a que se rechazo el pago de la OP 5572 por $ 1.715.919.125, ya que la cuenta bancaria inscrita no se encontraba apta para recibir una cifra como esta, teniendo en cuenta el monto de dicho valor es significativo para la ejecución de PAC y que debe programarse para realizarse nuevamente en el siguiente período, el rango de gestión es mejorable para el segundo trimestre de 2022.</t>
  </si>
  <si>
    <t>Durante el segundo trimestre de 2022 se ejecutó el 74.03%, debido a que se hizo una proyección de pagos en el período de abril y mayo  de 2022, que no fue cumplido, debido a  que se ejecuto mayor valor en la programación de PAC de la vigencia.</t>
  </si>
  <si>
    <t xml:space="preserve">Durante el tercer trimestre la ejecución de PAC llego al nivel apropiado al acercarse significativamente al máximo esperado, esto se debe a que el presupuesto asignado a la reserva se esta culminando y su ejecución, en especial es este período sólo ha estado por debajo del 3% de alcanzar el 100% de lo programado.                </t>
  </si>
  <si>
    <t>En el cuarto trimestre la ejecución de PAC llego al nivel mejorable, la disminución en la ejecución se debe a que en este período se hace mayor énfasis en el cumplimiento de la ejecución del presupuesto del PAC de la vigencia, adicionalmente se informa que en este reporte se incluyeron las Cuentas por Pagar constituidas a 31 de diciembre de 2022 por $89.327.915</t>
  </si>
  <si>
    <t>Por modificación del período de medición para equiparar la medición del indicador con la que realiza la SDH, no se presenta dicha comparación entre las vigencias, debido a que en la anterior vigencia se media bimensualmente, alcanzando 99.73% que no es comparable con la actual medición.</t>
  </si>
  <si>
    <t>Remitir a las áreas el informe de seguimiento a la ejecución del PAC, informando los pagos programados de reserva que no se realizaron, la afectación que ocasionan para el cumplimiento de la programación e invitando a las áreas al cumplimiento de los cronogramas para evitar inconvenientes o penalizaciones, en  especial para las dependencias con cuentas programadas no pagadas en el trimestre, que conforman el 28.54%→ $ 12.197.712.170 pendiente de ejecutar del PAC.</t>
  </si>
  <si>
    <t xml:space="preserve">Se debe aclarar que la medición del indicador para la vigencia 2021, presenta el promedio de las mediciones de los 3 bimestres, comparando con el promedio del semestre para 2022, podemos determinar que esta vigencia se encuentra 8.07% que la ejecución registrada en el primer semestre de 2021, entendiendo que en dicho período se registró una diferencia menor al 20% entre la programación y la ejecución del PAC reserva, con relación a un 27% de diferencia registrada en este período. </t>
  </si>
  <si>
    <t>Solicitar un informe a las dependencias que programaron pagos con reservas y no se ejecutaron, alertando sobre la afectación que ocasionan para el cumplimiento de la programación e invitándolos al cumplimiento de los cronogramas para evitar inconvenientes o penalizaciones, en  especial para las dependencias con cuentas programadas no pagadas en el trimestre, que conforman el 25.97%→ $ 3.748.402.816 pendiente de ejecutar del PAC.</t>
  </si>
  <si>
    <t xml:space="preserve">En la vigencia 2021 la medición del indicador se realizaba por bimestre, por tal razón no se presenta comparación de la medición entre las vigencias, la modificación en la medición del indicador se realizó para homogenizar el tiempo de medición, por los cambios realizados por la SDH en la programación y el control de la ejecución del PAC, sin embargo se especifica que la medición para el cuarto bimestre de 2021 correspondió a 87.19%. </t>
  </si>
  <si>
    <t>Evidenciar con las dependencias que programaron pagos con reservas y no se ejecutaron, alertando sobre la afectación que ocasionan para el cumplimiento de la programación e invitándolos al cumplimiento de los cronogramas para evitar inconvenientes o penalizaciones, en  especial para las dependencias con cuentas programadas no pagadas en el trimestre, que conforman el 2.59%→ $ 146.254.176 pendiente de ejecutar del PAC.</t>
  </si>
  <si>
    <t xml:space="preserve">Es de aclarar que la medición del indicador para la vigencia 2021, presenta el promedio de las mediciones de los 3 bimestres, comparando con el promedio del semestre para 2022, podemos determinar que este semestre la ejecución se encuentra 5.92% por encima que la registrada en el segundo semestre de 2021, entendiendo que en dicho período de 2021 se registró una diferencia menor al 27.42% entre la programación y la ejecución del PAC reserva para el semestre final de 2022 la desviación fue de 21.53% con relación a la programación realizada en este período. </t>
  </si>
  <si>
    <t>Evidenciar con las dependencias que programaron pagos con reservas y no se ejecutaron, alertando sobre la afectación que ocasionan para el cumplimiento de la programación e invitándolos al cumplimiento de los cronogramas para evitar inconvenientes o penalizaciones, en especial para las dependencias con cuentas programadas no pagadas en el trimestre, que conforman el 40.47%→ $ 692.890.163 pendiente de ejecutar del PAC en este último trimestre de 2022.</t>
  </si>
  <si>
    <t>GESTIÓN DE LABORATORIO</t>
  </si>
  <si>
    <t>SEGUIMIENTO A LAS SOLICITUDES DE LOS ENSAYOS</t>
  </si>
  <si>
    <t>GLAB-IND-001</t>
  </si>
  <si>
    <t>CUMPLIR EN UN 95% LAS SOLICITUDES DE ENSAYOS</t>
  </si>
  <si>
    <t>Hacer seguimiento a la ejecución de los ensayos solicitados por los clientes (gerencia de producción, gerencia de intervención y la subdirección técnica de mejoramiento de la malla vial), como lo son:
1. La exploración geotécnica, cuyos resultados son utilizados como insumo para la realización de la evaluación y diseños de las estructuras de pavimento de los segmentos viales.
2. Los ensayos para el control de calidad de las materias primas utilizadas en la producción de mezcla asfáltica y de concreto hidráulica y para la conformación de las capas de la estructura de pavimento durante el proceso constructivo.
3. Para las mezclas producidas (en frio, caliente e hidráulica), y el producto terminado (densidades de campo y núcleos).
Con el fin de medir el grado de cumplimiento de la solicitudes recibidas en el laboratorio.</t>
  </si>
  <si>
    <t>El indicador mide el grado de cumplimiento de las solicitudes recibidas en el laboratorio, cuyos resultados son utilizados como herramienta para:
1. La realización de la evaluación y diseños de las estructuras de pavimento de los segmentos viales.
2. El control de calidad de las intervenciones realizadas por la UAERMV.</t>
  </si>
  <si>
    <t>ENERO 2023</t>
  </si>
  <si>
    <t>MENSUAL</t>
  </si>
  <si>
    <t>Consolidado de ensayos del mes</t>
  </si>
  <si>
    <t>Gestión de laboratorio</t>
  </si>
  <si>
    <t>Subdirección Técnica de Producción e Intervención</t>
  </si>
  <si>
    <t>N° TOTAL DE ENSAYOS REALIZADOS</t>
  </si>
  <si>
    <t>N° TOTAL DE ENSAYOS SOLICITADOS</t>
  </si>
  <si>
    <t>% DE ENSAYOS REALIZADOS DE ACUERDO A LAS SOLICITUDES DE LOS SERVICIOS</t>
  </si>
  <si>
    <t>MES 1</t>
  </si>
  <si>
    <t>En el mes de enero se ensayaron 1513 muestras de las materias primas recibidas para la ejecución de las intervenciones, las mezclas producidas, las capas de la estructura de pavimento y de la exploración geotécnica (apiques), a las cuales se le realizaron 4891 ensayos de los 4891 solicitados, obteniendo un porcentaje de cumplimiento del 100% de los servicios solicitados.</t>
  </si>
  <si>
    <t>MES 2</t>
  </si>
  <si>
    <t xml:space="preserve">En el mes de febrero se ensayaron 1373 muestras de las materias primas recibidas para la ejecución de las intervenciones, las mezclas producidas, las capas de la estructura de pavimento y de la exploración geotécnica (apiques), a las cuales se le realizaron 4177 ensayos de los 4177 solicitados, obteniendo un porcentaje de cumplimiento del 100% de los servicios solicitados.
</t>
  </si>
  <si>
    <t>MES 3</t>
  </si>
  <si>
    <t>En el mes de marzo se ensayaron 1194 muestras de las materias primas recibidas para la ejecución de las intervenciones, las mezclas producidas, las capas de la estructura de pavimento y de la exploración geotécnica (apiques), a las cuales se le realizaron 6158 ensayos de los 6158 solicitados, obteniendo un porcentaje de cumplimiento del 100% de los servicios solicitados.</t>
  </si>
  <si>
    <t>MES 4</t>
  </si>
  <si>
    <t>En el mes de abril se ensayaron 879 muestras de las materias primas recibidas para la ejecución de las intervenciones, las mezclas producidas, las capas de la estructura de pavimento y de la exploración geotécnica (apiques), a las cuales se le realizaron 3752 ensayos de los 3752 solicitados, obteniendo un porcentaje de cumplimiento del 100% de los servicios solicitados.</t>
  </si>
  <si>
    <t>MES 5</t>
  </si>
  <si>
    <t>En el mes de mayo se ensayaron 892 muestras de las materias primas recibidas para la ejecución de las intervenciones, las mezclas producidas, las capas de la estructura de pavimento y de la exploración geotécnica (apiques), a las cuales se le realizaron 3424 ensayos de los 3424 solicitados, obteniendo un porcentaje de cumplimiento del 100% de los servicios solicitados.</t>
  </si>
  <si>
    <t>MES 6</t>
  </si>
  <si>
    <t>En el mes de junio se ensayaron 1005 muestras de las materias primas recibidas para la ejecución de las intervenciones, las mezclas producidas, las capas de la estructura de pavimento y de la exploración geotécnica (apiques), a las cuales se le realizaron 4254 ensayos de los 4254 solicitados, obteniendo un porcentaje de cumplimiento del 100% de los servicios solicitados.</t>
  </si>
  <si>
    <t>MES 7</t>
  </si>
  <si>
    <t>En el mes de julio se ensayaron 820 muestras de las materias primas recibidas para la ejecución de las intervenciones, las mezclas producidas, las capas de la estructura de pavimento y de la exploración geotécnica (apiques), a las cuales se le realizaron 3602 ensayos de los 3602 solicitados, obteniendo un porcentaje de cumplimiento del 100% de los servicios solicitados.</t>
  </si>
  <si>
    <t>MES 8</t>
  </si>
  <si>
    <t>En el mes de agosto se ensayaron 852 muestras de las materias primas recibidas para la ejecución de las intervenciones, las mezclas producidas, las capas de la estructura de pavimento y de la exploración geotécnica (apiques), a las cuales se le realizaron 3148 ensayos de los 3148 solicitados, obteniendo un porcentaje de cumplimiento del 100% de los servicios solicitados.</t>
  </si>
  <si>
    <t>MES 9</t>
  </si>
  <si>
    <t>En el mes de septiembre se ensayaron 917 muestras de las materias primas recibidas para la ejecución de las intervenciones, las mezclas producidas, las capas de la estructura de pavimento y de la exploración geotécnica (apiques), a las cuales se le realizaron 3682 ensayos de los 3682 solicitados, obteniendo un porcentaje de cumplimiento del 100% de los servicios solicitados.</t>
  </si>
  <si>
    <t>MES 10</t>
  </si>
  <si>
    <t>En el mes de octubre se ensayaron 743 muestras de las materias primas recibidas para la ejecución de las intervenciones, las mezclas producidas, las capas de la estructura de pavimento y de la exploración geotécnica (apiques), a las cuales se le realizaron 2861 ensayos de los 2861 solicitados, obteniendo un porcentaje de cumplimiento del 100% de los servicios solicitados.</t>
  </si>
  <si>
    <t>MES 11</t>
  </si>
  <si>
    <t>En el mes de noviembre se ensayaron 584 muestras de las materias primas recibidas para la ejecución de las intervenciones, las mezclas producidas, las capas de la estructura de pavimento y de la exploración geotécnica (apiques), a las cuales se le realizaron 2176 ensayos de los 2176 solicitados, obteniendo un porcentaje de cumplimiento del 100% de los servicios solicitados.</t>
  </si>
  <si>
    <t>MES 12</t>
  </si>
  <si>
    <t>En el mes de diciembre se ensayaron 785 muestras de las materias primas recibidas para la ejecución de las intervenciones, las mezclas producidas, las capas de la estructura de pavimento y de la exploración geotécnica (apiques), a las cuales se le realizaron 3125 ensayos de los 3125 solicitados, obteniendo un porcentaje de cumplimiento del 100% de los servicios solicitados.</t>
  </si>
  <si>
    <t>ANALISIS DE LA DESVIACIÓN</t>
  </si>
  <si>
    <t>No se encuentra desviaciones en la obtención de resultados de este indicador</t>
  </si>
  <si>
    <t>No es necesario implementar acciones de mejora para este mes</t>
  </si>
  <si>
    <t>VERIFICACIÓN DE LA CALIDAD DE LOS SERVICIOS DE ENSAYOS DEL LABORATORIO</t>
  </si>
  <si>
    <t>GLAB-IND-002</t>
  </si>
  <si>
    <t xml:space="preserve"> CUMPLIR CON EL 98% DE LA CALIDAD DE LOS SERVICIOS DE ENSAYOS DEL LABORATORIO</t>
  </si>
  <si>
    <t>Hacer seguimiento al cumplimiento en la ejecución de los métodos de ensayo y de los requisitos de los clientes, se mide el porcentaje de informes emitidos a satisfacción.</t>
  </si>
  <si>
    <r>
      <t>Los resultados de los ensayos son utilizados como insumo en los procesos misionales para la toma de decisiones, por ende es indispensable verificar la calidad de los informes emitidos por el laboratorio, con el fin de garantizar la confiabilidad en los resultados de los ensayos realizados.</t>
    </r>
    <r>
      <rPr>
        <b/>
        <sz val="11"/>
        <rFont val="Arial"/>
        <family val="2"/>
      </rPr>
      <t/>
    </r>
  </si>
  <si>
    <t>Trazabilidad y de la matriz de seguimiento de trabajos no conformes</t>
  </si>
  <si>
    <t xml:space="preserve">Subdirección Técnica de Producción e Intervención </t>
  </si>
  <si>
    <r>
      <rPr>
        <b/>
        <sz val="11"/>
        <rFont val="Arial"/>
        <family val="2"/>
      </rPr>
      <t>Nota:</t>
    </r>
    <r>
      <rPr>
        <sz val="11"/>
        <rFont val="Arial"/>
        <family val="2"/>
      </rPr>
      <t xml:space="preserve"> La medición de este indicador sera de la siguiente manera:
          * 1 Trimestre: Diciembre, enero y febrero
          * 2 Trimestre: Marzo, abril y mayo
          * 3 Trimestre: Junio, julio y agosto
          * 4 Trimestre: Septiembre, Octubre y Noviembre</t>
    </r>
  </si>
  <si>
    <t xml:space="preserve">constante o Independiente </t>
  </si>
  <si>
    <t>Descendente</t>
  </si>
  <si>
    <t>PERÍODO DE MEDICIÓN</t>
  </si>
  <si>
    <t>NÚMERO DE TRABAJOS NO CONFORMES</t>
  </si>
  <si>
    <t>NÚMERO TOTAL DE INFORMES EMITIDOS</t>
  </si>
  <si>
    <t xml:space="preserve">% DE INFORMES DE ENSAYOS EMITIDOS A SATISFACCIÓN </t>
  </si>
  <si>
    <t>En los meses de diciembre del 2021, enero y febrero del 3967 se entregaron un total de 3935 informes de ensayo de los cuales 3181 se entregaron sin necesidad de correcciones 3158 lo que da un porcentaje de cumplimiento del 99,2 %.</t>
  </si>
  <si>
    <t>En los meses de marzo, abril y mayo se entregaron un total de 2980 informes de ensayo de los cuales 2949 se entregaron sin necesidad de correcciones, lo que da un porcentaje de cumplimiento del 99,0 %.</t>
  </si>
  <si>
    <t>En los meses de junio, julio y agosto se entregaron un total de 2678 informes de ensayo de los cuales 2657 se entregaron sin necesidad de correcciones, lo que da un porcentaje de cumplimiento del 99,2 %.</t>
  </si>
  <si>
    <t>En los meses de septiembre, octubre y noviembre se entregaron un total de 2244 informes de ensayo de los cuales 2241 se entregaron sin necesidad de correcciones, lo que da un porcentaje de cumplimiento del 99,9 %.</t>
  </si>
  <si>
    <t>N/A</t>
  </si>
  <si>
    <t>No existen desviaciones este indicador es nuevo</t>
  </si>
  <si>
    <t>No se proponen actividades de mejora debido a que este cumple la meta del indicador</t>
  </si>
  <si>
    <t>SEGUIMIENTO A LA ENTREGA OPORTUNA DE INFORMES DE ENSAYO</t>
  </si>
  <si>
    <t>GLAB-IND-005</t>
  </si>
  <si>
    <t>CUMPLIR CON EL 90% DE LA ENTREGA OPORTUNA DE LOS INFORMES DE ENSAYO</t>
  </si>
  <si>
    <t>Hacer seguimiento a la entrega oportuna de los informes de ensayo con el fin de que los clientes (gerencia de producción, gerencia de intervención y la subdirección técnica de mejoramiento de la malla vial local), puedan realizar las acciones correctivas, preventivas y de mejora para garantizar el control de calidad de la intervenciones realizadas por la UAERMV.</t>
  </si>
  <si>
    <r>
      <t xml:space="preserve">El indicador mide el grado de cumplimiento con que se entregan los informes de ensayo, con el fin de tener los resultados oportunamente ya que estos son utilizados como insumos para los diseños de la estructura de pavimento, diseños de mezcla asfáltica e hidráulica, control de calidad de las materias primas utilizadas para la producción de la mezcla asfáltica e hidráulica y los materiales que componen las diferentes capas de la estructura de pavimento, con el fin de aportar al aseguramiento de la calidad de las intervenciones de la UAERMV antes, y durante el proceso de constructivo y para el producto terminado.
</t>
    </r>
    <r>
      <rPr>
        <b/>
        <sz val="9"/>
        <color theme="1" tint="0.34998626667073579"/>
        <rFont val="Arial"/>
        <family val="2"/>
      </rPr>
      <t>Nota:</t>
    </r>
    <r>
      <rPr>
        <sz val="9"/>
        <color theme="1" tint="0.34998626667073579"/>
        <rFont val="Arial"/>
        <family val="2"/>
      </rPr>
      <t xml:space="preserve"> Los tiempos de entrega de los informes de ensayo se encuentran establecidos en los acuerdos de servicio firmados entre el laboratorio y la Gerencia de Producción, Gerencia de intervención y la subdirección Técnica de mejoramiento de la malla vial y cuando se trata de servicios adicionales en la solicitud o en la aprobación de dicha solicitud (correo, actas o en la orden de trabajo).</t>
    </r>
  </si>
  <si>
    <t>Matriz de seguimiento de los servicios del laboratorio</t>
  </si>
  <si>
    <t>(Número total de informes entregados oportunamente en el trimestre /  Número total de informes entregados en el trimestre)*100</t>
  </si>
  <si>
    <t xml:space="preserve">N° TOTAL DE  INFORMES  ENTREGADOS OPORTUNAMENTE </t>
  </si>
  <si>
    <t>N° TOTAL  DE INFORMES ENTREGADOS</t>
  </si>
  <si>
    <t>% DE CUMPLIMIENTO DE LA ENTREGA DE LOS INFORMES</t>
  </si>
  <si>
    <t xml:space="preserve">En los meses de enero, febrero y marzo se entregaron un total de 1081 informes de ensayo de los cuales 3962 se entregaron oportunamente lo que da un porcentaje de cumplimiento del 97,1 %.
</t>
  </si>
  <si>
    <t xml:space="preserve">En los meses de abril, mayo y junio se entregaron un total de 2791 informes de ensayo de los cuales 2764 se entregaron oportunamente lo que da un porcentaje de cumplimiento del 99,0 %.
</t>
  </si>
  <si>
    <t xml:space="preserve">En los meses de julio, agosto y septiembre se entregaron un total de 2590 informes de ensayo de los cuales 2556 se entregaron oportunamente lo que da un porcentaje de cumplimiento del 98,7 %.
</t>
  </si>
  <si>
    <t xml:space="preserve">En los meses de octubre, noviembre y diciembre se entregaron un total de 2112 informes de ensayo de los cuales 2058 se entregaron oportunamente lo que da un porcentaje de cumplimiento del 97,4 %.
</t>
  </si>
  <si>
    <t>No se encuentro diferencia con el año pasado</t>
  </si>
  <si>
    <t>No se proponen acciones de mejora, para este trimestre.</t>
  </si>
  <si>
    <t>FECHA DE APLICACIÓN: JUNIO 2020</t>
  </si>
  <si>
    <t>GESTIÓN DEL TALENTO HUMANO</t>
  </si>
  <si>
    <t>SEVERIDAD DE ACCIDENTALIDAD</t>
  </si>
  <si>
    <t>GTHU-IND-001</t>
  </si>
  <si>
    <t>Mantener en un porcentaje igual o menor al 5% la severidad de accidentalidad laboral de la UAERMV</t>
  </si>
  <si>
    <t>Medir la severidad de accidentalidad en un periodo de tiempo determinado.</t>
  </si>
  <si>
    <t>Es indicador mide el número de días perdidos por accidentes de trabajo en el mes, lo cual es importante para identificar los riesgos presentes en el lugar de trabajo.
Su interpretación es: Por cada cien (100) trabajadores que laboraron en el mes, se perdieron X días por accidente de trabajo.
Los días cargados corresponden al número de días que se cargan o asignan a una lesión ocasionada por un accidente de trabajo o enfermedad laboral, siempre que la lesión origine muerte, invalidez o incapacidad permanente parcial. Los días cargados se utilizan solamente para el cálculo del índice de severidad como un estimativo de la pérdida real causada.</t>
  </si>
  <si>
    <t>junio de 2020</t>
  </si>
  <si>
    <t xml:space="preserve">Mensual </t>
  </si>
  <si>
    <t>Registro: Estadísticas ARL de la entidad</t>
  </si>
  <si>
    <t>GESTIÓN DEL TALENTO HUMANO - SST</t>
  </si>
  <si>
    <t>(Número de días de incapacidad por accidente de trabajo en el mes + número de días cargados en el mes) / (número de trabajadores en el mes) * 100</t>
  </si>
  <si>
    <t>Número de días de incapacidad por accidente de trabajo en el mes + número de días cargados en el mes</t>
  </si>
  <si>
    <t>número de trabajadores en el mes</t>
  </si>
  <si>
    <t>Durante el mes de enero no se presentó ningún accidente de trabajo.</t>
  </si>
  <si>
    <t>Durante el mes de febrero se presentó un accidente de trabajo. 
Accidente No 1 El día 04 de febrero a las 12: 05 m., el trabajador se encontraba en el área de cafetería y al dirigirse a la realización normal de sus funciones, específicamente a la zona de parqueo donde había dejado su vehículo estacionado para salir de la sede a realizar el correspondiente recorrido del día. En el trayecto no se percata de su cercanía con una cuneta (Zanja a los lados de un camino o vía de circulación para recoger el agua de la lluvia) que se encuentra al frente de la cafetería, por lo que manifiesta que sufre torcedura del pie izquierdo, produciendo dolor e inflamación en el tobillo.</t>
  </si>
  <si>
    <t>El día 18 de marzo aproximadamente a las 9: 15 a.m., la trabajadora llega a la sede producción y después de bajarse del vehículo   da un paso mal, sufre caída a su misma altura cayendo sobre su rodilla derecha provocando herida superficial, manifiesta en el momento sentir un dolor leve, se observa inflamación y enrojecimiento en el área.</t>
  </si>
  <si>
    <t>Durante el mes de abril no se presentó ningún accidente de trabajo.</t>
  </si>
  <si>
    <t>Durante el mes de mayo se presentaron 4 accidentes de origen laboral.
1.  mayo 1 del 2022 La colaboradora se encontraba dentro del frente de obra al lado de la cama baja, en ese momento se estaba generando ingreso vehicular a los parqueaderos de los edificios que se encontraban dentro del frente de obra, una camioneta ingreso al frente de obra para dirigirse a los parqueaderos, se devolvió en reversa hacia la cama baja, y la golpeo el costado izquierdo de la cintura presentando dolor muscular y hematomas.
2.  mayo 5 del 2022 Se encontraba en el área de archivo ingresando tarjetas de operación de vehículo y en el momento en que estaba sacando la caja del estante se salió una del mismo, para evitar un golpe en la cara, por reflejo coloca la mano izquierda para detenerla y se lastima uno de sus dedos de la mano (3er dedo mano izquierda).
3. mayo 6 del 2022 La contratista se desplazaba hacia la estantería del archivo, resbaló y cayó de su propia altura apoyándose en las manos y golpeándose la palma de las manos.
4. mayo 25 del 2022 La colaboradora se encontraba en su puesto de trabajo, se disponía a sacar unos documentos del cajón de su escritorio y la silla se rodó haciendo que la colaboradora cayera sobre su cuerpo, golpeándose pierna izquierda, rodilla derecha y mano izquierda, manifiesta dolor, lesiones superficiales e inflamación.</t>
  </si>
  <si>
    <t>Durante el mes de junio se presentó un accidente de origen laboral.
El trabajador de cargo laboratorista, se disponía a destapar un botellón de agua cristal con un destornillador al hacer la fuerza para quitar la etiqueta, el destornillador se le resbalo y se golpeó a palma de la mano derecha con la punta del mismo causando una pequeña lesión, manifiesta dolor, esta acción desarrollada no hace parte de sus responsabilidades contractuales.</t>
  </si>
  <si>
    <t>Durante el mes de Julio se presentó  un accidente de trabajo que no genero incapacidad "El trabajador estaba en el frente de obra de sello fisura manipulando la máquina y sintió que le cayó un cuerpo extraño en el ojo derecho, presenta molestia ocular y lagrimeo".</t>
  </si>
  <si>
    <t>Durante el mes de agosto no se presentó ningún accidente de trabajo.</t>
  </si>
  <si>
    <t>Durante el mes de septiembre no se presentó ningún accidente de trabajo.</t>
  </si>
  <si>
    <t>Durante el mes de Octubre se presentó un accidente de trabajo que no genero incapacidad "La colaboradora se encontraba en frente de obra realizando toma de registro fotográfico de diagnóstico, el terreno se encontraba resbaloso por presencia de barro debido a las lluvias, la colaboradora dio el paso y cayo de lado golpeándose el brazo derecho, manifiesta dolor e inflamación del mismo".</t>
  </si>
  <si>
    <t>Durante el mes de noviembre no se presentó ningún accidente de trabajo.</t>
  </si>
  <si>
    <t>Durante el mes de Diciembre se presentó un accidente de trabajo "El contratista refiere que se encontraba apoyando una actividad que consistía en el descargue de un martillo de la planta trituradora móvil (Peso aprox 50 Kgs) junto con un ayudante electromecánico, en ese momento manifiesta sentir un tirón en el área lumbosacra que le impide continuar con la actividad; el dolor persiste con el pasar de las horas"</t>
  </si>
  <si>
    <t>En la vigencia anterior en el mes de enero 2021 se presentó un accidente de origen laboral.</t>
  </si>
  <si>
    <t>No se presentaron accidentes de Trabajo</t>
  </si>
  <si>
    <t>En la vigencia anterior en el mes de febrero 2021 no se presentó accidentes de origen laboral.</t>
  </si>
  <si>
    <t>1. Sensibilización Autocuidado y comportamientos seguros.
2. Sensibilización de ¿Cómo se reporta los accidentes de trabajo?</t>
  </si>
  <si>
    <t>En la vigencia anterior en el mes de marzo 2021 no se presentó accidentes de origen laboral.</t>
  </si>
  <si>
    <t>1. Socialización de Lección aprendida: Sensibilización sobre autocuidado y comportamientos seguros enfatizando en tránsito por áreas de proceso dirigida al personal de Sede Producción   
 2. Sensibilizar a la trabajadora sobre medidas de autocuidado   
3. Realizar socialización con seguridad Física acerca de llevar registro de todos los ingresos, así mismo si estos vienen en Vehículos livianos como pasajeros, estos deben descender en Zona de parqueo al lado de bascula, con el fin de dirigirse por sendero a área administrativa.</t>
  </si>
  <si>
    <t>En la vigencia anterior en el mes de abril 2021 no se presentó accidentes de origen laboral.</t>
  </si>
  <si>
    <t>En la vigencia anterior en el mes de mayo 2021 no se presentaron accidentes de origen laboral.</t>
  </si>
  <si>
    <t>1. Plan de Acción Accidente 1 mayo 22 / Realizar capacitación sobre actos y condiciones inseguras en los frentes de obra. / Realizar una divulgación de las condiciones a los terceros cuando deben entrar a un encerramiento. / Evaluar las condiciones inseguras al realizar actividades dentro del frente. / Evaluar las posibles situaciones que se pueden presentar al momento que un tercero ingrese al encerramiento. 
2. Plan de Acción Accidente 5 mayo 22 / Levantar cajas sin lesionarte: paso a paso Recomendaciones en Lección Aprendida.
3. Plan de Acción Accidente 6 mayo 22 / Cambios en el horario de la limpieza de áreas generada por el outsourcing de servicios generales, pasa de las 12:00 m a las 07:00 a.m. como parte de medida preventiva. /  
El calzado que usa puede afectar su comodidad y seguridad. Usar calzado que no es seguro puede hacerle más propenso a caerse y lastimarse. Siempre debe usar calzado seguro, incluso dentro de su casa, para prevenir caídas.
4. Plan de Acción Accidente 25 mayo 22 /
Verificación de condiciones seguras del puesto de trabajo. / revisión de horario de la limpieza de áreas por parte de servicios generales no se presente pisos húmedos.</t>
  </si>
  <si>
    <t>En la vigencia anterior en el mes de junio 2021 se presento Un accidentes de origen laboral.</t>
  </si>
  <si>
    <t xml:space="preserve">1. Socialización de Lección aprendida: Sensibilización sobre autocuidado y comportamientos seguros </t>
  </si>
  <si>
    <t>En la vigencia anterior en el mes de julio 2021 no se presentaron accidentes de origen laboral.</t>
  </si>
  <si>
    <t>En la vigencia anterior en el mes de agosto 2021 se presentaron 3 accidentes de origen laboral.</t>
  </si>
  <si>
    <t xml:space="preserve">No se presentaron accidentes de Trabajo </t>
  </si>
  <si>
    <t>En la vigencia anterior en el mes de septiembre 2021, no se presentaron accidentes de origen laboral.</t>
  </si>
  <si>
    <t>En la vigencia anterior en el mes de octubre 2021, se presentó un (1) accidentes por actividad Deportiva que la entidad apoya para sus trabajadores</t>
  </si>
  <si>
    <t>1. Socialización de Lección aprendida: Sensibilización sobre autocuidado y comportamientos seguros.</t>
  </si>
  <si>
    <t>En la vigencia anterior en el mes de noviembre 2021, se presentó un (1) accidente de origen laboral</t>
  </si>
  <si>
    <t>En la vigencia anterior en el mes de diciembre 2021, no se presentaron accidentes de origen laboral.</t>
  </si>
  <si>
    <t>PROPORCION DE ACCIDENTES DE TRABAJO MORTALES EN EL AÑO</t>
  </si>
  <si>
    <t>GTHU-IND-002</t>
  </si>
  <si>
    <t>Mantener en 0% la proporción de accidentes de trabajo mortales en el año.</t>
  </si>
  <si>
    <t xml:space="preserve"> Medir el número de accidentes mortales durante el año, con la finalidad que este indicador siempre sea 0.</t>
  </si>
  <si>
    <t>Este indicador mide el número de accidentes de trabajo mortales que se presentaron en el año.
Su interpretación es: En el año el X % de accidentes de trabajo fueron mortales.</t>
  </si>
  <si>
    <t>(Número de accidentes de trabajo mortales que se presentaron en el año / Total de accidentes de trabajo que se presentaron en el año) * 100</t>
  </si>
  <si>
    <t>Número de accidentes de trabajo mortales que se presentaron en el año</t>
  </si>
  <si>
    <t>Total de accidentes de trabajo que se presentaron en el año</t>
  </si>
  <si>
    <t>Semestre I</t>
  </si>
  <si>
    <t>Durante el primer semestre del año 2022 no se presentaron accidentes de trabajo mortales.</t>
  </si>
  <si>
    <t>Semestre II</t>
  </si>
  <si>
    <t>Durante el segundo semestre del año 2022 no se presentaron accidentes de trabajo mortales.</t>
  </si>
  <si>
    <t>En la vigencia anterior en el primer semestre del año 2021 no presentó ningun accidentes de origen laboral mortal.</t>
  </si>
  <si>
    <t>El area GTHU  de la UMV continua desarrollando actividades preventivas enfocadas en el autocuidado de sus colaboradores.</t>
  </si>
  <si>
    <t>CUMPLIMIENTO PLAN ESTRATÉGICO DE TALENTO HUMANO - PETH</t>
  </si>
  <si>
    <t>GTHU-IND-003</t>
  </si>
  <si>
    <t>EJECUTAR AL 100% EL PLAN ESTRATÉGICO DE TALENTO HUMANO - PETH</t>
  </si>
  <si>
    <t>Lograr el desarrollo de la totalidad las actividades programadas en el Plan Estratégico de Talento Humano - PETH</t>
  </si>
  <si>
    <t xml:space="preserve">El indicador tiene la finalidad de medir el porcentaje de implementación presentado en el periodo, de las actividades que conforman el Plan estratégico de talento humano de la UAERMV con relación al porcentaje de avance programado para el mismo periodo. </t>
  </si>
  <si>
    <t>octubre de 2022</t>
  </si>
  <si>
    <t>Plan Estratégico de Talento Humano - PETH</t>
  </si>
  <si>
    <t>(Porcentaje de avance del PETH implementado en el periodo / Porcentaje de avance del PETH programado en el periodo) * 100</t>
  </si>
  <si>
    <t>Porcentaje de avance del PETH implementado en el periodo</t>
  </si>
  <si>
    <t xml:space="preserve"> Porcentaje de avance del PETH programado en el periodo</t>
  </si>
  <si>
    <t>Para la vigencia 2022 el plan estratégico de talento humano, presento 127 actividades pertenecientes a los planes: Plan Acción (12), Plan Anual de Seguridad y Salud en el Trabajo – PASST (35), Matriz Gestión Estratégica de Talento Humano – MGETH (8), Plan Anual de Estímulos e Incentivos – PAEI (32) y Plan Institucional de Capacitación – PIC (40) los cuales presentaron una planeación y ejecución en cada trimestre de la siguiente forma: Trimestre 1 (31%) planeado se ejecutó (31%), Trimestre 2 (25%) planeado se ejecutó (19%), Trimestre 3 (26%) planeado se ejecutó (15%) y Trimestre 4 (18%) planeado se ejecutó (25%), la planeación se cumplió de acuerdo a lo programado solo en el primer trimestre, el segundo y tercero tuvo una ejecución por debajo de lo planeado, esto ocurrió porque la contratación de los planes: Plan Anual de Estímulos e Incentivos – PAEI y Plan Institucional de Capacitación – PIC se logro a mediado de la vigencia por en parte afectado por la Ley de garantías, razón por la cual buena parte de las actividades se cumplieron entre tercer y cuatro trimestre, estos dos últimos planes alcanzaron una ejecución del 86% y 82% respectivamente, lo cual en el cumplimiento de la vigencia del plan estratégico de talento humano quedo en un 90%, se espera durante el primer trimestre del 2023 terminar de ejecutar estos últimos planes.
Se anexa como evidencia cronograma de seguimiento del plan.</t>
  </si>
  <si>
    <t>n/a</t>
  </si>
  <si>
    <t>Para el Trimestre 4 del (18%) planeado se ejecutó (25%), la diferencia en la ejecución se vio afectada por la contratación de los planes: Plan Anual de Estímulos e Incentivos – PAEI y Plan Institucional de Capacitación – PIC se concluyó a mediado de la vigencia razón por la cual se vio afectada la programación vs planeación, para este trimestre se actualizo la formula de cálculo del indicador.</t>
  </si>
  <si>
    <t>Programar con anterioridad el proceso precontractual de los planes: Plan Anual de Estímulos e Incentivos – PAEI y Plan Institucional de Capacitación – PIC, ya que en las ultimas vigencias se ha presentado el inicio a medidos de la vigencia.</t>
  </si>
  <si>
    <t>FRECUENCIA DE ACCIDENTALIDAD</t>
  </si>
  <si>
    <t>GTHU-IND-006</t>
  </si>
  <si>
    <t>Mantener la frecuencia de los accidentes presentados durante la vigencia, en un porcentaje no mayor al 5%</t>
  </si>
  <si>
    <t>Medir la frecuencia con que se presentan accidentes laborales en un periodo de tiempo determinado.</t>
  </si>
  <si>
    <t>Este indicador mide el número de veces que ocurre un accidente de trabajo en el mes.
Su interpretación es: Por cada cien (100) trabajadores que laboraron en el mes se presentaron X accidentes de trabajo.</t>
  </si>
  <si>
    <t>(número de accidentes de trabajo que se presentaron en el mes / número de trabajadores en el mes) *100</t>
  </si>
  <si>
    <t>número de accidentes de trabajo que se presentaron en el mes</t>
  </si>
  <si>
    <t>Durante el mes de mayo se presentaron 4 accidentes de origen laboral.
1.  mayo 1 del 2022 La colaboradora se encontraba dentro del frente de obra al lado de la cama baja, en ese momento se estaba generando ingreso vehicular a los parqueaderos de los edificios que se encontraban dentro del frente de obra, una camioneta ingreso al frente de obra para dirigirse a los parqueaderos, se devolvió en reversa hacia la cama baja, y la golpeo el costado izquierdo de la cintura presentando dolor muscular y hematomas.
2.  mayo 5 del 2022 Se encontraba en el área de archivo ingresando tarjetas de operación de vehículo y en el momento en que estaba sacando la caja del estante se salió una del mismo, para evitar un golpe en la cara, por reflejo coloca la mano izquierda para detenerla y se lastima uno de sus dedos de la mano (3er dedo mano izquierda).
3. mayo 6 del 2022 La contratista se desplazaba hacia la estantería del archivo, resbaló y cayó de su propia altura apoyándose en las manos y golpeándose la palma de las manos.
4. mayo 25 del 2022 La colaboradora se encontraba en su puesto de trabajo, se disponía a sacar unos documentos del cajón de su escritorio y la silla se rodó haciendo que la colaboradora cayera sobre su cuerpo, golpeándose pierna izquierda, rodilla derecha y mano izquierda, manifiesta dolor, lesiones superficiales e inflamación</t>
  </si>
  <si>
    <t>Durante el mes de Julio se presentó un accidente de trabajo que no genero incapacidad "El trabajador estaba en el frente de obra de sello fisura manipulando la máquina y sintió que le cayó un cuerpo extraño en el ojo derecho, presenta molestia ocular y lagrimeo".</t>
  </si>
  <si>
    <t>Durante el mes de Octubre se presentó un accidente de trabajo que no genero incapacidad "La colaboradora se encontraba en frente de obra realizando toma de registro fotográfico de diagnóstico, el terreno se encontraba resbaloso por presencia de barro debido a las lluvias, la colaboradora dio el paso y cayo de lado golpeándose el brazo derecho, manifiesta dolor e inflamación del mism</t>
  </si>
  <si>
    <t>Durante el mes de diciembre se presentó un accidente de trabajo "El contratista refiere que se encontraba apoyando una actividad que consistía en el descargue de un martillo de la planta trituradora móvil (Peso aprox 50 Kgs) junto con un ayudante electromecánico, en ese momento manifiesta sentir un tirón en el área lumbosacra que le impide continuar con la actividad; el dolor persiste con el pasar de las horas"</t>
  </si>
  <si>
    <t>1. Socialización de Lección aprendida: Sensibilización sobre autocuidado y comportamientos seguros enfatizando en tránsito por áreas de proceso dirigida al personal de Sede Producción   
2. Sensibilizar a la trabajadora sobre medidas de autocuidado   
3. Realizar socialización con seguridad Física acerca de llevar registro de todos los ingresos, así mismo si estos vienen en Vehículos livianos como pasajeros, estos deben descender en Zona de parqueo al lado de bascula, con el fin de dirigirse por sendero a área administrativa.</t>
  </si>
  <si>
    <t>En la vigencia anterior en el mes de mayo 2021 no se presentó accidentes de origen laboral.</t>
  </si>
  <si>
    <t xml:space="preserve">1. Plan de Acción Accidente 1 mayo 22 / Realizar capacitación sobre actos y condiciones inseguras en los frentes de obra. / Realizar una divulgación de las condiciones a los terceros cuando deben entrar a un encerramiento. / Evaluar las condiciones inseguras al realizar actividades dentro del frente. / Evaluar las posibles situaciones que se pueden presentar al momento que un tercero ingrese al encerramiento. 
2. Plan de Acción Accidente 5 mayo 22 / Levantar cajas sin lesionarte: paso a paso Recomendaciones en Lección Aprendida.
3. Plan de Acción Accidente 6 mayo 22 / Cambios en el horario de la limpieza de áreas generada por el outsourcing de servicios generales, pasa de las 12:00 m a las 07:00 a.m. como parte de medida preventiva. /  
El calzado que usa puede afectar su comodidad y seguridad. Usar calzado que no es seguro puede hacerle más propenso a caerse y lastimarse. Siempre debe usar calzado seguro, incluso dentro de su casa, para prevenir caídas.
4. Plan de Acción Accidente 25 mayo 22 /
Verificación de condiciones seguras del puesto de trabajo. / revisión de horario de la limpieza de áreas por parte de servicios generales no se presente pisos húmedos.
</t>
  </si>
  <si>
    <t>En la vigencia anterior en el mes de junio 2021 se presentó un accidente de origen laboral.</t>
  </si>
  <si>
    <t>En la vigencia anterior en el mes de julio 2021 no se presentó accidentes de origen laboral.</t>
  </si>
  <si>
    <t>En la vigencia anterior en el mes de agosto 2021 se presentó 3 accidentes de origen laboral.</t>
  </si>
  <si>
    <t>En la vigencia anterior en el mes de septiembre 2021, no se presentó accidentes de origen laboral.</t>
  </si>
  <si>
    <t>PREVALENCIA DE LA ENFERMEDAD LABORAL</t>
  </si>
  <si>
    <t>GTHU-IND-007</t>
  </si>
  <si>
    <t>Mantener la prevalencia de enfermedades laborales en la UAERMV, en una constante menor o igual a 1000</t>
  </si>
  <si>
    <t>Medir el número de casos de enfermedad laboral presentes en un periodo de tiempo.</t>
  </si>
  <si>
    <t>Este indicador mide el número de casos de enfermedad laboral presentes en una población en un periodo de tiempo.
Su interpretación es: Por cada 100.000 trabajadores existen X casos de enfermedad laboral en el periodo Z.</t>
  </si>
  <si>
    <t>CONSTANTE</t>
  </si>
  <si>
    <t>(Número de casos nuevos y antiguos de enfermedad laboral en el periodo Z / Promedio de trabajadores en el periodo Z) * 100.000</t>
  </si>
  <si>
    <t>Número de casos nuevos y antiguos de enfermedad laboral en el periodo Z</t>
  </si>
  <si>
    <t>Promedio de trabajadores en el periodo Z</t>
  </si>
  <si>
    <t>Durante el primer semestre del año 2022 se presentó un caso nuevo de enfermedad laboral.</t>
  </si>
  <si>
    <t>Durante el segundo semestre del año 2022 se presentó un caso nuevo de enfermedad laboral.</t>
  </si>
  <si>
    <t>Durante el primer semestre del año 2021 no se presentó casos nuevos de enfermedad laboral. El aumento se debe a un caso nuevo reportado durante el primer semestre del 2022.</t>
  </si>
  <si>
    <t>Continuar adelantado la actividades preventivas en el marco de SG-SST.</t>
  </si>
  <si>
    <t>Durante el segundo semestre del año 2021 no se presentó casos nuevos de enfermedad laboral.</t>
  </si>
  <si>
    <t>|</t>
  </si>
  <si>
    <t>INCIDENCIA DE LA ENFERMEDAD LABORAL</t>
  </si>
  <si>
    <t>GTHU-IND-008</t>
  </si>
  <si>
    <t>Mantener en una constante igual a 0 la presencia de nuevos casos de enfermedad laboral en la UAERMV.</t>
  </si>
  <si>
    <t>Medir el número de casos de enfermedad laboral presentes en la UAERMV en un periodo de tiempo.</t>
  </si>
  <si>
    <t>Este indicador mide el número de casos de enfermedad laboral presentes en una población en un periodo de tiempo.
Su interpretación es: Por cada 100.000 trabajadores existen X casos nuevos de enfermedad laboral en el periodo Z.</t>
  </si>
  <si>
    <t>(Número de casos nuevos de enfermedad laboral en el periodo Z / Promedio de trabajadores en el periodo Z) * 100.000</t>
  </si>
  <si>
    <t>Número de casos nuevos de enfermedad laboral en el periodo Z</t>
  </si>
  <si>
    <t>AUSENTISMO POR CAUSA MÉDICA</t>
  </si>
  <si>
    <t>GTHU-IND-009</t>
  </si>
  <si>
    <t>Mantener el porcentaje de ausentismo del trabajar por motivo de incapacidad laboral o común en la UAERMV en un valor igual o menor al 5%</t>
  </si>
  <si>
    <t>Este indicador mide la inasistencia a trabajar por motivo de incapacidad médica.</t>
  </si>
  <si>
    <t>Este indicador mide el número de casos de inasistencia laboral presentes en una población por motivo de incapacidad medica
Su interpretación es: En el mes se perdió X% de días programados de trabajo por incapacidad medica.</t>
  </si>
  <si>
    <t>(Número de días de ausencia por incapacidad laboral o común en el mes / Número de días de trabajo programados en el mes) * 100</t>
  </si>
  <si>
    <t>5;6%</t>
  </si>
  <si>
    <t>5;5%</t>
  </si>
  <si>
    <t xml:space="preserve">Número de días de ausencia por incapacidad laboral o común en el mes </t>
  </si>
  <si>
    <t xml:space="preserve"> Número de días de trabajo programados en el mes</t>
  </si>
  <si>
    <t>Durante el mes de enero de 2022 por motivo de incapacidad medica se presentaron en total 27 días de ausencia de los cuales 10 son por prorroga de accidente laboral del mes de diciembre de 2021 y 17 por enfermedad común.</t>
  </si>
  <si>
    <t>Durante el mes de febrero de 2022 por motivo de incapacidad medica se presentaron en total 27 días de ausencia por enfermedad común.</t>
  </si>
  <si>
    <t>Durante el mes de marzo de 2022 por motivo de incapacidad medica se presentaron en total 42 días de ausencia por enfermedad común.</t>
  </si>
  <si>
    <t>Durante el mes de abril de 2022 por motivo de incapacidad medica se presentaron en total 41 días de ausencia por enfermedad común.</t>
  </si>
  <si>
    <t>Durante el mes de mayo de 2022 por motivo de incapacidad medica se presentaron en total 55 días de ausencia por enfermedad común.</t>
  </si>
  <si>
    <t>Durante el mes de junio de 2022 por motivo de incapacidad medica se presentaron en total 63 días de ausencia por enfermedad común.</t>
  </si>
  <si>
    <t>Durante el mes de julio de 2022 por motivo de incapacidad medica se presentaron en total 39 días de ausencia por enfermedad común.</t>
  </si>
  <si>
    <t>Durante el mes de agosto de 2022 por motivo de incapacidad medica se presentaron en total 20 días de ausencia por enfermedad común.</t>
  </si>
  <si>
    <t>Durante el mes de septiembre de 2022 por motivo de incapacidad medica se presentaron en total 73 días de ausencia por enfermedad común.</t>
  </si>
  <si>
    <t>Durante el mes de octubre de 2022 por motivo de incapacidad medica se presentaron en total 91 días de ausencia por enfermedad común.</t>
  </si>
  <si>
    <t>Durante el mes de noviembre de 2022 por motivo de incapacidad medica se presentaron en total 73 días de ausencia por enfermedad común.</t>
  </si>
  <si>
    <t>Durante el mes de diciembre de 2022 por motivo de incapacidad medica se presentaron en total 62 días de ausencia por enfermedad común.</t>
  </si>
  <si>
    <t>Con relación a la vigencia anterior (enero 2021) se evidencia un valor similar en la medición del indicador ya que en ese periodo se presentaron 22 días de ausentismo, y en esta vigencia 27 días, relación que puede presentarse por complicaciones médicas específicas de cada colaborador</t>
  </si>
  <si>
    <t>Por parte del proceso de Gestión de Talento humano – SST se continua con el seguimiento de los casos de enfermedad común.</t>
  </si>
  <si>
    <t>Con relación a la vigencia anterior (febrero 2021) se evidencia un valor similar en la medición del indicador ya que en ese periodo se presentaron 24 días de ausentismo, y en esta vigencia 27 días, relación que puede presentarse por complicaciones médicas específicas de cada colaborador</t>
  </si>
  <si>
    <t>Con relación a la vigencia anterior (marzo 2021) se evidencia un aumento en la medición del indicador ya que en ese periodo se presentaron 27 días de ausentismo, y en esta vigencia 42 días, relación que puede presentarse por complicaciones médicas específicas de cada colaborador</t>
  </si>
  <si>
    <t>Con relación a la vigencia anterior (abril 2021) se evidencia un aumento en la medición del indicador ya que en ese periodo se presentaron 52 días de ausentismo, y en esta vigencia 41 días, relación que puede presentarse por complicaciones médicas específicas de cada colaborador</t>
  </si>
  <si>
    <t>Con relación a la vigencia anterior (mayo 2021) se evidencia un aumento en la medición del indicador ya que en ese periodo se presentaron 52 días de ausentismo, y en esta vigencia 41 días, relación que puede presentarse por complicaciones médicas específicas de cada colaborador</t>
  </si>
  <si>
    <t>Con relación a la vigencia anterior (junio 2021) se evidencia un aumento en la medición del indicador ya que en ese periodo se presentaron 12 días de ausentismo, y en esta vigencia 63 días, relación que puede presentarse por complicaciones médicas específicas de cada colaborador</t>
  </si>
  <si>
    <t>Con relación a la vigencia anterior (julio 2021) se evidencia una disminucion en la medición del indicador ya que en ese periodo se presentaron 81 días de ausentismo, y en esta vigencia 39 días, relación que puede presentarse por complicaciones médicas específicas de cada colaborador</t>
  </si>
  <si>
    <t>Con relación a la vigencia anterior (agosto 2021) se evidencia una disminucion en la medición del indicador ya que en ese periodo se presentaron 172 días de ausentismo, y en esta vigencia 20 días, relación que puede presentarse por complicaciones médicas específicas de cada colaborador</t>
  </si>
  <si>
    <t>Con relación a la vigencia anterior (septiembre 2021) se evidencia una disminucion en la medición del indicador ya que en ese periodo se presentaron 138 días de ausentismo, y en esta vigencia 73 días, relación que puede presentarse por complicaciones médicas específicas de cada colaborador</t>
  </si>
  <si>
    <t>Con relación a la vigencia anterior (octubre 2021) se evidencia un aumento en la medición del indicador ya que en ese periodo se presentaron 55 días de ausentismo, y en esta vigencia 91 días, relación que puede presentarse por complicaciones médicas específicas de cada colaborador</t>
  </si>
  <si>
    <t>Con relación a la vigencia anterior (noviembre 2021) se evidencia un aumento en la medición del indicador ya que en ese periodo se presentaron 30 días de ausentismo, y en esta vigencia 73 días, relación que puede presentarse por complicaciones médicas específicas de cada colaborador</t>
  </si>
  <si>
    <t>Con relación a la vigencia anterior (diciembre 2021) se evidencia un aumento en la medición del indicador ya que en ese periodo se presentaron 47 días de ausentismo, y en esta vigencia 62 días, relación que puede presentarse por complicaciones médicas específicas de cada colaborador</t>
  </si>
  <si>
    <t>PROCESO DE GESTIÓN DE TALENTO HUMANO</t>
  </si>
  <si>
    <t>Nivel de Satisfacción Plan Formación y Capacitación – PIFC.</t>
  </si>
  <si>
    <t>GTHU-IND-010</t>
  </si>
  <si>
    <t>Mantener en una constante igual o superior a 4 puntos en la calificación del nivel de satisfacción de las actividades desarrolladas en el marco del Plan de Formación y Capacitación – PIFC.</t>
  </si>
  <si>
    <t>Este indicador tiene la finalidad de medir el nivel de satisfacción de los Servidores Públicos de la UAERMV frente a las actividades desarrolladas en el  Plan Formación y Capacitación – PIFC.</t>
  </si>
  <si>
    <t>El presente indicador mide la percepción de los Servidores Públicos de la UAERMV, sobre el nivel de satisfacción de las actividades desarrolladas en el marco del Plan Formación y Capacitación – PIFC. La importancia de esta medición corresponde a que servirá de insumo en la elaboración de los planes de vigencia futuras, fortaleciendo el proceso de mejora continua.</t>
  </si>
  <si>
    <t>septiembre de 2020</t>
  </si>
  <si>
    <t>PUNTOS</t>
  </si>
  <si>
    <t>Encuesta de satisfacción sobre la ejecución de las actividades desarrolladas en el marco del Plan de Formación y Capacitación – PIFC.</t>
  </si>
  <si>
    <t>Proceso de Gestion de Talento Humano - GTHU</t>
  </si>
  <si>
    <t>Secretaria General  - GTHU</t>
  </si>
  <si>
    <r>
      <rPr>
        <b/>
        <sz val="10"/>
        <rFont val="Arial"/>
        <family val="2"/>
      </rPr>
      <t>Para cada Actividad:</t>
    </r>
    <r>
      <rPr>
        <sz val="10"/>
        <rFont val="Arial"/>
        <family val="2"/>
      </rPr>
      <t xml:space="preserve">
</t>
    </r>
    <r>
      <rPr>
        <b/>
        <sz val="10"/>
        <rFont val="Arial"/>
        <family val="2"/>
      </rPr>
      <t>X</t>
    </r>
    <r>
      <rPr>
        <sz val="10"/>
        <rFont val="Arial"/>
        <family val="2"/>
      </rPr>
      <t xml:space="preserve">: Nivel de satisfacción de cada actividad  
</t>
    </r>
    <r>
      <rPr>
        <b/>
        <sz val="10"/>
        <rFont val="Arial"/>
        <family val="2"/>
      </rPr>
      <t>SR</t>
    </r>
    <r>
      <rPr>
        <sz val="10"/>
        <rFont val="Arial"/>
        <family val="2"/>
      </rPr>
      <t xml:space="preserve">: Sumatoria de respuestas en escala Likert (1=Muy insatisfecho, 2 = Insatisfecho, 3=Neutral, 4= Satisfecho y 5=Muy Satisfecho.)
</t>
    </r>
    <r>
      <rPr>
        <b/>
        <sz val="10"/>
        <rFont val="Arial"/>
        <family val="2"/>
      </rPr>
      <t>N:</t>
    </r>
    <r>
      <rPr>
        <sz val="10"/>
        <rFont val="Arial"/>
        <family val="2"/>
      </rPr>
      <t xml:space="preserve"> Número de Servidores Públicos que respondieron la encuesta.
Formula: (</t>
    </r>
    <r>
      <rPr>
        <b/>
        <sz val="10"/>
        <rFont val="Arial"/>
        <family val="2"/>
      </rPr>
      <t>X = SR/N</t>
    </r>
    <r>
      <rPr>
        <sz val="10"/>
        <rFont val="Arial"/>
        <family val="2"/>
      </rPr>
      <t xml:space="preserve">)
</t>
    </r>
    <r>
      <rPr>
        <b/>
        <sz val="10"/>
        <rFont val="Arial"/>
        <family val="2"/>
      </rPr>
      <t>* Formula para el indicador general :</t>
    </r>
    <r>
      <rPr>
        <sz val="10"/>
        <rFont val="Arial"/>
        <family val="2"/>
      </rPr>
      <t>_</t>
    </r>
    <r>
      <rPr>
        <u/>
        <sz val="10"/>
        <rFont val="Arial"/>
        <family val="2"/>
      </rPr>
      <t xml:space="preserve">(Sumatoria nivel satisfacción de todas las actividades </t>
    </r>
    <r>
      <rPr>
        <b/>
        <u/>
        <sz val="10"/>
        <rFont val="Arial"/>
        <family val="2"/>
      </rPr>
      <t xml:space="preserve">ΣX </t>
    </r>
    <r>
      <rPr>
        <u/>
        <sz val="10"/>
        <rFont val="Arial"/>
        <family val="2"/>
      </rPr>
      <t xml:space="preserve"> )</t>
    </r>
    <r>
      <rPr>
        <sz val="10"/>
        <rFont val="Arial"/>
        <family val="2"/>
      </rPr>
      <t xml:space="preserve">
                                           ( Número de actividades </t>
    </r>
    <r>
      <rPr>
        <b/>
        <sz val="10"/>
        <rFont val="Arial"/>
        <family val="2"/>
      </rPr>
      <t>N2</t>
    </r>
    <r>
      <rPr>
        <sz val="10"/>
        <rFont val="Arial"/>
        <family val="2"/>
      </rPr>
      <t>)</t>
    </r>
  </si>
  <si>
    <t>Σ</t>
  </si>
  <si>
    <t xml:space="preserve">     </t>
  </si>
  <si>
    <t>3.9</t>
  </si>
  <si>
    <t xml:space="preserve">Sumatoria nivel satisfacción de todas las actividades ΣX </t>
  </si>
  <si>
    <t>Número de actividades N2</t>
  </si>
  <si>
    <t>Durante el 1er semestre 2022 se evaluaron 9 actividades, obteniendo una valoración de 4,52 correspondiente a un rango de gestión apropiado.</t>
  </si>
  <si>
    <t>Durante el 2do semestre 2022 se evaluaron 8 actividades, obteniendo una valoración de 4,71 correspondiente a un rango de gestión apropiado.</t>
  </si>
  <si>
    <t>Con relacion a esta vigencia presenta un aumento porcentual de 0,07 puntos</t>
  </si>
  <si>
    <t>Se debe realizar esta encuesta en el tiempo que permitan un nivel más alto de participación de los servidores públicos.</t>
  </si>
  <si>
    <t>Con relacion a esta vigencia presenta un aumento porcentual de 0,05 puntos</t>
  </si>
  <si>
    <t>PROCESO GESTIÓN DE TALENTO HUMANO</t>
  </si>
  <si>
    <t>Impacto actividades del Plan Institucional de Capacitación - PIC</t>
  </si>
  <si>
    <t>GTHU-IND-012</t>
  </si>
  <si>
    <t>Tener una diferencia positiva (de incremento) entre el Pre test  y Post test superior al 20%.</t>
  </si>
  <si>
    <t>Efectividad</t>
  </si>
  <si>
    <t>Este indicador tiene la finalidad de medir el impacto sobre las actividades que realizan los Servidores Públicos de la UAERMV en un determinado tema como efecto resultante de las capacitaciones realizadas en el marco del Plan de Capacitación – PIC.</t>
  </si>
  <si>
    <t xml:space="preserve">El presente indicador mide el conocimiento adquirido de los Servidores Públicos de la UAERMV, sobre un determinado tema, desarrollado en el marco del Plan de Capacitación – PIC. La importancia de esta medición radica en que permitirá al Proceso de Gestión de Talento humano conocer el nivel de conocimiento en diferentes temas vitales para la entidad y así priorizar la capacitación en las siguientes vigencias. </t>
  </si>
  <si>
    <t>Plan Institucional de Formación y Capacitación – PIC.</t>
  </si>
  <si>
    <r>
      <t xml:space="preserve">Para cada Actividad:
</t>
    </r>
    <r>
      <rPr>
        <b/>
        <sz val="10"/>
        <rFont val="Arial"/>
        <family val="2"/>
      </rPr>
      <t>X</t>
    </r>
    <r>
      <rPr>
        <sz val="10"/>
        <rFont val="Arial"/>
        <family val="2"/>
      </rPr>
      <t xml:space="preserve">: Porcentaje de impacto de capacitación
</t>
    </r>
    <r>
      <rPr>
        <b/>
        <sz val="10"/>
        <rFont val="Arial"/>
        <family val="2"/>
      </rPr>
      <t xml:space="preserve">PC_PreTest </t>
    </r>
    <r>
      <rPr>
        <sz val="10"/>
        <rFont val="Arial"/>
        <family val="2"/>
      </rPr>
      <t xml:space="preserve">= PromedioΣ Promedio (Porcentaje Pre_Test) de cada actividad formativa desarrollada)
</t>
    </r>
    <r>
      <rPr>
        <b/>
        <sz val="10"/>
        <rFont val="Arial"/>
        <family val="2"/>
      </rPr>
      <t>PC_PostTest =</t>
    </r>
    <r>
      <rPr>
        <sz val="10"/>
        <rFont val="Arial"/>
        <family val="2"/>
      </rPr>
      <t xml:space="preserve"> PromedioΣ Promedio (Porcentaje Post_Test) de cada actividad formativa desarrollada)</t>
    </r>
    <r>
      <rPr>
        <b/>
        <sz val="10"/>
        <rFont val="Arial"/>
        <family val="2"/>
      </rPr>
      <t xml:space="preserve">
</t>
    </r>
    <r>
      <rPr>
        <sz val="10"/>
        <rFont val="Arial"/>
        <family val="2"/>
      </rPr>
      <t xml:space="preserve">
 Formula para el indicador general:
</t>
    </r>
    <r>
      <rPr>
        <b/>
        <sz val="10"/>
        <rFont val="Arial"/>
        <family val="2"/>
      </rPr>
      <t>X</t>
    </r>
    <r>
      <rPr>
        <sz val="10"/>
        <rFont val="Arial"/>
        <family val="2"/>
      </rPr>
      <t>:= (PC_PostTest)  - ( PC_PreTest )</t>
    </r>
  </si>
  <si>
    <t>PC_PreTest</t>
  </si>
  <si>
    <t>PC_PostTest</t>
  </si>
  <si>
    <t>Durante el 1er semestre 2022 no se evaluó el nivel de impacto.  Los eventos de capacitación a los que se les evaluará el impacto están incluidos en el Contrato de Capacitación 2022; el cual se ejecutará en el 2do semestre de 2022</t>
  </si>
  <si>
    <t>Durante el 2do semestre 2022 se evaluó el impacto de la capacitación en nueve (9) cursos que se dictaron en el marco del contrato interadministrativo con la Universidad Nacional, donde se evidencio un promedio pre test de las evaluaciones formativas realizadas de 2,95 y al finalizar la evaluación post test tuvo un incremento porcentual de 40%, lo cual se encuentra en un rango de gestión apropiado.</t>
  </si>
  <si>
    <t>*</t>
  </si>
  <si>
    <t>La primera medición del indicador arroja un resultado de 40% lo cual lo deja en un rango de gestión apropiado.</t>
  </si>
  <si>
    <t>Continuar adelantando actividades de medición para determinar el impacto de las capacitaciones recibidas por parte de los servidores públicos, en el marco del Plan Institucional de Capacitación-  PIC de la UAERMV.</t>
  </si>
  <si>
    <t>Nivel de Satisfacción Plan Anual de Estímulos e Incentivos.</t>
  </si>
  <si>
    <t>GTHU-IND-011</t>
  </si>
  <si>
    <t>Mantener en una constante igual o superior a 4 puntos en la calificación del nivel de satisfacción de las actividades desarrolladas en el marco del Plan Anual de Estímulos e Incentivos.</t>
  </si>
  <si>
    <t>Este indicador tiene la finalidad de medir el nivel de satisfacción de los Servidores Públicos de la UAERMV frente a las actividades desarrolladas en el Plan Anual de Estímulos e Incentivos.</t>
  </si>
  <si>
    <t>El presente indicador mide la percepción de los Servidores Públicos de la UAERMV, sobre el nivel de satisfacción de las actividades desarrolladas en el marco del Plan Anual de Estímulos e Incentivos. La importancia de esta medición corresponde a que servirá de insumo en la elaboración de los planes de vigencia futuras, fortaleciendo el proceso de mejora continua.</t>
  </si>
  <si>
    <t>Encuesta de satisfacción sobre la ejecución de las actividades desarrolladas en el marco del Plan Anual de Estímulos e Incentivos.</t>
  </si>
  <si>
    <r>
      <rPr>
        <b/>
        <sz val="10"/>
        <rFont val="Arial"/>
        <family val="2"/>
      </rPr>
      <t>Para cada Actividad:</t>
    </r>
    <r>
      <rPr>
        <sz val="10"/>
        <rFont val="Arial"/>
        <family val="2"/>
      </rPr>
      <t xml:space="preserve">
</t>
    </r>
    <r>
      <rPr>
        <b/>
        <sz val="10"/>
        <rFont val="Arial"/>
        <family val="2"/>
      </rPr>
      <t>X</t>
    </r>
    <r>
      <rPr>
        <sz val="10"/>
        <rFont val="Arial"/>
        <family val="2"/>
      </rPr>
      <t xml:space="preserve">: Nivel de satisfacción de cada actividad  
</t>
    </r>
    <r>
      <rPr>
        <b/>
        <sz val="10"/>
        <rFont val="Arial"/>
        <family val="2"/>
      </rPr>
      <t>SR</t>
    </r>
    <r>
      <rPr>
        <sz val="10"/>
        <rFont val="Arial"/>
        <family val="2"/>
      </rPr>
      <t xml:space="preserve">: Sumatoria de respuestas en escala Likert (1=Muy insatisfecho, 2 = Insatisfecho, 3=Neutral, 4= Satisfecho y 5=Muy Satisfecho.)
</t>
    </r>
    <r>
      <rPr>
        <b/>
        <sz val="10"/>
        <rFont val="Arial"/>
        <family val="2"/>
      </rPr>
      <t>N:</t>
    </r>
    <r>
      <rPr>
        <sz val="10"/>
        <rFont val="Arial"/>
        <family val="2"/>
      </rPr>
      <t xml:space="preserve"> Número de Servidores Públicos que respondieron la encuesta.
Formula: (</t>
    </r>
    <r>
      <rPr>
        <b/>
        <sz val="10"/>
        <rFont val="Arial"/>
        <family val="2"/>
      </rPr>
      <t>X = SR/N</t>
    </r>
    <r>
      <rPr>
        <sz val="10"/>
        <rFont val="Arial"/>
        <family val="2"/>
      </rPr>
      <t xml:space="preserve">)
</t>
    </r>
    <r>
      <rPr>
        <b/>
        <sz val="10"/>
        <rFont val="Arial"/>
        <family val="2"/>
      </rPr>
      <t>* Formula para el indicador general :</t>
    </r>
    <r>
      <rPr>
        <u/>
        <sz val="10"/>
        <rFont val="Arial"/>
        <family val="2"/>
      </rPr>
      <t xml:space="preserve">_(Sumatoria nivel satisfacción de todas las actividades  </t>
    </r>
    <r>
      <rPr>
        <b/>
        <u/>
        <sz val="10"/>
        <rFont val="Arial"/>
        <family val="2"/>
      </rPr>
      <t>ΣX</t>
    </r>
    <r>
      <rPr>
        <u/>
        <sz val="10"/>
        <rFont val="Arial"/>
        <family val="2"/>
      </rPr>
      <t xml:space="preserve"> )</t>
    </r>
    <r>
      <rPr>
        <sz val="10"/>
        <rFont val="Arial"/>
        <family val="2"/>
      </rPr>
      <t xml:space="preserve">
                                           ( Número de actividades </t>
    </r>
    <r>
      <rPr>
        <b/>
        <sz val="10"/>
        <rFont val="Arial"/>
        <family val="2"/>
      </rPr>
      <t>N2</t>
    </r>
    <r>
      <rPr>
        <sz val="10"/>
        <rFont val="Arial"/>
        <family val="2"/>
      </rPr>
      <t>)</t>
    </r>
  </si>
  <si>
    <t>Número de actividades  N2</t>
  </si>
  <si>
    <t>En el 1er semestre 2022 se evaluaron 6 actividades del plan de Estímulos e Incentivos; obteniendo una valoración de 4,57 equivalente a un Rango de Gestión Apropiado</t>
  </si>
  <si>
    <t>En el 2do semestre 2022 se evaluaron 12 actividades del plan de Estímulos e Incentivos; obteniendo una valoración de 4,93 equivalente a un Rango de Gestión Apropiado</t>
  </si>
  <si>
    <t>Con relacion a esta vigencia presenta un aumento porcentual de ,07 puntos</t>
  </si>
  <si>
    <t>Con relacion a esta vigencia presenta un aumento porcentual de 0,21 puntos</t>
  </si>
  <si>
    <t>GESTION AMBIENTAL</t>
  </si>
  <si>
    <t>Aprovechamiento de residuos generados en la entidad</t>
  </si>
  <si>
    <t>GAM-IND-001</t>
  </si>
  <si>
    <t>VERSIÓN 4</t>
  </si>
  <si>
    <t xml:space="preserve">Aprovechar minimo el 45%  del total de  residuos generados por la Entidad </t>
  </si>
  <si>
    <t>Controlar el impacto ambiental negativo por la disposición final de residuos  en relleno sanitario</t>
  </si>
  <si>
    <t>Dentro de los residuos generados por la Entidad se encuentran los que por sus materiales de fabricacion pueden ser devueltos a la cadena de valor para aprovecharse o convertirae en nuevos productos.
Por este motivo es importante medir la eficacia de la gestión realizada por la entidad para controlar el impacto ambiental que se pudiera generar al no realizar una adecuada gestión de estos.</t>
  </si>
  <si>
    <t>Septiembre  2022</t>
  </si>
  <si>
    <t>Formato de generación diaria de residuos no peligrosos
Certificaciones de aprovechamiento por parte del gestor externo</t>
  </si>
  <si>
    <t>Gestión ambiental</t>
  </si>
  <si>
    <t>Gerencia Ambiental, Social y Atención al Usuario</t>
  </si>
  <si>
    <t>kg de residuos aprovechabales gestionados /kg de residuos generados *100</t>
  </si>
  <si>
    <t>kg de residuos aprovechables gestionados</t>
  </si>
  <si>
    <t>kg de residuos generados</t>
  </si>
  <si>
    <t>I trimestre</t>
  </si>
  <si>
    <t>En lo corrido del I trimestre de 2022, se realizó aprovechamiento al 37% del total de  residuos generados en la Entidad, esto debido a que el área almacén dieron de baja varios elementos con características peligrosas lo que influyó en el porcentaje de aprovechamiento, manteniendose en un rango apropiado.</t>
  </si>
  <si>
    <t>II trimestre</t>
  </si>
  <si>
    <t>En lo corrido del II trimestre de 2022, se realizó aprovechamiento al 44% del total de residuos generados en la Entidad, se observa una disminución en la cantidad de residuos generados en este periodo en comparación con el 1er trimestre de 2022 debido a que no se han realizado actividades que ocasionen la  baja de elementos para gestión externa, que es lo que generalmente ocasiona alta generación de los mismos. El indicador continúa en un rango apropiado.</t>
  </si>
  <si>
    <t>III trimestre</t>
  </si>
  <si>
    <t>En lo corrido del III trimestre de 2022, se realizó aprovechamiento al 76% del total de residuos generados en la Entidad, se observa un aumento en las cantidades de residuos generados y aprovechados respecto a anteriores periodos, teniendo en cuenta la "baja" de elementos para la gestion externa. El indicador está en un rango apropiado.</t>
  </si>
  <si>
    <t>IV trimestre</t>
  </si>
  <si>
    <t>En lo corrido del IV trimestre de 2022, se realizó aprovechamiento al 61% del total de residuos generados en la Entidad, se observa una disminución en las cantidades de residuos generados respecto al anterior periodo. El indicador se mantiene en un rango de gestión apropiado.</t>
  </si>
  <si>
    <t>Para el mismo periodo del año anterior se observa un 2% más de aprovechamiento de residuos generados, lo anterior, a que en este periodo hubo generación de residuos peligrosos (repuestos y filtros de mangas)  lo que aumentó la generacion total e residuos y por ende disminuye el porcentaje de aprovechamiento</t>
  </si>
  <si>
    <t>Continuar con las jornadas de sensibilizacion según cronograma aprobado y tambien se realiza seguimeinto a los puntos ecologicos de las sedes para determinar las areas que requieren mejor enfasis en la segregacion de residuos</t>
  </si>
  <si>
    <t>Para el mismo periodo del año anterior se observa un 44% menos  de aprovechamiento de residuos generados, lo anterior, debido a que en el II trimestre de 2021 se dieron de baja de 8682 Kg de Residuos con potencial de reciclaje generados por actividades de orden, limpieza y adecuaciones a la misma.</t>
  </si>
  <si>
    <t>No se requiere acción de mejora. Sin embargo se Continuará con las jornadas de sensibilizacion según cronograma aprobado asi como realizar  seguimeinto a los puntos ecologicos de las sedes para determinar las areas que requieren mejor enfasis en la segregacion de residuos</t>
  </si>
  <si>
    <t>Para el mismo periodo del año anterior se observa un 2% mas de aprovechamiento de residuos generados, lo anterior, debido a que en el III trimestre de 2021 se dieron de baja mayor cantidad de residuos con potencial de reciclaje generados por actividades de orden, limpieza y adecuaciones a la misma.</t>
  </si>
  <si>
    <t>Para el periodo del IV trimestre del 2022 se observa un 8% más de aprovechamiento de residuos generados en comparación con el mismo trimestre del año anterior.</t>
  </si>
  <si>
    <t>Continuar con las jornadas de sensibilización según cronograma aprobado y tambien se realiza seguimeinto a los puntos ecológicos de las sedes para determinar las areas que requieren mejor enfásis en la segregación de residuos.</t>
  </si>
  <si>
    <t>EFICIENCIA EN EL CONSUMO DE AGUA EN LA ENTIDAD</t>
  </si>
  <si>
    <t>GAM-IND-002</t>
  </si>
  <si>
    <t>VERSIÓN 3</t>
  </si>
  <si>
    <t>Mantener el consumo per cápita de agua menor o igual a 1 m3/mes en promedio</t>
  </si>
  <si>
    <t>Este indicador se establece con el fin de controlar el impacto ambiental negativo que se pudiera generar  por el consumo de agua en las diferentes actividades realizadas en la UAERMV</t>
  </si>
  <si>
    <t>El consumo de agua se considera un  aspecto de  ambiental significativo, el cual puede generar impacto negativo de alta importancia,  por lo cual, es necesario medir su consumo en las actividades de la Entidad, establecer metas para seguimiento y vigilar su comportamiento para tomar medidas de control.</t>
  </si>
  <si>
    <t>Marzo 2021</t>
  </si>
  <si>
    <t>Metros cúbicos</t>
  </si>
  <si>
    <t xml:space="preserve">Facturación por la prestación del servicio
</t>
  </si>
  <si>
    <t>Gestión ambiental
Gestión de recursos físicos
Gestión financiera</t>
  </si>
  <si>
    <t xml:space="preserve">Promedio de M3 consumidos al mes /Promedio de colaboradores presentes en las sedes de la Entidad -mes </t>
  </si>
  <si>
    <t>1 m3</t>
  </si>
  <si>
    <t>Promedio de M3 consumidos al mes</t>
  </si>
  <si>
    <t>Número de colaboradores presentes en las sedes de la Entidad en promedio-mes</t>
  </si>
  <si>
    <t>I semestre</t>
  </si>
  <si>
    <t>Se observa un consumo per cápita de 0.22 m3/persona, encontrándose dentro de la meta establecida por la entidad, no obstante se llevará seguimiento a las conexiones de agua al interior de la entidad y al contador de la misma.</t>
  </si>
  <si>
    <t>II semestre</t>
  </si>
  <si>
    <t xml:space="preserve">Se observa un consumo per cápita de 0.20 m3/persona, encontrándose dentro de la meta establecida por la Entidad, no obstante, se llevará seguimiento a las conexiones de agua al interior de la Entidad y al contador de la misma. Es importante mencionar que para este periodo se tuvo un mayor número de colaboradores presentes en las sedes de la Entidad, además, se generó el cambio de ubicación de la Sede Administrativa y se solicitó y realizó el cambio de medidor de agua de la Sede Operativa. </t>
  </si>
  <si>
    <t>En la presente vigencia se observa un mayor numero de personas en la presencialidad lo cual ocasiona un mayor consumo del recurso.</t>
  </si>
  <si>
    <t>No aplica por estar en un rango adecuado, sin embargo se continuará con el seguimiento a las conexiones de agua en las sedes y al contador de agua en  sede operativa</t>
  </si>
  <si>
    <t xml:space="preserve">En la presente vigencia se observa un aumento en el número de personas en la presencialidad lo cual ocasiona un mayor consumo del recurso.  Es importante mencionar que para este periodo se generó el cambio de ubicación de la Sede Administrativa y se solicitó y realizó el cambio de medidor de agua de la Sede Operativa. </t>
  </si>
  <si>
    <t>Eficiencia en el consumo de energia eléctrica en la Entidad</t>
  </si>
  <si>
    <t>GAM-IND-003</t>
  </si>
  <si>
    <t>Mantener el consumo per cápita de energía eléctrica menor o igual a 30 Kw-h/mes en promedio</t>
  </si>
  <si>
    <t>Este indicador se establece con el fin de controlar el impacto ambiental negativo que se pudiera generar por el consumo de energía eléctrica en las diferentes actividades realizadas en la UMV</t>
  </si>
  <si>
    <t xml:space="preserve">El consumo de energía eléctrica se considera un  aspecto ambiental significativo, el cual puede generar impacto negativo de alta importancia,  por lo cual, es necesario medir su consumo en las actividades de la Entidad, establecer metas para seguimiento y vigilar su comportamiento para tomar medidas de control.
</t>
  </si>
  <si>
    <t>Kilovatios hora</t>
  </si>
  <si>
    <t xml:space="preserve">Promedio deKw-hora consumidos al mes / Promedio de colaboradores presentes en las sedes de la Entidad </t>
  </si>
  <si>
    <t>20 kw</t>
  </si>
  <si>
    <t>Promedio deKw-hora consumidos al mes</t>
  </si>
  <si>
    <t>Promedio de colaboradores presentes en las sedes de la Entidad</t>
  </si>
  <si>
    <t>Para este periodo de medición se refejó un consumo percapita de 16,11 KV-Hora con lo cual no se presentan desviaciones en la meta propuesta manteniendo asi un nivel por debajo del limite propuesto</t>
  </si>
  <si>
    <t>Para este periodo de medición se observa un consumo per cápita de 17,57 KV-Hora, con lo cual no se presentan desviaciones en la meta propuesta manteniendo asi un rango apropiado.</t>
  </si>
  <si>
    <t>Para este periodo de medición se observa un consumo per cápita de 17,84 KV-Hora, con lo cual no se presentan desviaciones en la meta propuesta manteniendo asi un rango apropiado.</t>
  </si>
  <si>
    <t>Para este periodo de medición se observa un consumo per cápita de 17,72 KV-Hora, con lo cual no se presentan desviaciones en la meta propuesta manteniendo asi un rango apropiado.</t>
  </si>
  <si>
    <t xml:space="preserve">En el mismo periodo del año anterior se observa que el promedio de KW/ percapita ha disminuido ya que el mumero de colaboradores ha aumentado sobre todo los afiliados participes , lo que genera este resulatdo personas aumento considerablemente .
</t>
  </si>
  <si>
    <t>No se requiere accion de mejora toda vez que pese a presentarse un valor superior que el mismo periodo de la vigencia anterior, el rango de gestión es adecuado.
No obstante, se continuará con las acciones de sensibilización para el cuidado del recurso e implementacion de buenas practicas para la operacion de bombas de lavado de vehículos.</t>
  </si>
  <si>
    <t xml:space="preserve">En el mismo periodo del año anterior se observa que el promedio de KW/ percapita ha disminuido ya que el mumero de colaboradores ha aumentado sobre todo los afiliados participes , es asi como a mayor numero de personas con un consumo regularo estandar menor sera el consumo percápita.
</t>
  </si>
  <si>
    <t xml:space="preserve">En el mismo periodo del año anterior se observa que el promedio de KW/ percapita ha disminuido ya que el mumero de colaboradores ha aumentado sobre todo los afiliados participes , es asi como a mayor numero de personas con un consumo regular o estandar menor sera el consumo percápita.
</t>
  </si>
  <si>
    <t xml:space="preserve">En el mismo periodo del año anterior se observa que el promedio de KW/ percapita ha aumentado ya que el mumero de colaboradores ha aumentado sobre todo los afiliados participes , es asi como a mayor numero de personas con un consumo regular estandar menor sera el consumo percápita.
</t>
  </si>
  <si>
    <t>Contratos suscritos mediante proceso de selección con cláusulas de sostenibilidad</t>
  </si>
  <si>
    <t>GAM-IND-004</t>
  </si>
  <si>
    <t>Incluir cláusulas de sostenibilidad al 60% de los contratos suscritos mediante procesos de selección para la Adquisición de bienes y servicios en la Entidad en el año</t>
  </si>
  <si>
    <t>Este indicador se establece con el fin de controlar impactos ambientales negativos generados por las adquisiciones de bienes o servicios realizadas por la Entidad.</t>
  </si>
  <si>
    <r>
      <t xml:space="preserve">De conformidad al objetivo No.12 de los Objetivos de Desarrollo Sostenible </t>
    </r>
    <r>
      <rPr>
        <i/>
        <sz val="11"/>
        <rFont val="Arial"/>
        <family val="2"/>
      </rPr>
      <t xml:space="preserve">"Producción y Consumo Responsable", </t>
    </r>
    <r>
      <rPr>
        <sz val="11"/>
        <rFont val="Arial"/>
        <family val="2"/>
      </rPr>
      <t>el consumo y la producción sostenible consisten en fomentar el uso eficiente de los recursos y la energía, la construcción de infraestructuras que no dañen el medio ambiente, la mejora del acceso a los servicios básicos y la creación de empleos ecológicos, justamente remunerados y con buenas condiciones laborales.  Es por ello que se requiere medir el grado de compromiso con las normas y requisitos ambientales de nuestras partes interesadas ( proveedores de bienes y servicios) que redunden en beneficios no solo para la Entidad si no para la ciudad -región</t>
    </r>
  </si>
  <si>
    <t>Septiembre 2022</t>
  </si>
  <si>
    <t>Matriz de contratación 
SECOP</t>
  </si>
  <si>
    <t>Gestión Contractual
Gestión Ambiental</t>
  </si>
  <si>
    <t>(# de Contratos suscritos mediante proceso de selección con cláusulas de sostenibilidad en el periodo /Total de contratos suscritos con cláusulas de sostenibilidad en el periodo)  *100</t>
  </si>
  <si>
    <t xml:space="preserve">NA </t>
  </si>
  <si>
    <t>No. de contratos suscritos con criterios de sostenibilidad en el periodo</t>
  </si>
  <si>
    <t>Total de contratos suscritos en el periodo</t>
  </si>
  <si>
    <t>Durante el I semestre de 2022 se suscribieron 484 contratos de los cuales 471 tuvieron criterio ambiental ( 458 contratos de prestación de servicios y 13 de adquisición de bienes o servicios/ seleccion) obteniendo un 97% de contratación con criterios ambientales en la Entidad estando en el rango de gestión adecuado</t>
  </si>
  <si>
    <t>Durante el II semestre de 2022 se suscribieron 151 contratos de los cuales 118 tuvieron criterio ambiental (95 contratos de prestación de servicios y 23 de adquisición de bienes o servicios) obteniendo un 78,15% de contratación con criterios ambientales en la Entidad estando en el rango de gestión adecuado.</t>
  </si>
  <si>
    <t>Para el mismo periodo en la vigencia anterior se presentó un  menor porcentaje de aplicación de cláusulas de sostenibilidad,no obstante se continua con la inclusión de criterios de sostenibilidad en la contratación permaneciendo en un rango apropiado.</t>
  </si>
  <si>
    <t>NA</t>
  </si>
  <si>
    <t>Para el periodo en la vigencia actual se observa un porcentaje de 78,15% de contratación con criterios ambientales en la Entidad, correspondiente a 118 contratos, estando en el rango de gestión adecuado. Es importante mencionar que  el indicador fue ajustado para el segundo semestre del año 2022, razón por la cual no aplica la comparación entre periodos o la acción de mejora, además esto justifica la disminución del porcentaje de cumplimiento para el semestre en cuestión.</t>
  </si>
  <si>
    <t>Es importante mencionar que  el indicador fue ajustado para el segundo semestre del año 2022, razón por la cual no aplica la comparación entre periodos o la acción de mejora, además esto justifica la disminución del porcentaje de cumplimiento para el semestre en cuestión.</t>
  </si>
  <si>
    <t xml:space="preserve">GESTIÓN DOCUMENTAL </t>
  </si>
  <si>
    <t>FINALIZACIÓN DE LOS TRÁMITES EN EL SGDEA - APLICATIVO ORFEO</t>
  </si>
  <si>
    <t>GDOC-IND-001</t>
  </si>
  <si>
    <t>Lograr el cumplimiento del 90% de la finalización de los trámites en el Sistema de Gestión de Documentos Electrónicos de Archivo (ORFEO) durante el periodo establecido</t>
  </si>
  <si>
    <t>Medir el cumplimiento de los trámites finalizados en el Sistema de Gestión de Documentos Electrónicos de Archivo (ORFEO), con el fin de identificar las posibles inconsistencias que se puedan presentar en el manejo de la herramienta por parte de los usuarios.</t>
  </si>
  <si>
    <t>Con este indicador se pretende medir el cumplimiento de los trámites que deben realizar todos los usuarios de la Entidad en el aplicativo ORFEO desde el desarrollo de sus funciones. Por ser un proceso transversal y que no depende del manejo solo del proceso de Gestión Documental se pretende realizar el seguimiento con el fin de buscar las acciones de mejora en beneficio del Sistema de Gestión de Documentos Electrónicos de Archivo SGDEA (ORFEO)</t>
  </si>
  <si>
    <t xml:space="preserve">Marzo de 2022 </t>
  </si>
  <si>
    <t xml:space="preserve">lograr el cumplimiento de las </t>
  </si>
  <si>
    <t>Reporte Estadisticas realizadas en el Sistema de Gestión de Documentos Electrónicos de Archivo (ORFEO)</t>
  </si>
  <si>
    <t xml:space="preserve">Proceso de Gestión Documental </t>
  </si>
  <si>
    <t xml:space="preserve">Secretaria General </t>
  </si>
  <si>
    <t>(No de  radicados  finalizados en el periodo/ Total de radicados  en el periodo)*100</t>
  </si>
  <si>
    <t>No de  radicados sin  finalizar en el periodo/ Total de radicados  en el periodo</t>
  </si>
  <si>
    <t>No de  radicados anulados en el periodo/ Total de radicados  en el periodo</t>
  </si>
  <si>
    <t>No de  radicados finalizados en el periodo</t>
  </si>
  <si>
    <t>Total de radicados  en el periodo</t>
  </si>
  <si>
    <t xml:space="preserve">El indicador se encuentra en un rango mejorable, resaltando las capacitaciones brindadas por parte del proceso de Gestión Documental a todos los colaboradores de la Entidad, es importante mencionar que el trámite de finalización de radicados en orfeo depende de cada usuario y no ha sido posible que los radicados se finalicen por parte de los usuarios en un tiempo razonable después de tramitados. </t>
  </si>
  <si>
    <t>SegundoTrimestre</t>
  </si>
  <si>
    <t xml:space="preserve">El indicador se encuentra dentro de un rango de mejorable, el cual se ha visto que ha venido aumentando su porcentaje de cumplimiento de un 82 a un 88% </t>
  </si>
  <si>
    <t>Tercer trimestre</t>
  </si>
  <si>
    <t>El indicador mantiene dentro de un rango mejorable,desde el proceso de GDOC se continua realizando el seguimiento periodico mes a mes con el fin de mejorar la finalización de trámites en ORFEO por parte de cada uno de los usuarios.</t>
  </si>
  <si>
    <t>Cuarto trimestre</t>
  </si>
  <si>
    <t xml:space="preserve">El indicador continua dentro del rango de gestión mejorable con un porcentaje del 80%, sin embargo, para el presente periodo se nota el incremento de los radicados en el sistema, siendo este el periodo donde mas radicados hubo de toda la vigencia con un incremento en relación con el periodo anterior de aproximadamente 3000 radicados, es decir un 20% adicional. </t>
  </si>
  <si>
    <t xml:space="preserve">Incluir la gráfica de barra acorde con el indicador que contenga minimo las variables propias de la medición y el resultado  </t>
  </si>
  <si>
    <t>Primer trimestre</t>
  </si>
  <si>
    <t>De acuerdo a los resultados de la vigencia anterior, se denota una mejoria en el comportamiento del indicador en relación a la finalización de trámites en Orfeo, pasando de un 77% al 82%, como acciones de mejora se continua con el proceso de acompañamientos a todas las dependencias en el manejo funcional de Orfeo en especial en la finalización de los tramites en el aplicativo.</t>
  </si>
  <si>
    <t xml:space="preserve">Por parte del proceso de Gestión Documental se seguira brindando el acompañamiento y la capacitación necesaria para el buen funcionamiento de la herramienta, asi como los reportes mensuales de los radicados sin finalizar  que se envían a los usuarios y jefes de dependencias </t>
  </si>
  <si>
    <t>Segundo trimestre</t>
  </si>
  <si>
    <t xml:space="preserve">De acuerdo con los resultados de la vigencia  anterior se evidencia con respecto a l presente periodo una mejora en cuanto al porcentaje de cumplimiento pasando de un 70% a un 88%, esta actividad ha mejorado notoriamente debido al seguimiento permanente que se lleva a cabo por parte del Proceso de Gestión Documental </t>
  </si>
  <si>
    <t xml:space="preserve">De acuerdo con los resultados de la vigencia  anterior se evidencia con respecto al presente periodo una disminución en cuanto al porcentaje de cumplimiento pasando de un 92% a un 85%, en donde mensualmente se generan  reportes de seguimiento a la finalización de los trámites en orfeo por depedencias y se comunican a los lideres de proceso y usuarios. </t>
  </si>
  <si>
    <t xml:space="preserve">El proceso denGestión Documental con el fin de concientizar a los usuarios sobre el adecuado manejo de la herramienta, emitirá para el próximo en el transcurso del próximo periodo  una comunicación oficial interna informando a los jefes de cada dependencia y líderes de procesos de los usuarios con más radicados sin finalizar y que actualmente se evidencian como usuarios críticos con mas de 20 radicados pendientes. </t>
  </si>
  <si>
    <t>En relación con los resultados del periodo anterior, se nota un incremento en el incumplimiento del indicador pasando de un 91% a un 80%, teniendo en cuenta que la gestión del mismo depende de terceros es decir la finalización de los tramites es potestad de cada usuario, sin embargo, tanto en el periodo anterior como en el presente periodo continua dentro del rango de gestión mejorable- apropiado.</t>
  </si>
  <si>
    <t>El proceso de Gestión Documental continua realizando los reportes mensuales e informando a los usuarios y jefes de las dependencias y lideres de procesos los casos más críticos en cuanto a la finalización de los trámtes en ORFEO, sin embargo no ha mejorado la gestión por parte de los mismos. Se debe con los jefes y lideres establecer un punto de control pra la finalización de los trámites en el ORFEO .</t>
  </si>
  <si>
    <t>ATENCIÓN DE CONSULTAS DEL ARCHIVO CENTRAL Y DE GESTIÓN</t>
  </si>
  <si>
    <t>GDOC-IND-002</t>
  </si>
  <si>
    <t>Atender todas las consultas de los documentos del Archivo Central y el Archivo de Gestión  en un tiempo promedio no mayor a dos (2) días hábiles</t>
  </si>
  <si>
    <t>Realizar seguimiento a la atención de consultas documentales del archivo central y archivo de gestión a cargo del proceso de Gestión Documental.</t>
  </si>
  <si>
    <t>El indicador busca medir el tiempo promedio de atención de consultas documentales del proceso  frente al total de consultas realizadas en el periodo de medición.</t>
  </si>
  <si>
    <t xml:space="preserve">Junio de 2020 </t>
  </si>
  <si>
    <t>Dias</t>
  </si>
  <si>
    <t xml:space="preserve">Base de datos de consultas </t>
  </si>
  <si>
    <t>(Σ del tiempo empleado en la atención de consultas documentales del archivo central / Total de consultas documentales del archivo central realizadas)</t>
  </si>
  <si>
    <t>5 días</t>
  </si>
  <si>
    <t>6 días</t>
  </si>
  <si>
    <t>3 días</t>
  </si>
  <si>
    <t>4 días</t>
  </si>
  <si>
    <t>1 día</t>
  </si>
  <si>
    <t>2 días</t>
  </si>
  <si>
    <t>Σ del tiempo empleado en la atención de consultas documentales del archivo central</t>
  </si>
  <si>
    <t>Total de consultas documentales del archivo central realizadas</t>
  </si>
  <si>
    <t xml:space="preserve">El indicador de consulta se mantiene en un nivel apropiado con un tiempo  promedio en la atención de cada consulta de 1 día </t>
  </si>
  <si>
    <t>El indicador de consulta se mantiene en un nivel apropiado con un tiempo  promedio en la atención de cada consulta de 2 días</t>
  </si>
  <si>
    <t>El indicador de consulta se mantiene en un nivel apropiado con un tiempo  promedio en la atención de cada consulta de 1 día</t>
  </si>
  <si>
    <t xml:space="preserve">Para el presente periodo el indicador de préstamos se mantiene dentro del rango de gestión apropiado con un tiempo de respuesta de menos de un día, esto obedece a que para el presente periodo tambien bajo el numero de consultas solicitadas con relación a los anteriores periodos de la presente vigencia. </t>
  </si>
  <si>
    <t>De acuerdo con los resultados de la vigencia anterior 1 día al resultado actual 1 día se infiere que los resultados del indicador se mantienen en un nivel apropiado de comportamiento.</t>
  </si>
  <si>
    <t xml:space="preserve">El indicador se mantiene en un nivel apropiado, por lo tanto no hay que establecer acciones de mejora al respecto </t>
  </si>
  <si>
    <t xml:space="preserve">De acuerdo con los resultados de la vigencia anterior con 1 dia en promedio del tiempo de respuesta al resultado actual 2 días, se infiere que los resultados del indicador se mantienen en un nivel apropiado de comportamiento, aun cuando  el tiempo aumento debido a que se presentaron solicitudes de consulta en bloque por un mismo usuario es decir  de 10 o mas consultas en un mismo día realizada por un mismo usuario </t>
  </si>
  <si>
    <t xml:space="preserve">El indicador continua manteniendose en estado apropiado con 1 día en promedio en la atención de consultas. Para este periodo se implemento el formato de solciitud de consultas  con el fin de tener la información más detallada para agilizar la busqueda de la consulta. </t>
  </si>
  <si>
    <t xml:space="preserve">El indicador continua manteniendose dentro de un rango de gestión apropiado con un tiempo en la atención de la consulta menor a un dia </t>
  </si>
  <si>
    <t>CUMPLIMIENTO DE LOS TRÁMITES EN EL SGDEA - APLICATIVO ORFEO</t>
  </si>
  <si>
    <t>GDOC-IND-003</t>
  </si>
  <si>
    <t>Tener un porcentaje de desviación menor al 1% entre los Sistema de Gestión de Documentos Electrónicos de Archivo (ORFEO) durante el periodo.</t>
  </si>
  <si>
    <t xml:space="preserve">Disminuir el numero de radicados anulados  en el Sistema de Gestión de Documentos Electrónicos de Archivo (ORFEO), con el fin de optimizar el uso de la herramienta e identificar las posibles inconsistencias que se puedan presentar en el manejo por parte de los usuarios </t>
  </si>
  <si>
    <t>Con este indicador se pretende conocer el numero de radicados anulados durante el periodo establecido en relación con los radicados generados, con el fin de identificar las  causas mas  frecuentes por las cuales los usuarios solicitan la anulación de radicados y establecer las acciones de mejora necesarias para el buen uso del Sistema de Gestión de Documentos Electrónicos de Archivo (ORFEO).</t>
  </si>
  <si>
    <t xml:space="preserve">Junio  de 2020 </t>
  </si>
  <si>
    <t>Reporte Estadisticas realizadas en el aplicativo ORFEO</t>
  </si>
  <si>
    <t>100%- (No de  radicados anulados en el periodo/ Total de radicados  en el periodo)</t>
  </si>
  <si>
    <t>No de  radicados anulados en el periodo</t>
  </si>
  <si>
    <t xml:space="preserve">El indicador se mantiene en un nivel apropiado, dado que el proceso de Gestión Documental ha estado brindando capacitación constante sobre el uso adecuado de la herramienta con el fin de evitar la anulación de radicados y que estos se lleven a cabo unicamente cuando es estrictamente necesario, lo cual se refleja en las buenas practicas del usos de la herramienta por parte de las dependencias y procesos. </t>
  </si>
  <si>
    <t xml:space="preserve">El indicador se encuentra dentro de un nivel apropiado, se evidencia el aumento en el porcentaje de cumplimiento del indicador de conformidad con las mejores prácticas que se han tenido dentro del aplicativo por parte de los usuarios y con el continuo acompañamiento por parte del proceso de GDOC </t>
  </si>
  <si>
    <t xml:space="preserve">El indicador continua en un nivel apropiado,con un porcentaje de anulación menor a 1%, aun cuando se nota un incremento en la cantidad de radicados anulados para este periodo, sin embargo, como aumento la cantidad de radicados en el sistema, se mantiene la constante del indicador. Se evidencia las buenas prácticas que se han tenido dentro del aplicativo por parte de los usuarios y el continuo acompañamiento por parte del proceso de GDOC </t>
  </si>
  <si>
    <t xml:space="preserve">El indicador continua en un nivel apropiado,con un porcentaje de anulación menor a 1%, aun cuando se nota un incremento en la cantidad de radicados anulados para este periodo, sin embargo, como aumento la cantidad de radicados en el sistema, se mantiene la constante del indicador, siendo este periodo el que mas presenta radicados en el sistema con 12648. Se evidencia las buenas prácticas que se han tenido dentro del aplicativo por parte de los usuarios y el continuo acompañamiento por parte del proceso de GDOC </t>
  </si>
  <si>
    <t>De acuerdo con los resultados del indicador respecto a la vigencia anterior 0,5 a los resultados actuales 0,4 se infiere que se el comportamiento del indicador ha mejorado en razón a las acciones de mejora implementadas por el proceso entre las cuales se encuentran los acompañamientos y la divulgación de tips del manejo del aplicativo de Orfeo.</t>
  </si>
  <si>
    <t xml:space="preserve">El indicador se mantiene en un estado apropiado, por lo cual no es necesario establecer una acción de mejora durante este periodo </t>
  </si>
  <si>
    <t xml:space="preserve">Acorde con los resultados de la vigencia anterior 0,4%  comparados con los resultados actuales 0,2% se denota en un estado apropiado, por lo que se puede evidenciar que se está realizando un mejor uso de la herramienta de ORFEO por parte de los usuarios </t>
  </si>
  <si>
    <t xml:space="preserve">Tercer trimestre  </t>
  </si>
  <si>
    <t>En relación al porcentaje de radicados anulados en comparación con los resultados del periodo anterior se denota un aumento en el comportamiento del indicador pasando de un 0,2 a un 0,4% manteniendose en un rango de gestión apropiado acorde con los resultados emitidos para el periodo.</t>
  </si>
  <si>
    <t>El porcentaje de radicados anulados para este periodo mejoro en comparación con la vigencia anterior pasando de 1% al 0,4% de anulados, disminuyendo la cantidad de radicados anulados con un comportamiento dentro del rango de gestión en apropiado.</t>
  </si>
  <si>
    <t>GESTIÓN JURÍDICA</t>
  </si>
  <si>
    <t xml:space="preserve">SENTENCIAS  FALLADAS A FAVOR DE LA ENTIDAD </t>
  </si>
  <si>
    <t>GJUR-IND-001</t>
  </si>
  <si>
    <t>LOGRAR QUE EL 70% DEL TOTAL DE LAS SENTENCIAS EN LA VIGENCIA SEAN FAVORABLES PARA LA ENTIDAD</t>
  </si>
  <si>
    <t>Medir el porcentaje de favorabilidad de las sentencias proferidas en primera, segunda o única instancia de la UAERMV por los despachos judiciales en procesos Administrativos, Laborales, Civiles y acciones constitucionales.</t>
  </si>
  <si>
    <t>Conocer el porcentaje de éxito que tuvo la entidad en los procesos judiciales de los que hace parte.</t>
  </si>
  <si>
    <t>Registro: Sistema de Información de Procesos Judiciales del D.C. (SIPROJ)</t>
  </si>
  <si>
    <t>Gestón Jurídica</t>
  </si>
  <si>
    <t>Oficina Asesora Jurídica</t>
  </si>
  <si>
    <t>Número de sentencias decididas a favor de la entidad en el periodo /Número total de sentencias proferidas en el periodo.</t>
  </si>
  <si>
    <t>Número total de sentencias proferidas en el periodo</t>
  </si>
  <si>
    <t>Número de sentencias decidicas a favor de la Entidad</t>
  </si>
  <si>
    <t>Únicamente se profirieron dos fallos desfavorables, uno de tutela y uno laboral, sobre el cual se interpuso recurso de apelación.</t>
  </si>
  <si>
    <t>En el periodo hubo 4 fallos desfavorables según el SIPROJ, de los cuales 2 corresponden a procesos judiciales y 2 a acciones de tutela</t>
  </si>
  <si>
    <t>En el periodo hubo 5 fallos desfavorables, corresponden a 3 de procesos laborales, 1 de acción popular y 1 de acción de tutela</t>
  </si>
  <si>
    <t>En el periodo hubo 8 fallos de los cuales solo hay uno en contra, que fue proferido contra la SOP, cuando la defesa era ejercida desde el nuvel central</t>
  </si>
  <si>
    <t>01-01-2022 a 31-03-2022</t>
  </si>
  <si>
    <t>100% Favorables</t>
  </si>
  <si>
    <t>88% Favorables</t>
  </si>
  <si>
    <t>No es necesaria acción de mejora porque el porcentaje está dentro del rango de favorabilidad  apropiado</t>
  </si>
  <si>
    <t>01-04-2022 a 30-06-2022</t>
  </si>
  <si>
    <t>67% Favorales</t>
  </si>
  <si>
    <t>Se hubica en rango mejorable, por lo cual se analiza la causa de la baja en el porcentaje respecto al trimestre anterior</t>
  </si>
  <si>
    <t>01-07-2022 a 30-09-2022</t>
  </si>
  <si>
    <t>74% Favorables</t>
  </si>
  <si>
    <t>Se encuentra en el trango apropiado por lo que se continúa trabajadno desde la defensa judicial en la mejora de los resultados</t>
  </si>
  <si>
    <t>01-09-2022 a 30-12-2022</t>
  </si>
  <si>
    <t>PREJUDICIALES  ESTUDIADAS EN EL COMITÉ DE CONCILIACIÓN.</t>
  </si>
  <si>
    <t>GJUR-IND-002</t>
  </si>
  <si>
    <t xml:space="preserve"> QUE EL COMITÉ DE CONCILIACIÓN ESTUDIE EL 100% DE LAS SOLICITUDES PREJUDICIALES QUE SE SOMETAN A SU DECISIÓN.</t>
  </si>
  <si>
    <t>Establecer el  porcentaje de las solicitudes de conciliación prejudicial estudiadas por el comité de concilaición frente a las que le fueron remitidas para su estudio por parte de los abogados a cargo de la defensa judicial de acuerdo a su reparto.</t>
  </si>
  <si>
    <t xml:space="preserve">Dar cumpliento al  artículo 21 del  Decreto 1716 de 2009  cuyo objeto es que la Entidad estudie las demandas prejudiciales,  que son el requisito previo  a las demandas  administrativas  y pueda prevenir las consecuencias negativas para la UAERMV de un proceso con fallo adverso y determinar sus responsables. </t>
  </si>
  <si>
    <t>Número de conciliaciones prejudiciales estudiadas en el Comité de Conciliación / Número de solicitudes de conciliación prejudicial remitidas para estudio al Comité de Conciliación.</t>
  </si>
  <si>
    <t>Número de conciliaciones prejudiciales estudiadas en el Comité de Conciliación</t>
  </si>
  <si>
    <t>Número de solicitudes de conciliación prejudicial remitidas para estudio al Comité de Conciliación.</t>
  </si>
  <si>
    <t>1er Semestre</t>
  </si>
  <si>
    <t>Durante el primer semestre de 2022, se presentaron para estudio 13 solicitudes de concilación extrajudicial, las cuales se estudiaron en su totalidad dentro del comité</t>
  </si>
  <si>
    <t xml:space="preserve">2do Semestre </t>
  </si>
  <si>
    <t>Durante el primer semestre de 2022, se presentaron para estudio 17 solicitudes de concilación extrajudicial, las cuales se estudiaron en su totalidad dentro del comité</t>
  </si>
  <si>
    <t>01/01/2022 a 30/06/2022</t>
  </si>
  <si>
    <t>01/07/2022 a 30/12/2022</t>
  </si>
  <si>
    <t>CONTROL, EVALUACIÓN Y MEJORA DE LA GESTIÓN</t>
  </si>
  <si>
    <t>CUMPLIMIENTO 
DEL PLAN ANUAL DE AUDITORÍAS</t>
  </si>
  <si>
    <t>CEM-IND-001</t>
  </si>
  <si>
    <t>90%  de cumplimiento del PAA-Plan Anual de Auditorías, al final de la vigencia</t>
  </si>
  <si>
    <t>Determinar el nivel de cumplimiento del Plan Anual de Auditorías en la vigencia, a la fecha de medición.</t>
  </si>
  <si>
    <t>El resultado del indicador permite conocer cada trimestre el avance acumulado del cumplimiento en la ejecución del plan anual de auditorías aprobado por el CICCI -Comité Institucional de Coordinación de Control Interno</t>
  </si>
  <si>
    <t>MARZO DE 2022</t>
  </si>
  <si>
    <t>(CEM-FM-001) Plan Anual de Auditoria, aprobado por el CICCI</t>
  </si>
  <si>
    <t>CEM-Control, Evaluación y Mejora de la Gestión</t>
  </si>
  <si>
    <t>Jefe Oficina de Control Interno 006-01</t>
  </si>
  <si>
    <t>(Sumatoria de actividades del PAA ejecutadas / Sumatoria de actividades del PAA programadas) x 100</t>
  </si>
  <si>
    <t>Sumatoria de actividades del PAA ejecutadas</t>
  </si>
  <si>
    <t>Sumatoria de actividades del PAA programadas</t>
  </si>
  <si>
    <t>% cumplimiento</t>
  </si>
  <si>
    <r>
      <t xml:space="preserve">De un total de 128 actividades programadas para la vigencia, en el PAA-Plan Anual de Auditorías V-1 aprobada en el CICCI 1-2022 (28-01-2022), se programaron 37 actividades a realizar (29%), ejecutando 36 = </t>
    </r>
    <r>
      <rPr>
        <b/>
        <sz val="11"/>
        <rFont val="Arial"/>
        <family val="2"/>
      </rPr>
      <t xml:space="preserve">97% de cumplimiento. </t>
    </r>
    <r>
      <rPr>
        <sz val="11"/>
        <rFont val="Arial"/>
        <family val="2"/>
      </rPr>
      <t xml:space="preserve">
La actividad pendiente por cumplir es la formulación del Plan de Mejoramiento de la auditoría 2021 al proceso EGTI. En comité CICCI 2-2022 fue aprabado el inicio de 2 auditorías (GTHU y GJUR) en el mes de ABRIL.</t>
    </r>
  </si>
  <si>
    <r>
      <t xml:space="preserve">De un total de 124 actividades </t>
    </r>
    <r>
      <rPr>
        <u/>
        <sz val="11"/>
        <rFont val="Arial"/>
        <family val="2"/>
      </rPr>
      <t xml:space="preserve"> AJUSTADAS</t>
    </r>
    <r>
      <rPr>
        <sz val="11"/>
        <rFont val="Arial"/>
        <family val="2"/>
      </rPr>
      <t xml:space="preserve"> para la vigencia, se han ejecutado 59 actvidades (98%) en el PAA-Plan Anual de Auditorías </t>
    </r>
    <r>
      <rPr>
        <b/>
        <sz val="11"/>
        <rFont val="Arial"/>
        <family val="2"/>
      </rPr>
      <t xml:space="preserve">V-3 </t>
    </r>
    <r>
      <rPr>
        <sz val="11"/>
        <rFont val="Arial"/>
        <family val="2"/>
      </rPr>
      <t xml:space="preserve">aprobada en el CICCI 3-2022 (10-05-2022), se programaron 23 actividades a realizar, ejecutando 22 = </t>
    </r>
    <r>
      <rPr>
        <b/>
        <sz val="11"/>
        <rFont val="Arial"/>
        <family val="2"/>
      </rPr>
      <t xml:space="preserve">100% de cumplimiento. </t>
    </r>
    <r>
      <rPr>
        <sz val="11"/>
        <rFont val="Arial"/>
        <family val="2"/>
      </rPr>
      <t xml:space="preserve">
Sin embargo, se cumple una (1) actividad faltante del trimestre 1: la formulación del Plan de Mejoramiento de la auditoría 2021 al proceso EGTI.
Quedó pendiente la actividad: Informe definitivo a la Auditoría interna al Proceso CODI</t>
    </r>
  </si>
  <si>
    <t>De un total de 117 actividades programadas en el PAA-V4 (de 124 del PAA-V3 aprobado en el CICCI 3-2022 fueron eliminadas 9: en 4 productos), se programaron 32 actividades a realizar, ejecutando 28 del Trim3 y se suman (3): 1 (pendiente: Informe definitivo a la Auditoría interna al Proceso CODI) y se suman 2 (se adelantó la gestión de la Auditoría GLAB por ONAC con 2 productos)  = 97% de cumplimiento.
Quedando pendiente: (2) informes defintivos de auditorías por la OCI:GSIT - GTHU.  y (2) el informe definitivo y plan de mejoramiento de la auditoría SGSST por ls SG.</t>
  </si>
  <si>
    <t>De un total de 116 actividades definidas en el PAA-V5, se programaron 29 actividades a realizar en el trimestre 4. De estas se ejecutaron un total de 27 actividades. Se ejecutó un actividad adicional no programada denominada "Construcción de Mapa de Aseguramiento para la Unidad de Mantenimiento Vial". Las actividades que no se ejecutaron fueron:
1, Auditoria Proceso GSIT - Gestión de Servicios e Infraestructura Tecnológica 
2, Entrega del Plan de Mejoramiento de la "Auditoría Anual al SGSST conforme al estándar 6.1.2. de la RES 0312 de 2019," actividad a cargo de Secretaría General</t>
  </si>
  <si>
    <t>SUMATORIA</t>
  </si>
  <si>
    <t>CUMPLIMIENTO DE LAS ACCIONES CORRECTIVAS</t>
  </si>
  <si>
    <t>90%  de cumplimiento de las acciones correctivas en planes de mejoramiento que fueron ejecutadas por los procesos</t>
  </si>
  <si>
    <t>Determinar el nivel de cumplimiento ejecución de las acciones correctivas formuladas por los procesos en los planes de mejoramiento derivados de las auditorías internas efectuadas por la OCI, a la fecha de medición.</t>
  </si>
  <si>
    <t>El resultado del indicador permite conocer cada trimestre el avance de cumplimiento en la ejecución de las acciones correctivas en planes de mejoramiento, con fecha de cierre dentro del corte del seguimiento efectuado por la OCI.</t>
  </si>
  <si>
    <t>Seguimiento a las acciones correctivas en los planes de mejoramiento de auditorías internas</t>
  </si>
  <si>
    <t>(Sumatoria de acciones correctivas cerradas en el trimestre / sumatoria de acciones correctivas
con fecha de cierre dentro del corte trimestral) x 100</t>
  </si>
  <si>
    <t>sumatoria de acciones correctivas cerradas en el trimestre</t>
  </si>
  <si>
    <t>sumatoria de acciones correctivas con fecha de cierre dentro del corte trimestral</t>
  </si>
  <si>
    <r>
      <rPr>
        <b/>
        <i/>
        <u/>
        <sz val="9"/>
        <rFont val="Arial"/>
        <family val="2"/>
      </rPr>
      <t>1. ACCIONES PROGRAMADAS PARA CUMPLIR</t>
    </r>
    <r>
      <rPr>
        <b/>
        <u/>
        <sz val="9"/>
        <rFont val="Arial"/>
        <family val="2"/>
      </rPr>
      <t>:</t>
    </r>
    <r>
      <rPr>
        <u/>
        <sz val="9"/>
        <rFont val="Arial"/>
        <family val="2"/>
      </rPr>
      <t xml:space="preserve"> </t>
    </r>
    <r>
      <rPr>
        <sz val="9"/>
        <rFont val="Arial"/>
        <family val="2"/>
      </rPr>
      <t xml:space="preserve">37 acciones en 4 dependencias DG, SG, OAP, SMVL y 8 procesos (DESI:17; GSIT:7; GREF:1; GTHU:1; GDOC:4; PIV:1; GAM:2; SINDICAL:4).
</t>
    </r>
    <r>
      <rPr>
        <b/>
        <sz val="9"/>
        <rFont val="Arial"/>
        <family val="2"/>
      </rPr>
      <t>1.1 ACCIONES CUMPLIDAS</t>
    </r>
    <r>
      <rPr>
        <b/>
        <sz val="9"/>
        <color rgb="FF00B050"/>
        <rFont val="Arial"/>
        <family val="2"/>
      </rPr>
      <t>:</t>
    </r>
    <r>
      <rPr>
        <sz val="9"/>
        <rFont val="Arial"/>
        <family val="2"/>
      </rPr>
      <t xml:space="preserve"> se cumplieron 24 acciones (65%).  
PIV, GAM, GREF, GTHU, GDOC y SINDICALES cumplieron al 100% sus acciones programadas. 
GSIT cumplió 3 de 7 acciones con un 43% de cumplimiento y DESI 9 de 17 acciones con un 47% de cumplimiento afectando el indicador a nivel general. 
1.2</t>
    </r>
    <r>
      <rPr>
        <b/>
        <sz val="9"/>
        <rFont val="Arial"/>
        <family val="2"/>
      </rPr>
      <t xml:space="preserve"> ACCIONES PROGRAMADAS QUE SE VENCIERON DURANTE EL PERIODO</t>
    </r>
    <r>
      <rPr>
        <sz val="9"/>
        <rFont val="Arial"/>
        <family val="2"/>
      </rPr>
      <t xml:space="preserve">: 13 (DESI:9; GSIT:4).
</t>
    </r>
    <r>
      <rPr>
        <b/>
        <i/>
        <u/>
        <sz val="9"/>
        <rFont val="Arial"/>
        <family val="2"/>
      </rPr>
      <t>2. ACCIONES VENCIDAS DE PERIODOS ANTERIORES AL 31 DE DICIEMBRE DE 2021 CON SEGUIMIENTO QUE NO APORTAN AL INDICADOR.</t>
    </r>
    <r>
      <rPr>
        <sz val="9"/>
        <rFont val="Arial"/>
        <family val="2"/>
      </rPr>
      <t xml:space="preserve">  se registraban 20 acciones vencidas distribuidas en 5 procesos, así: GREF:10; GEFI:3; GTHU:2; GSIT:2; EGTI:3.
</t>
    </r>
    <r>
      <rPr>
        <b/>
        <sz val="9"/>
        <rFont val="Arial"/>
        <family val="2"/>
      </rPr>
      <t>2.1. ACCIONES VENCIDAS CUMPLIDAS EN PERIODO</t>
    </r>
    <r>
      <rPr>
        <sz val="9"/>
        <rFont val="Arial"/>
        <family val="2"/>
      </rPr>
      <t xml:space="preserve">: se cerraron 16 acciones (80%) en los siguientes procesos: GEFI:1; GREF:10; GTHU:2; GSIT:1; EGTI: 2 
</t>
    </r>
    <r>
      <rPr>
        <b/>
        <i/>
        <u/>
        <sz val="9"/>
        <rFont val="Arial"/>
        <family val="2"/>
      </rPr>
      <t>3. TOTAL DE ACCIONES VENCIDAS AL 31 DE MARZO DE 2021</t>
    </r>
    <r>
      <rPr>
        <sz val="9"/>
        <rFont val="Arial"/>
        <family val="2"/>
      </rPr>
      <t>: 13+4=17
Al 31 de MARZO de 2022 se tienen en total 17 acciones vencidas distribuidas en 4 procesos, así: DESI:11; GSIT:5; GEFI:2; EGTI:1.</t>
    </r>
  </si>
  <si>
    <r>
      <rPr>
        <b/>
        <u/>
        <sz val="9"/>
        <rFont val="Arial"/>
        <family val="2"/>
      </rPr>
      <t>1. ACCIONES PROGRAMADAS PARA CUMPLIR:</t>
    </r>
    <r>
      <rPr>
        <sz val="9"/>
        <rFont val="Arial"/>
        <family val="2"/>
      </rPr>
      <t xml:space="preserve"> 84 acciones en 7 dependencias DG, SG, OAP, OAJ, SMVL, GP, GASA y 12 procesos (DESI:5; GJUR:1; GTHU:9; GDOC:8; GCON:13; APIC:10; GSIT:16; EGTI:1; PIV:4; GAM:12; PPMQ:2; SINDICAL:3).
</t>
    </r>
    <r>
      <rPr>
        <b/>
        <sz val="9"/>
        <rFont val="Arial"/>
        <family val="2"/>
      </rPr>
      <t>1.1 ACCIONES CUMPLIDAS</t>
    </r>
    <r>
      <rPr>
        <sz val="9"/>
        <rFont val="Arial"/>
        <family val="2"/>
      </rPr>
      <t xml:space="preserve">: se cumplieron 64 acciones (76%).  APIC, EGTI, PIV, PPMQ, GAM, GDOC y GJUR cumplieron al 100% sus acciones programadas. 
GCON cumplió 12 de 13 acciones con un 92%, GTHU cumplió 9 de 8 acciones con un 89%, DESI cumplió 4 de 5 acciones con un 80% de cumplimiento, afectaron el indicador general GSIT con un cumplimiento del 13% y Contratos Sindicales con el 0%.
</t>
    </r>
    <r>
      <rPr>
        <b/>
        <sz val="9"/>
        <rFont val="Arial"/>
        <family val="2"/>
      </rPr>
      <t>1.2 ACCIONES PROGRAMADAS QUE SE VENCIERON DURANTE EL PERIODO</t>
    </r>
    <r>
      <rPr>
        <sz val="9"/>
        <rFont val="Arial"/>
        <family val="2"/>
      </rPr>
      <t xml:space="preserve">: 20 (GSIT:14; SINDICAL:3; GCON:1; GTHU:1; DESI:1).
</t>
    </r>
    <r>
      <rPr>
        <b/>
        <u/>
        <sz val="9"/>
        <rFont val="Arial"/>
        <family val="2"/>
      </rPr>
      <t>2. ACCIONES VENCIDAS DE PERIODOS ANTERIORES AL 31 DE MARZO DE 2022 CON SEGUIMIENTO QUE NO APORTAN AL INDICADOR</t>
    </r>
    <r>
      <rPr>
        <sz val="9"/>
        <rFont val="Arial"/>
        <family val="2"/>
      </rPr>
      <t xml:space="preserve">.  se registraban 17 acciones vencidas distribuidas en 4 procesos, así: DESI:9; GSIT:5; GEFI:2; EGTI:1
</t>
    </r>
    <r>
      <rPr>
        <b/>
        <sz val="9"/>
        <rFont val="Arial"/>
        <family val="2"/>
      </rPr>
      <t>2.1. ACCIONES VENCIDAS CUMPLIDAS EN PERIODO</t>
    </r>
    <r>
      <rPr>
        <sz val="9"/>
        <rFont val="Arial"/>
        <family val="2"/>
      </rPr>
      <t xml:space="preserve">: se cerraron 9 acciones (53%) en los siguientes procesos: GEFI:2; GSIT:3; DESI: 4 
</t>
    </r>
    <r>
      <rPr>
        <b/>
        <u/>
        <sz val="9"/>
        <rFont val="Arial"/>
        <family val="2"/>
      </rPr>
      <t>3. TOTAL DE ACCIONES VENCIDAS AL 30 DE JUNIO DE 2022</t>
    </r>
    <r>
      <rPr>
        <sz val="9"/>
        <rFont val="Arial"/>
        <family val="2"/>
      </rPr>
      <t>: 20+8=28
Al 30 de JUNIO de 2022 se tienen en total 28 acciones vencidas distribuidas en 5 procesos, así: DESI:6; GSIT:16; EGTI:1; GTHU:1; SINDICAL:3.</t>
    </r>
  </si>
  <si>
    <r>
      <rPr>
        <b/>
        <u/>
        <sz val="9"/>
        <rFont val="Arial"/>
        <family val="2"/>
      </rPr>
      <t>1. ACCIONES PROGRAMADAS PARA CUMPLIR</t>
    </r>
    <r>
      <rPr>
        <sz val="9"/>
        <rFont val="Arial"/>
        <family val="2"/>
      </rPr>
      <t xml:space="preserve">: 80 acciones en 7 dependencias DG, SG, OAP, OAJ, GI, GASA, SPI y 12 procesos (DESI:2; APIC:10; EGTI:4; IMVI:4; GSIT:2; GCON:3; GLAB:19; GTHU:9; GAM:5; GDOC:1; GJUR:18; SINDICAL:1; ARQUEOS:2).
</t>
    </r>
    <r>
      <rPr>
        <b/>
        <sz val="9"/>
        <rFont val="Arial"/>
        <family val="2"/>
      </rPr>
      <t>1.1 ACCIONES CUMPLIDAS:</t>
    </r>
    <r>
      <rPr>
        <sz val="9"/>
        <rFont val="Arial"/>
        <family val="2"/>
      </rPr>
      <t xml:space="preserve"> se cumplieron 74 acciones (93%).  
DESI, APIC, EGTI, IMVI, GSIT, GCON, GDOC, GJUR cumplieron al 100% sus acciones programadas. 
GLAB cumplió 18 de 19 acciones con un 95%, GAM cumplió 4 de 5 acciones con un 80% y GTHU cumplió 5 de 9 acciones con un 56%.
</t>
    </r>
    <r>
      <rPr>
        <b/>
        <sz val="9"/>
        <rFont val="Arial"/>
        <family val="2"/>
      </rPr>
      <t>1.2 ACCIONES PROGRAMADAS QUE SE VENCIERON DURANTE EL PERIODO:</t>
    </r>
    <r>
      <rPr>
        <sz val="9"/>
        <rFont val="Arial"/>
        <family val="2"/>
      </rPr>
      <t xml:space="preserve"> 6 (GTHU:4; GAM:1; GLAB:1).
</t>
    </r>
    <r>
      <rPr>
        <b/>
        <u/>
        <sz val="9"/>
        <rFont val="Arial"/>
        <family val="2"/>
      </rPr>
      <t>2. ACCIONES VENCIDAS DE PERIODOS ANTERIORES AL 30 DE JUNIO DE 2022 CON SEGUIMIENTO QUE NO APORTAN AL INDICADOR</t>
    </r>
    <r>
      <rPr>
        <sz val="9"/>
        <rFont val="Arial"/>
        <family val="2"/>
      </rPr>
      <t xml:space="preserve">.  se registraban 28 acciones vencidas distribuidas en 5 procesos, así: DESI:6; GSIT:16; EGTI:1; GTHU:1; SINDICAL:3.
</t>
    </r>
    <r>
      <rPr>
        <b/>
        <sz val="9"/>
        <rFont val="Arial"/>
        <family val="2"/>
      </rPr>
      <t>2.1. ACCIONES VENCIDAS CUMPLIDAS EN PERIODO:</t>
    </r>
    <r>
      <rPr>
        <sz val="9"/>
        <rFont val="Arial"/>
        <family val="2"/>
      </rPr>
      <t xml:space="preserve"> se cerraron 25 acciones (89%) en los siguientes procesos: GSIT:13; DESI: 6; SINDICAL:3; GTHU:1, GCON:1; EGTI:1
</t>
    </r>
    <r>
      <rPr>
        <b/>
        <sz val="9"/>
        <rFont val="Arial"/>
        <family val="2"/>
      </rPr>
      <t>3. TOTAL DE ACCIONES VENCIDAS AL 30 DE SEPTIEMBRE DE 2022</t>
    </r>
    <r>
      <rPr>
        <sz val="9"/>
        <rFont val="Arial"/>
        <family val="2"/>
      </rPr>
      <t>: 6+3=9
Al 30 de SEPTIEMBRE de 2022 se tienen en total 9 acciones vencidas distribuidas en 4 procesos, así: GTHU:4; GSIT:3; GLAB:1; GAM:1.</t>
    </r>
  </si>
  <si>
    <r>
      <rPr>
        <b/>
        <u/>
        <sz val="10"/>
        <rFont val="Arial"/>
        <family val="2"/>
      </rPr>
      <t>1. ACCIONES PROGRAMADAS PARA CUMPLIR</t>
    </r>
    <r>
      <rPr>
        <sz val="10"/>
        <rFont val="Arial"/>
        <family val="2"/>
      </rPr>
      <t xml:space="preserve">: 130 acciones en 7 dependencias DG, SG, OAP, OAJ, GI, GASA, SPI y 13 procesos (DESI:1; APIC:11; EGTI:8; PIV:5; PPMQ:2; IMVI:22; GSIT:6; GCON:6; GLAB:8; GTHU:24; GAM:22; GJUR:11; CODI:1; SINDICAL:1; SPI:2).
</t>
    </r>
    <r>
      <rPr>
        <b/>
        <sz val="10"/>
        <rFont val="Arial"/>
        <family val="2"/>
      </rPr>
      <t>1.1 ACCIONES CUMPLIDAS</t>
    </r>
    <r>
      <rPr>
        <sz val="10"/>
        <rFont val="Arial"/>
        <family val="2"/>
      </rPr>
      <t xml:space="preserve">: se cumplieron 112 acciones (86%).  
DESI, PPMQ, GJUR, CODI, SINDICAL cumplieron al 100% sus acciones programadas. 
GAM cumplió 21 de 22 con un 95%, IMVI cumplió 20 de 22 con un 91%, %, APIC cumplió 10 de 11 con un 91%, GTHU cumplió 20 de 24 con un 83, PIV cumplió 4 de 5 con un 80%, GLAB 8 de 6 con un 75%, GSIT y GCON 4 de 6 con un 67% y EGTI 5 de 8 con un 63%  
</t>
    </r>
    <r>
      <rPr>
        <b/>
        <sz val="10"/>
        <rFont val="Arial"/>
        <family val="2"/>
      </rPr>
      <t>1.2 ACCIONES PROGRAMADAS QUE SE VENCIERON DURANTE EL PERIODO:</t>
    </r>
    <r>
      <rPr>
        <sz val="10"/>
        <rFont val="Arial"/>
        <family val="2"/>
      </rPr>
      <t xml:space="preserve"> 18 (APIC:1; EGTI: 3; PIV: 1; IMVI: 2; GSIT: 2; GCON: 2: GLAB: 2; GTHU: 4; GAM:1).
</t>
    </r>
    <r>
      <rPr>
        <b/>
        <u/>
        <sz val="10"/>
        <rFont val="Arial"/>
        <family val="2"/>
      </rPr>
      <t>2. ACCIONES VENCIDAS DE PERIODOS ANTERIORES AL 30 DE SEPTIEMBRE DE 2022 CON SEGUIMIENTO QUE NO APORTAN AL INDICADOR.</t>
    </r>
    <r>
      <rPr>
        <sz val="10"/>
        <rFont val="Arial"/>
        <family val="2"/>
      </rPr>
      <t xml:space="preserve">  se registraban 9 acciones vencidas distribuidas en 4 procesos, así: GTHU:4; GSIT:3; GLAB:1; GAM:1.
</t>
    </r>
    <r>
      <rPr>
        <b/>
        <sz val="10"/>
        <rFont val="Arial"/>
        <family val="2"/>
      </rPr>
      <t>2.1. ACCIONES VENCIDAS CUMPLIDAS EN PERIODO</t>
    </r>
    <r>
      <rPr>
        <sz val="10"/>
        <rFont val="Arial"/>
        <family val="2"/>
      </rPr>
      <t xml:space="preserve">: se cerraron las 9 acciones (100%) que se tenían en seguimiento.
</t>
    </r>
    <r>
      <rPr>
        <b/>
        <sz val="10"/>
        <rFont val="Arial"/>
        <family val="2"/>
      </rPr>
      <t>3. TOTAL DE ACCIONES VENCIDAS AL 30 DE DICIEMBRE DE 2022</t>
    </r>
    <r>
      <rPr>
        <sz val="10"/>
        <rFont val="Arial"/>
        <family val="2"/>
      </rPr>
      <t>: 18+0=18
Al 30 de DICEMBRE de 2022 se tienen en total 18 acciones vencidas distribuidas en 9 procesos, así: APIC:1; EGTI: 3; PIV: 1; IMVI: 2; GSIT: 2; GCON: 2: GLAB: 2; GTHU: 4; GAM:1</t>
    </r>
  </si>
  <si>
    <t>En 2021 el indicador se reportaba cuatrimestral</t>
  </si>
  <si>
    <t>Con respecto a la ultima medición se observa dismunición en el nivel de cumplimiento por parte de las dependencias pasando del 97% al 65%, aunque solo fueron dos planes los que no lograron cumplimiento del 100% afectaron considerablemte el indicador</t>
  </si>
  <si>
    <t>1. Continuar retroalimentando a los enlaces de los procesosel seguimiento producto del análisis realizado por la OCI.
2. Recordar la importancia de solicitar ampliación de plazo en el cumplimiento de las acciones con anterioridad debidamente justificado. 
3. Continuar realizando mesas de trabajo con los procesos que no logran el cumplimiento de las acciones formulada</t>
  </si>
  <si>
    <t>Con respecto a la última medición se observa aumento en el nivel de cumplimiento por parte de las dependencias pasando del 65% al 76%, afectaron considerablemte el indicador el porceso GSIT y elplan de mejormiento de contratos Sindicales, este último porque no reportó avance en el aplicativo.</t>
  </si>
  <si>
    <t xml:space="preserve">1. Continuar retroalimentando a los enlaces de los procesosel seguimiento producto del análisis realizado por la OCI.
2. Recordar la importancia de solicitar ampliación de plazo en el cumplimiento de las acciones con anterioridad debidamente justificado.
3. Reforzar con los enlaces el cargue de avances y evidencias en elaplicativo de planes de mejoramiento. 
4. Continuar realizando mesas de trabajo con los procesos que no logran el cumplimiento de las acciones formulada.
</t>
  </si>
  <si>
    <t>Con respecto a la última medición se observa aumento en el nivel de cumplimiento por parte de las dependencias pasando del 76% al 93%, siendo el reporte con mayor cumplimiento logrando un grado de gestión apropiado</t>
  </si>
  <si>
    <t>Con respecto a la ultima medición se observa dismunición en el nivel de cumplimiento por parte de las dependencias pasando del 93% al 85%, al revisar se puede observar que este trimestre de la vigencia es que mayor cantidad de acciones tenía programadas y fue uno de lso qu mayor cantidad de acciones vencidas presentó.</t>
  </si>
  <si>
    <t xml:space="preserve">1. Continuar retroalimentando a los enlaces de los procesosel seguimiento producto del análisis realizado por la OCI.
2. Reforzar con los enlaces el cargue de avances y evidencias en elaplicativo de planes de mejoramiento. 
3. Continuar realizando mesas de trabajo con los procesos que no logran el cumplimiento de las acciones formulada.
</t>
  </si>
  <si>
    <t>CEM-002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</si>
</sst>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1" formatCode="_-* #,##0_-;\-* #,##0_-;_-* &quot;-&quot;_-;_-@_-"/>
    <numFmt numFmtId="44" formatCode="_-&quot;$&quot;\ * #,##0.00_-;\-&quot;$&quot;\ * #,##0.00_-;_-&quot;$&quot;\ * &quot;-&quot;??_-;_-@_-"/>
    <numFmt numFmtId="43" formatCode="_-* #,##0.00_-;\-* #,##0.00_-;_-* &quot;-&quot;??_-;_-@_-"/>
    <numFmt numFmtId="164" formatCode="[$-C0A]mmm\-yy;@"/>
    <numFmt numFmtId="165" formatCode="_(&quot;$&quot;\ * #,##0.00_);_(&quot;$&quot;\ * \(#,##0.00\);_(&quot;$&quot;\ * &quot;-&quot;??_);_(@_)"/>
    <numFmt numFmtId="166" formatCode="_(* #,##0_);_(* \(#,##0\);_(* &quot;-&quot;??_);_(@_)"/>
    <numFmt numFmtId="167" formatCode="_(* #,##0.00_);_(* \(#,##0.00\);_(* &quot;-&quot;??_);_(@_)"/>
    <numFmt numFmtId="168" formatCode="0.0"/>
    <numFmt numFmtId="169" formatCode="0.0%"/>
    <numFmt numFmtId="170" formatCode="_-* #,##0.000_-;\-* #,##0.000_-;_-* &quot;-&quot;??_-;_-@_-"/>
    <numFmt numFmtId="171" formatCode="[$-C0A]mmm\-yy"/>
    <numFmt numFmtId="172" formatCode="&quot;$&quot;#,##0;\-&quot;$&quot;#,##0"/>
    <numFmt numFmtId="173" formatCode="_-&quot;$&quot;* #,##0_-;\-&quot;$&quot;* #,##0_-;_-&quot;$&quot;* &quot;-&quot;??_-;_-@_-"/>
  </numFmts>
  <fonts count="62" x14ac:knownFonts="1">
    <font>
      <sz val="11"/>
      <color theme="1"/>
      <name val="Calibri"/>
      <family val="2"/>
      <scheme val="minor"/>
    </font>
    <font>
      <sz val="11"/>
      <color theme="1"/>
      <name val="Calibri"/>
      <family val="2"/>
      <scheme val="minor"/>
    </font>
    <font>
      <i/>
      <sz val="11"/>
      <name val="Arial"/>
      <family val="2"/>
    </font>
    <font>
      <b/>
      <sz val="12"/>
      <name val="Arial"/>
      <family val="2"/>
    </font>
    <font>
      <b/>
      <sz val="11"/>
      <name val="Arial"/>
      <family val="2"/>
    </font>
    <font>
      <sz val="10"/>
      <name val="Arial"/>
      <family val="2"/>
    </font>
    <font>
      <sz val="11"/>
      <name val="Arial"/>
      <family val="2"/>
    </font>
    <font>
      <b/>
      <sz val="12"/>
      <name val="Calibri"/>
      <family val="2"/>
      <scheme val="minor"/>
    </font>
    <font>
      <sz val="9"/>
      <color indexed="81"/>
      <name val="Tahoma"/>
      <family val="2"/>
    </font>
    <font>
      <b/>
      <sz val="9"/>
      <color indexed="81"/>
      <name val="Tahoma"/>
      <family val="2"/>
    </font>
    <font>
      <sz val="8"/>
      <name val="Arial"/>
      <family val="2"/>
    </font>
    <font>
      <b/>
      <sz val="10"/>
      <name val="Arial"/>
      <family val="2"/>
    </font>
    <font>
      <b/>
      <sz val="8"/>
      <name val="Arial"/>
      <family val="2"/>
    </font>
    <font>
      <i/>
      <sz val="8"/>
      <name val="Arial"/>
      <family val="2"/>
    </font>
    <font>
      <b/>
      <sz val="8"/>
      <name val="Calibri"/>
      <family val="2"/>
      <scheme val="minor"/>
    </font>
    <font>
      <b/>
      <sz val="9"/>
      <name val="Arial"/>
      <family val="2"/>
    </font>
    <font>
      <sz val="9"/>
      <name val="Arial"/>
      <family val="2"/>
    </font>
    <font>
      <i/>
      <sz val="9"/>
      <name val="Arial"/>
      <family val="2"/>
    </font>
    <font>
      <u/>
      <sz val="11"/>
      <color theme="10"/>
      <name val="Calibri"/>
      <family val="2"/>
      <scheme val="minor"/>
    </font>
    <font>
      <sz val="9"/>
      <color rgb="FF00B0F0"/>
      <name val="Arial"/>
      <family val="2"/>
    </font>
    <font>
      <sz val="9"/>
      <color rgb="FF7030A0"/>
      <name val="Arial"/>
      <family val="2"/>
    </font>
    <font>
      <sz val="9"/>
      <color theme="1"/>
      <name val="Arial"/>
      <family val="2"/>
    </font>
    <font>
      <i/>
      <sz val="9"/>
      <color theme="1"/>
      <name val="Arial"/>
      <family val="2"/>
    </font>
    <font>
      <sz val="9"/>
      <color theme="4"/>
      <name val="Arial"/>
      <family val="2"/>
    </font>
    <font>
      <b/>
      <sz val="9"/>
      <name val="Calibri"/>
      <family val="2"/>
      <scheme val="minor"/>
    </font>
    <font>
      <i/>
      <sz val="10"/>
      <name val="Arial"/>
      <family val="2"/>
    </font>
    <font>
      <sz val="11"/>
      <color rgb="FFFF0000"/>
      <name val="Arial"/>
      <family val="2"/>
    </font>
    <font>
      <i/>
      <sz val="11"/>
      <color rgb="FFFF0000"/>
      <name val="Arial"/>
      <family val="2"/>
    </font>
    <font>
      <sz val="11"/>
      <color theme="1"/>
      <name val="Arial"/>
      <family val="2"/>
    </font>
    <font>
      <b/>
      <sz val="11"/>
      <color theme="1"/>
      <name val="Arial"/>
      <family val="2"/>
    </font>
    <font>
      <b/>
      <sz val="9"/>
      <color theme="1"/>
      <name val="Arial"/>
      <family val="2"/>
    </font>
    <font>
      <i/>
      <sz val="11"/>
      <color theme="1"/>
      <name val="Arial"/>
      <family val="2"/>
    </font>
    <font>
      <b/>
      <sz val="12"/>
      <color theme="1"/>
      <name val="Arial"/>
      <family val="2"/>
    </font>
    <font>
      <i/>
      <sz val="10"/>
      <color rgb="FF000000"/>
      <name val="Arial"/>
      <family val="2"/>
    </font>
    <font>
      <sz val="11"/>
      <color rgb="FF000000"/>
      <name val="Arial"/>
      <family val="2"/>
    </font>
    <font>
      <sz val="10"/>
      <color rgb="FF000000"/>
      <name val="Arial"/>
      <family val="2"/>
    </font>
    <font>
      <sz val="10"/>
      <color theme="1"/>
      <name val="Arial"/>
      <family val="2"/>
    </font>
    <font>
      <b/>
      <sz val="11"/>
      <color rgb="FF000000"/>
      <name val="Arial"/>
      <family val="2"/>
    </font>
    <font>
      <b/>
      <sz val="10"/>
      <color theme="1"/>
      <name val="Arial"/>
      <family val="2"/>
    </font>
    <font>
      <sz val="8"/>
      <color theme="1"/>
      <name val="Arial"/>
      <family val="2"/>
    </font>
    <font>
      <b/>
      <sz val="9"/>
      <color rgb="FF000000"/>
      <name val="Arial"/>
      <family val="2"/>
    </font>
    <font>
      <b/>
      <sz val="9"/>
      <color theme="1"/>
      <name val="Calibri"/>
      <family val="2"/>
    </font>
    <font>
      <b/>
      <sz val="12"/>
      <color theme="1"/>
      <name val="Calibri"/>
      <family val="2"/>
    </font>
    <font>
      <sz val="8"/>
      <color theme="1"/>
      <name val="Calibri"/>
      <family val="2"/>
      <scheme val="minor"/>
    </font>
    <font>
      <sz val="8"/>
      <color rgb="FFFF0000"/>
      <name val="Arial"/>
      <family val="2"/>
    </font>
    <font>
      <b/>
      <sz val="10"/>
      <name val="Calibri"/>
      <family val="2"/>
      <scheme val="minor"/>
    </font>
    <font>
      <sz val="9"/>
      <color theme="1"/>
      <name val="Calibri"/>
      <family val="2"/>
      <scheme val="minor"/>
    </font>
    <font>
      <sz val="10"/>
      <color theme="1"/>
      <name val="Calibri"/>
      <family val="2"/>
      <scheme val="minor"/>
    </font>
    <font>
      <sz val="10"/>
      <color theme="1"/>
      <name val="Segoe UI"/>
      <family val="2"/>
    </font>
    <font>
      <b/>
      <i/>
      <sz val="9"/>
      <name val="Arial"/>
      <family val="2"/>
    </font>
    <font>
      <b/>
      <sz val="9"/>
      <color theme="1" tint="0.34998626667073579"/>
      <name val="Arial"/>
      <family val="2"/>
    </font>
    <font>
      <sz val="9"/>
      <color theme="1" tint="0.34998626667073579"/>
      <name val="Arial"/>
      <family val="2"/>
    </font>
    <font>
      <u/>
      <sz val="10"/>
      <name val="Arial"/>
      <family val="2"/>
    </font>
    <font>
      <b/>
      <u/>
      <sz val="10"/>
      <name val="Arial"/>
      <family val="2"/>
    </font>
    <font>
      <i/>
      <sz val="11"/>
      <color rgb="FF0070C0"/>
      <name val="Arial"/>
      <family val="2"/>
    </font>
    <font>
      <b/>
      <sz val="7.5"/>
      <name val="Arial"/>
      <family val="2"/>
    </font>
    <font>
      <b/>
      <sz val="14"/>
      <name val="Arial"/>
      <family val="2"/>
    </font>
    <font>
      <u/>
      <sz val="11"/>
      <name val="Arial"/>
      <family val="2"/>
    </font>
    <font>
      <b/>
      <i/>
      <u/>
      <sz val="9"/>
      <name val="Arial"/>
      <family val="2"/>
    </font>
    <font>
      <b/>
      <u/>
      <sz val="9"/>
      <name val="Arial"/>
      <family val="2"/>
    </font>
    <font>
      <u/>
      <sz val="9"/>
      <name val="Arial"/>
      <family val="2"/>
    </font>
    <font>
      <b/>
      <sz val="9"/>
      <color rgb="FF00B050"/>
      <name val="Arial"/>
      <family val="2"/>
    </font>
  </fonts>
  <fills count="17">
    <fill>
      <patternFill patternType="none"/>
    </fill>
    <fill>
      <patternFill patternType="gray125"/>
    </fill>
    <fill>
      <patternFill patternType="solid">
        <fgColor theme="2"/>
        <bgColor indexed="64"/>
      </patternFill>
    </fill>
    <fill>
      <patternFill patternType="solid">
        <fgColor theme="0" tint="-0.14999847407452621"/>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9" tint="0.59999389629810485"/>
        <bgColor indexed="64"/>
      </patternFill>
    </fill>
    <fill>
      <patternFill patternType="solid">
        <fgColor rgb="FFE7E6E6"/>
        <bgColor rgb="FFE7E6E6"/>
      </patternFill>
    </fill>
    <fill>
      <patternFill patternType="solid">
        <fgColor theme="0"/>
        <bgColor theme="0"/>
      </patternFill>
    </fill>
    <fill>
      <patternFill patternType="solid">
        <fgColor rgb="FFD8D8D8"/>
        <bgColor rgb="FFD8D8D8"/>
      </patternFill>
    </fill>
    <fill>
      <patternFill patternType="solid">
        <fgColor rgb="FFFF0000"/>
        <bgColor rgb="FFFF0000"/>
      </patternFill>
    </fill>
    <fill>
      <patternFill patternType="solid">
        <fgColor rgb="FFFFFF00"/>
        <bgColor rgb="FFFFFF00"/>
      </patternFill>
    </fill>
    <fill>
      <patternFill patternType="solid">
        <fgColor rgb="FF92D050"/>
        <bgColor rgb="FF92D050"/>
      </patternFill>
    </fill>
    <fill>
      <patternFill patternType="solid">
        <fgColor rgb="FFFFFFFF"/>
        <bgColor rgb="FF000000"/>
      </patternFill>
    </fill>
    <fill>
      <patternFill patternType="solid">
        <fgColor rgb="FFFFFFFF"/>
        <bgColor indexed="64"/>
      </patternFill>
    </fill>
  </fills>
  <borders count="13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thin">
        <color auto="1"/>
      </right>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thin">
        <color auto="1"/>
      </bottom>
      <diagonal/>
    </border>
    <border>
      <left/>
      <right style="thin">
        <color auto="1"/>
      </right>
      <top style="medium">
        <color auto="1"/>
      </top>
      <bottom/>
      <diagonal/>
    </border>
    <border>
      <left style="thin">
        <color auto="1"/>
      </left>
      <right/>
      <top style="medium">
        <color auto="1"/>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top/>
      <bottom style="thin">
        <color indexed="64"/>
      </bottom>
      <diagonal/>
    </border>
    <border>
      <left style="thin">
        <color auto="1"/>
      </left>
      <right/>
      <top style="medium">
        <color auto="1"/>
      </top>
      <bottom style="medium">
        <color auto="1"/>
      </bottom>
      <diagonal/>
    </border>
    <border>
      <left style="medium">
        <color auto="1"/>
      </left>
      <right style="medium">
        <color auto="1"/>
      </right>
      <top style="thin">
        <color auto="1"/>
      </top>
      <bottom style="medium">
        <color auto="1"/>
      </bottom>
      <diagonal/>
    </border>
    <border>
      <left style="medium">
        <color indexed="64"/>
      </left>
      <right style="medium">
        <color indexed="64"/>
      </right>
      <top/>
      <bottom style="medium">
        <color indexed="64"/>
      </bottom>
      <diagonal/>
    </border>
    <border>
      <left style="medium">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thin">
        <color rgb="FF000000"/>
      </right>
      <top style="medium">
        <color rgb="FF000000"/>
      </top>
      <bottom style="thin">
        <color rgb="FF000000"/>
      </bottom>
      <diagonal/>
    </border>
    <border>
      <left/>
      <right style="medium">
        <color rgb="FF000000"/>
      </right>
      <top/>
      <bottom/>
      <diagonal/>
    </border>
    <border>
      <left style="medium">
        <color rgb="FF000000"/>
      </left>
      <right/>
      <top style="thin">
        <color rgb="FF000000"/>
      </top>
      <bottom style="thin">
        <color rgb="FF000000"/>
      </bottom>
      <diagonal/>
    </border>
    <border>
      <left/>
      <right style="thin">
        <color rgb="FF000000"/>
      </right>
      <top style="thin">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auto="1"/>
      </left>
      <right style="thin">
        <color auto="1"/>
      </right>
      <top style="thin">
        <color auto="1"/>
      </top>
      <bottom/>
      <diagonal/>
    </border>
    <border>
      <left/>
      <right style="medium">
        <color indexed="64"/>
      </right>
      <top style="medium">
        <color rgb="FF000000"/>
      </top>
      <bottom/>
      <diagonal/>
    </border>
    <border>
      <left style="medium">
        <color indexed="64"/>
      </left>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s>
  <cellStyleXfs count="20">
    <xf numFmtId="0" fontId="0" fillId="0" borderId="0"/>
    <xf numFmtId="9" fontId="1" fillId="0" borderId="0" applyFont="0" applyFill="0" applyBorder="0" applyAlignment="0" applyProtection="0"/>
    <xf numFmtId="0" fontId="1" fillId="0" borderId="0"/>
    <xf numFmtId="0" fontId="5" fillId="0" borderId="0"/>
    <xf numFmtId="165" fontId="1" fillId="0" borderId="0" applyFont="0" applyFill="0" applyBorder="0" applyAlignment="0" applyProtection="0"/>
    <xf numFmtId="0" fontId="18" fillId="0" borderId="0" applyNumberForma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0" fontId="28" fillId="0" borderId="0"/>
    <xf numFmtId="0" fontId="48" fillId="0" borderId="0"/>
    <xf numFmtId="0" fontId="48" fillId="0" borderId="0"/>
    <xf numFmtId="9" fontId="28" fillId="0" borderId="0" applyFont="0" applyFill="0" applyBorder="0" applyAlignment="0" applyProtection="0"/>
    <xf numFmtId="9" fontId="28" fillId="0" borderId="0" applyFont="0" applyFill="0" applyBorder="0" applyAlignment="0" applyProtection="0"/>
    <xf numFmtId="0" fontId="1" fillId="0" borderId="0"/>
    <xf numFmtId="165" fontId="1" fillId="0" borderId="0" applyFont="0" applyFill="0" applyBorder="0" applyAlignment="0" applyProtection="0"/>
    <xf numFmtId="0" fontId="5" fillId="0" borderId="0"/>
    <xf numFmtId="0" fontId="5" fillId="0" borderId="0"/>
    <xf numFmtId="0" fontId="5" fillId="0" borderId="0"/>
    <xf numFmtId="0" fontId="1" fillId="0" borderId="0"/>
  </cellStyleXfs>
  <cellXfs count="2593">
    <xf numFmtId="0" fontId="0" fillId="0" borderId="0" xfId="0"/>
    <xf numFmtId="0" fontId="2" fillId="0" borderId="0" xfId="2" applyFont="1" applyAlignment="1">
      <alignment horizontal="center"/>
    </xf>
    <xf numFmtId="0" fontId="2" fillId="0" borderId="0" xfId="2" applyFont="1"/>
    <xf numFmtId="0" fontId="4" fillId="0" borderId="0" xfId="2" applyFont="1" applyAlignment="1">
      <alignment horizontal="left" vertical="center" wrapText="1"/>
    </xf>
    <xf numFmtId="0" fontId="4" fillId="0" borderId="2" xfId="2" applyFont="1" applyBorder="1" applyAlignment="1">
      <alignment horizontal="center" vertical="center"/>
    </xf>
    <xf numFmtId="0" fontId="4" fillId="0" borderId="3" xfId="2" applyFont="1" applyBorder="1" applyAlignment="1">
      <alignment horizontal="center" vertical="center"/>
    </xf>
    <xf numFmtId="0" fontId="4" fillId="0" borderId="3" xfId="3" applyFont="1" applyBorder="1" applyAlignment="1">
      <alignment horizontal="center" vertical="center" wrapText="1"/>
    </xf>
    <xf numFmtId="0" fontId="4" fillId="0" borderId="3" xfId="2" applyFont="1" applyBorder="1" applyAlignment="1">
      <alignment horizontal="center" vertical="center" wrapText="1"/>
    </xf>
    <xf numFmtId="0" fontId="4" fillId="0" borderId="4" xfId="2" applyFont="1" applyBorder="1" applyAlignment="1">
      <alignment horizontal="center" vertical="center"/>
    </xf>
    <xf numFmtId="0" fontId="4" fillId="0" borderId="5" xfId="2" applyFont="1" applyBorder="1" applyAlignment="1">
      <alignment horizontal="center" vertical="center"/>
    </xf>
    <xf numFmtId="0" fontId="4" fillId="0" borderId="12" xfId="2" applyFont="1" applyBorder="1" applyAlignment="1">
      <alignment horizontal="center" vertical="center"/>
    </xf>
    <xf numFmtId="0" fontId="4" fillId="0" borderId="0" xfId="2" applyFont="1" applyAlignment="1">
      <alignment horizontal="center" vertical="center"/>
    </xf>
    <xf numFmtId="0" fontId="4" fillId="0" borderId="0" xfId="3" applyFont="1" applyAlignment="1">
      <alignment horizontal="center" vertical="center" wrapText="1"/>
    </xf>
    <xf numFmtId="0" fontId="4" fillId="0" borderId="0" xfId="2" applyFont="1" applyAlignment="1">
      <alignment horizontal="center" vertical="center" wrapText="1"/>
    </xf>
    <xf numFmtId="0" fontId="6" fillId="0" borderId="5" xfId="2" applyFont="1" applyBorder="1" applyAlignment="1">
      <alignment horizontal="center"/>
    </xf>
    <xf numFmtId="0" fontId="6" fillId="0" borderId="0" xfId="2" applyFont="1" applyAlignment="1">
      <alignment horizontal="center"/>
    </xf>
    <xf numFmtId="0" fontId="6" fillId="0" borderId="12" xfId="2" applyFont="1" applyBorder="1" applyAlignment="1">
      <alignment horizontal="center"/>
    </xf>
    <xf numFmtId="0" fontId="6" fillId="0" borderId="0" xfId="3" applyFont="1" applyAlignment="1">
      <alignment horizontal="center" vertical="center" wrapText="1"/>
    </xf>
    <xf numFmtId="0" fontId="2" fillId="0" borderId="0" xfId="0" applyFont="1"/>
    <xf numFmtId="0" fontId="6" fillId="0" borderId="5" xfId="0" applyFont="1" applyBorder="1"/>
    <xf numFmtId="0" fontId="6" fillId="0" borderId="44" xfId="2" applyFont="1" applyBorder="1" applyAlignment="1">
      <alignment horizontal="center"/>
    </xf>
    <xf numFmtId="0" fontId="6" fillId="0" borderId="38" xfId="2" applyFont="1" applyBorder="1" applyAlignment="1">
      <alignment horizontal="center"/>
    </xf>
    <xf numFmtId="0" fontId="6" fillId="0" borderId="2" xfId="2" applyFont="1" applyBorder="1" applyAlignment="1">
      <alignment horizontal="center"/>
    </xf>
    <xf numFmtId="0" fontId="6" fillId="0" borderId="4" xfId="2" applyFont="1" applyBorder="1" applyAlignment="1">
      <alignment horizontal="center"/>
    </xf>
    <xf numFmtId="0" fontId="2" fillId="0" borderId="5" xfId="2" applyFont="1" applyBorder="1" applyAlignment="1">
      <alignment horizontal="center"/>
    </xf>
    <xf numFmtId="0" fontId="7" fillId="4" borderId="12" xfId="0" applyFont="1" applyFill="1" applyBorder="1" applyAlignment="1">
      <alignment vertical="center" wrapText="1"/>
    </xf>
    <xf numFmtId="0" fontId="7" fillId="4" borderId="5" xfId="0" applyFont="1" applyFill="1" applyBorder="1" applyAlignment="1">
      <alignment vertical="center" wrapText="1"/>
    </xf>
    <xf numFmtId="0" fontId="2" fillId="0" borderId="12" xfId="2" applyFont="1" applyBorder="1" applyAlignment="1">
      <alignment horizontal="center"/>
    </xf>
    <xf numFmtId="0" fontId="2" fillId="0" borderId="44" xfId="2" applyFont="1" applyBorder="1" applyAlignment="1">
      <alignment horizontal="center"/>
    </xf>
    <xf numFmtId="0" fontId="2" fillId="0" borderId="38" xfId="2" applyFont="1" applyBorder="1" applyAlignment="1">
      <alignment horizontal="center"/>
    </xf>
    <xf numFmtId="0" fontId="6" fillId="0" borderId="41" xfId="3" applyFont="1" applyBorder="1" applyAlignment="1">
      <alignment vertical="center" wrapText="1"/>
    </xf>
    <xf numFmtId="0" fontId="12" fillId="4" borderId="41" xfId="3" applyFont="1" applyFill="1" applyBorder="1" applyAlignment="1">
      <alignment horizontal="center" vertical="center" wrapText="1"/>
    </xf>
    <xf numFmtId="0" fontId="10" fillId="0" borderId="41" xfId="3" applyFont="1" applyBorder="1" applyAlignment="1">
      <alignment vertical="center" wrapText="1"/>
    </xf>
    <xf numFmtId="0" fontId="10" fillId="0" borderId="0" xfId="2" applyFont="1" applyAlignment="1">
      <alignment horizontal="center"/>
    </xf>
    <xf numFmtId="166" fontId="10" fillId="0" borderId="0" xfId="2" applyNumberFormat="1" applyFont="1" applyAlignment="1">
      <alignment horizontal="center"/>
    </xf>
    <xf numFmtId="167" fontId="10" fillId="0" borderId="0" xfId="1" applyNumberFormat="1" applyFont="1" applyFill="1" applyBorder="1" applyAlignment="1">
      <alignment horizontal="center"/>
    </xf>
    <xf numFmtId="0" fontId="13" fillId="0" borderId="45" xfId="2" applyFont="1" applyBorder="1" applyAlignment="1">
      <alignment horizontal="center"/>
    </xf>
    <xf numFmtId="0" fontId="13" fillId="0" borderId="3" xfId="2" applyFont="1" applyBorder="1" applyAlignment="1">
      <alignment horizontal="center"/>
    </xf>
    <xf numFmtId="0" fontId="15" fillId="2" borderId="36" xfId="0" applyFont="1" applyFill="1" applyBorder="1" applyAlignment="1">
      <alignment horizontal="center" vertical="center" wrapText="1"/>
    </xf>
    <xf numFmtId="1" fontId="16" fillId="0" borderId="37" xfId="4" applyNumberFormat="1" applyFont="1" applyFill="1" applyBorder="1" applyAlignment="1">
      <alignment horizontal="center" vertical="center" wrapText="1"/>
    </xf>
    <xf numFmtId="9" fontId="16" fillId="0" borderId="37" xfId="1" applyFont="1" applyFill="1" applyBorder="1" applyAlignment="1">
      <alignment horizontal="center" vertical="center" wrapText="1"/>
    </xf>
    <xf numFmtId="166" fontId="10" fillId="2" borderId="41" xfId="2" applyNumberFormat="1" applyFont="1" applyFill="1" applyBorder="1"/>
    <xf numFmtId="0" fontId="6" fillId="0" borderId="30" xfId="2" applyFont="1" applyBorder="1" applyAlignment="1">
      <alignment horizontal="center" vertical="center"/>
    </xf>
    <xf numFmtId="0" fontId="2" fillId="0" borderId="1" xfId="2" applyFont="1" applyBorder="1" applyAlignment="1">
      <alignment horizontal="center"/>
    </xf>
    <xf numFmtId="0" fontId="6" fillId="0" borderId="1" xfId="2" applyFont="1" applyBorder="1" applyAlignment="1">
      <alignment horizontal="center"/>
    </xf>
    <xf numFmtId="9" fontId="10" fillId="2" borderId="41" xfId="1" applyFont="1" applyFill="1" applyBorder="1"/>
    <xf numFmtId="0" fontId="2" fillId="0" borderId="0" xfId="2" applyFont="1" applyFill="1" applyBorder="1" applyAlignment="1">
      <alignment horizontal="center"/>
    </xf>
    <xf numFmtId="0" fontId="2" fillId="0" borderId="0" xfId="2" applyFont="1" applyFill="1" applyBorder="1" applyAlignment="1"/>
    <xf numFmtId="0" fontId="2" fillId="0" borderId="0" xfId="2" applyFont="1" applyFill="1" applyAlignment="1">
      <alignment horizontal="center"/>
    </xf>
    <xf numFmtId="0" fontId="4" fillId="0" borderId="0" xfId="2" applyFont="1" applyFill="1" applyBorder="1" applyAlignment="1">
      <alignment horizontal="left" vertical="center" wrapText="1"/>
    </xf>
    <xf numFmtId="0" fontId="4" fillId="0" borderId="2" xfId="2" applyFont="1" applyFill="1" applyBorder="1" applyAlignment="1">
      <alignment horizontal="center" vertical="center"/>
    </xf>
    <xf numFmtId="0" fontId="4" fillId="0" borderId="3" xfId="2" applyFont="1" applyFill="1" applyBorder="1" applyAlignment="1">
      <alignment horizontal="center" vertical="center"/>
    </xf>
    <xf numFmtId="0" fontId="4" fillId="0" borderId="3" xfId="3" applyFont="1" applyFill="1" applyBorder="1" applyAlignment="1">
      <alignment horizontal="center" vertical="center" wrapText="1"/>
    </xf>
    <xf numFmtId="0" fontId="4" fillId="0" borderId="3" xfId="2" applyFont="1" applyFill="1" applyBorder="1" applyAlignment="1">
      <alignment horizontal="center" vertical="center" wrapText="1"/>
    </xf>
    <xf numFmtId="0" fontId="4" fillId="0" borderId="4" xfId="2" applyFont="1" applyFill="1" applyBorder="1" applyAlignment="1">
      <alignment horizontal="center" vertical="center"/>
    </xf>
    <xf numFmtId="0" fontId="4" fillId="0" borderId="5" xfId="2" applyFont="1" applyFill="1" applyBorder="1" applyAlignment="1">
      <alignment horizontal="center" vertical="center"/>
    </xf>
    <xf numFmtId="0" fontId="4" fillId="0" borderId="12" xfId="2" applyFont="1" applyFill="1" applyBorder="1" applyAlignment="1">
      <alignment horizontal="center" vertical="center"/>
    </xf>
    <xf numFmtId="0" fontId="4" fillId="0" borderId="0" xfId="2" applyFont="1" applyFill="1" applyBorder="1" applyAlignment="1">
      <alignment horizontal="center" vertical="center"/>
    </xf>
    <xf numFmtId="0" fontId="4" fillId="0" borderId="0" xfId="3" applyFont="1" applyFill="1" applyBorder="1" applyAlignment="1">
      <alignment horizontal="center" vertical="center" wrapText="1"/>
    </xf>
    <xf numFmtId="0" fontId="4" fillId="0" borderId="0" xfId="2" applyFont="1" applyFill="1" applyBorder="1" applyAlignment="1">
      <alignment horizontal="center" vertical="center" wrapText="1"/>
    </xf>
    <xf numFmtId="0" fontId="6" fillId="0" borderId="5" xfId="2" applyFont="1" applyFill="1" applyBorder="1" applyAlignment="1">
      <alignment horizontal="center"/>
    </xf>
    <xf numFmtId="0" fontId="6" fillId="0" borderId="0" xfId="2" applyFont="1" applyFill="1" applyBorder="1" applyAlignment="1">
      <alignment horizontal="center"/>
    </xf>
    <xf numFmtId="0" fontId="6" fillId="0" borderId="12" xfId="2" applyFont="1" applyFill="1" applyBorder="1" applyAlignment="1">
      <alignment horizontal="center"/>
    </xf>
    <xf numFmtId="0" fontId="6" fillId="0" borderId="0" xfId="3" applyFont="1" applyFill="1" applyBorder="1" applyAlignment="1">
      <alignment horizontal="center" vertical="center" wrapText="1"/>
    </xf>
    <xf numFmtId="0" fontId="10" fillId="0" borderId="41" xfId="3" applyFont="1" applyFill="1" applyBorder="1" applyAlignment="1">
      <alignment vertical="center" wrapText="1"/>
    </xf>
    <xf numFmtId="0" fontId="6" fillId="0" borderId="41" xfId="3" applyFont="1" applyFill="1" applyBorder="1" applyAlignment="1">
      <alignment vertical="center" wrapText="1"/>
    </xf>
    <xf numFmtId="0" fontId="17" fillId="0" borderId="0" xfId="0" applyFont="1" applyFill="1"/>
    <xf numFmtId="0" fontId="16" fillId="0" borderId="5" xfId="0" applyFont="1" applyFill="1" applyBorder="1"/>
    <xf numFmtId="0" fontId="2" fillId="0" borderId="0" xfId="0" applyFont="1" applyFill="1"/>
    <xf numFmtId="1" fontId="16" fillId="0" borderId="56" xfId="4" applyNumberFormat="1" applyFont="1" applyFill="1" applyBorder="1" applyAlignment="1">
      <alignment horizontal="center" vertical="center" wrapText="1"/>
    </xf>
    <xf numFmtId="1" fontId="16" fillId="0" borderId="37" xfId="1" applyNumberFormat="1" applyFont="1" applyFill="1" applyBorder="1" applyAlignment="1">
      <alignment horizontal="center" vertical="center" wrapText="1"/>
    </xf>
    <xf numFmtId="1" fontId="16" fillId="0" borderId="57" xfId="4" applyNumberFormat="1" applyFont="1" applyFill="1" applyBorder="1" applyAlignment="1">
      <alignment horizontal="center" vertical="center" wrapText="1"/>
    </xf>
    <xf numFmtId="166" fontId="16" fillId="2" borderId="41" xfId="2" applyNumberFormat="1" applyFont="1" applyFill="1" applyBorder="1" applyAlignment="1">
      <alignment horizontal="center"/>
    </xf>
    <xf numFmtId="0" fontId="16" fillId="0" borderId="0" xfId="2" applyFont="1" applyFill="1" applyBorder="1" applyAlignment="1">
      <alignment horizontal="center"/>
    </xf>
    <xf numFmtId="166" fontId="16" fillId="0" borderId="0" xfId="2" applyNumberFormat="1" applyFont="1" applyFill="1" applyBorder="1" applyAlignment="1">
      <alignment horizontal="center"/>
    </xf>
    <xf numFmtId="167" fontId="16" fillId="0" borderId="0" xfId="1" applyNumberFormat="1" applyFont="1" applyFill="1" applyBorder="1" applyAlignment="1">
      <alignment horizontal="center"/>
    </xf>
    <xf numFmtId="0" fontId="17" fillId="0" borderId="0" xfId="2" applyFont="1" applyFill="1" applyAlignment="1">
      <alignment horizontal="center"/>
    </xf>
    <xf numFmtId="0" fontId="16" fillId="0" borderId="5" xfId="2" applyFont="1" applyFill="1" applyBorder="1" applyAlignment="1">
      <alignment horizontal="center"/>
    </xf>
    <xf numFmtId="0" fontId="16" fillId="0" borderId="44" xfId="2" applyFont="1" applyFill="1" applyBorder="1" applyAlignment="1">
      <alignment horizontal="center"/>
    </xf>
    <xf numFmtId="0" fontId="17" fillId="0" borderId="45" xfId="2" applyFont="1" applyFill="1" applyBorder="1" applyAlignment="1">
      <alignment horizontal="center"/>
    </xf>
    <xf numFmtId="0" fontId="6" fillId="0" borderId="38" xfId="2" applyFont="1" applyFill="1" applyBorder="1" applyAlignment="1">
      <alignment horizontal="center"/>
    </xf>
    <xf numFmtId="0" fontId="16" fillId="0" borderId="2" xfId="2" applyFont="1" applyFill="1" applyBorder="1" applyAlignment="1">
      <alignment horizontal="center"/>
    </xf>
    <xf numFmtId="0" fontId="17" fillId="0" borderId="3" xfId="2" applyFont="1" applyFill="1" applyBorder="1" applyAlignment="1">
      <alignment horizontal="center"/>
    </xf>
    <xf numFmtId="0" fontId="6" fillId="0" borderId="4" xfId="2" applyFont="1" applyFill="1" applyBorder="1" applyAlignment="1">
      <alignment horizontal="center"/>
    </xf>
    <xf numFmtId="0" fontId="17" fillId="0" borderId="5" xfId="2" applyFont="1" applyFill="1" applyBorder="1" applyAlignment="1">
      <alignment horizontal="center"/>
    </xf>
    <xf numFmtId="0" fontId="17" fillId="0" borderId="0" xfId="2" applyFont="1" applyFill="1" applyBorder="1" applyAlignment="1">
      <alignment horizontal="center"/>
    </xf>
    <xf numFmtId="0" fontId="24" fillId="4" borderId="5" xfId="0" applyFont="1" applyFill="1" applyBorder="1" applyAlignment="1">
      <alignment vertical="center" wrapText="1"/>
    </xf>
    <xf numFmtId="0" fontId="2" fillId="0" borderId="12" xfId="2" applyFont="1" applyFill="1" applyBorder="1" applyAlignment="1">
      <alignment horizontal="center"/>
    </xf>
    <xf numFmtId="0" fontId="17" fillId="0" borderId="44" xfId="2" applyFont="1" applyFill="1" applyBorder="1" applyAlignment="1">
      <alignment horizontal="center"/>
    </xf>
    <xf numFmtId="0" fontId="2" fillId="0" borderId="38" xfId="2" applyFont="1" applyFill="1" applyBorder="1" applyAlignment="1">
      <alignment horizontal="center"/>
    </xf>
    <xf numFmtId="0" fontId="2" fillId="0" borderId="12" xfId="2" applyFont="1" applyBorder="1" applyAlignment="1">
      <alignment horizontal="center"/>
    </xf>
    <xf numFmtId="0" fontId="17" fillId="0" borderId="0" xfId="0" applyFont="1"/>
    <xf numFmtId="0" fontId="16" fillId="0" borderId="5" xfId="0" applyFont="1" applyBorder="1"/>
    <xf numFmtId="0" fontId="15" fillId="2" borderId="29" xfId="0" applyFont="1" applyFill="1" applyBorder="1" applyAlignment="1">
      <alignment horizontal="center" vertical="center" wrapText="1"/>
    </xf>
    <xf numFmtId="0" fontId="5" fillId="0" borderId="61" xfId="0" applyFont="1" applyBorder="1" applyAlignment="1">
      <alignment horizontal="center" vertical="center"/>
    </xf>
    <xf numFmtId="0" fontId="5" fillId="0" borderId="61" xfId="0" applyFont="1" applyBorder="1"/>
    <xf numFmtId="0" fontId="16" fillId="0" borderId="43" xfId="0" applyFont="1" applyBorder="1"/>
    <xf numFmtId="0" fontId="15" fillId="2" borderId="35" xfId="2" applyFont="1" applyFill="1" applyBorder="1" applyAlignment="1">
      <alignment horizontal="center"/>
    </xf>
    <xf numFmtId="0" fontId="16" fillId="0" borderId="0" xfId="2" applyFont="1" applyAlignment="1">
      <alignment horizontal="center"/>
    </xf>
    <xf numFmtId="166" fontId="16" fillId="0" borderId="0" xfId="2" applyNumberFormat="1" applyFont="1" applyAlignment="1">
      <alignment horizontal="center"/>
    </xf>
    <xf numFmtId="0" fontId="17" fillId="0" borderId="0" xfId="2" applyFont="1" applyAlignment="1">
      <alignment horizontal="center"/>
    </xf>
    <xf numFmtId="0" fontId="16" fillId="0" borderId="5" xfId="2" applyFont="1" applyBorder="1" applyAlignment="1">
      <alignment horizontal="center"/>
    </xf>
    <xf numFmtId="0" fontId="16" fillId="0" borderId="44" xfId="2" applyFont="1" applyBorder="1" applyAlignment="1">
      <alignment horizontal="center"/>
    </xf>
    <xf numFmtId="0" fontId="17" fillId="0" borderId="45" xfId="2" applyFont="1" applyBorder="1" applyAlignment="1">
      <alignment horizontal="center"/>
    </xf>
    <xf numFmtId="0" fontId="16" fillId="0" borderId="2" xfId="2" applyFont="1" applyBorder="1" applyAlignment="1">
      <alignment horizontal="center"/>
    </xf>
    <xf numFmtId="0" fontId="17" fillId="0" borderId="3" xfId="2" applyFont="1" applyBorder="1" applyAlignment="1">
      <alignment horizontal="center"/>
    </xf>
    <xf numFmtId="0" fontId="17" fillId="0" borderId="5" xfId="2" applyFont="1" applyBorder="1" applyAlignment="1">
      <alignment horizontal="center"/>
    </xf>
    <xf numFmtId="0" fontId="17" fillId="0" borderId="63" xfId="2" applyFont="1" applyBorder="1" applyAlignment="1">
      <alignment horizontal="center"/>
    </xf>
    <xf numFmtId="0" fontId="17" fillId="0" borderId="44" xfId="2" applyFont="1" applyBorder="1" applyAlignment="1">
      <alignment horizontal="center"/>
    </xf>
    <xf numFmtId="2" fontId="16" fillId="0" borderId="37" xfId="1" applyNumberFormat="1" applyFont="1" applyFill="1" applyBorder="1" applyAlignment="1">
      <alignment horizontal="center" vertical="center" wrapText="1"/>
    </xf>
    <xf numFmtId="1" fontId="16" fillId="0" borderId="65" xfId="4" applyNumberFormat="1" applyFont="1" applyFill="1" applyBorder="1" applyAlignment="1">
      <alignment horizontal="center" vertical="center" wrapText="1"/>
    </xf>
    <xf numFmtId="46" fontId="0" fillId="0" borderId="41" xfId="0" applyNumberFormat="1" applyBorder="1" applyAlignment="1">
      <alignment horizontal="center" vertical="center"/>
    </xf>
    <xf numFmtId="1" fontId="16" fillId="0" borderId="41" xfId="4" applyNumberFormat="1" applyFont="1" applyFill="1" applyBorder="1" applyAlignment="1">
      <alignment horizontal="center" vertical="center" wrapText="1"/>
    </xf>
    <xf numFmtId="0" fontId="24" fillId="3" borderId="66" xfId="0" applyFont="1" applyFill="1" applyBorder="1" applyAlignment="1">
      <alignment vertical="center" wrapText="1"/>
    </xf>
    <xf numFmtId="0" fontId="24" fillId="3" borderId="45" xfId="0" applyFont="1" applyFill="1" applyBorder="1" applyAlignment="1">
      <alignment vertical="center" wrapText="1"/>
    </xf>
    <xf numFmtId="0" fontId="24" fillId="3" borderId="61" xfId="0" applyFont="1" applyFill="1" applyBorder="1" applyAlignment="1">
      <alignment vertical="center" wrapText="1"/>
    </xf>
    <xf numFmtId="46" fontId="16" fillId="0" borderId="37" xfId="1" applyNumberFormat="1" applyFont="1" applyFill="1" applyBorder="1" applyAlignment="1">
      <alignment horizontal="center" vertical="center" wrapText="1"/>
    </xf>
    <xf numFmtId="0" fontId="10" fillId="0" borderId="41" xfId="3" applyFont="1" applyBorder="1" applyAlignment="1">
      <alignment horizontal="center" vertical="center" wrapText="1"/>
    </xf>
    <xf numFmtId="0" fontId="16" fillId="0" borderId="12" xfId="2" applyFont="1" applyBorder="1" applyAlignment="1">
      <alignment horizontal="center"/>
    </xf>
    <xf numFmtId="167" fontId="16" fillId="2" borderId="41" xfId="1" applyNumberFormat="1" applyFont="1" applyFill="1" applyBorder="1" applyAlignment="1">
      <alignment horizontal="center"/>
    </xf>
    <xf numFmtId="0" fontId="16" fillId="0" borderId="38" xfId="2" applyFont="1" applyBorder="1" applyAlignment="1">
      <alignment horizontal="center"/>
    </xf>
    <xf numFmtId="0" fontId="16" fillId="0" borderId="4" xfId="2" applyFont="1" applyBorder="1" applyAlignment="1">
      <alignment horizontal="center"/>
    </xf>
    <xf numFmtId="0" fontId="24" fillId="4" borderId="12" xfId="0" applyFont="1" applyFill="1" applyBorder="1" applyAlignment="1">
      <alignment vertical="center" wrapText="1"/>
    </xf>
    <xf numFmtId="0" fontId="17" fillId="0" borderId="12" xfId="2" applyFont="1" applyBorder="1" applyAlignment="1">
      <alignment horizontal="center"/>
    </xf>
    <xf numFmtId="0" fontId="17" fillId="0" borderId="38" xfId="2" applyFont="1" applyBorder="1" applyAlignment="1">
      <alignment horizontal="center"/>
    </xf>
    <xf numFmtId="0" fontId="27" fillId="0" borderId="0" xfId="2" applyFont="1" applyAlignment="1">
      <alignment horizontal="center"/>
    </xf>
    <xf numFmtId="0" fontId="28" fillId="0" borderId="0" xfId="2" applyFont="1" applyAlignment="1">
      <alignment horizontal="center"/>
    </xf>
    <xf numFmtId="0" fontId="2" fillId="0" borderId="33" xfId="2" applyFont="1" applyBorder="1" applyAlignment="1">
      <alignment vertical="center"/>
    </xf>
    <xf numFmtId="0" fontId="2" fillId="0" borderId="33" xfId="2" applyFont="1" applyBorder="1" applyAlignment="1">
      <alignment horizontal="center" vertical="center"/>
    </xf>
    <xf numFmtId="0" fontId="10" fillId="0" borderId="34" xfId="3" applyFont="1" applyBorder="1" applyAlignment="1">
      <alignment vertical="center" wrapText="1"/>
    </xf>
    <xf numFmtId="0" fontId="10" fillId="0" borderId="35" xfId="3" applyFont="1" applyBorder="1" applyAlignment="1">
      <alignment vertical="center" wrapText="1"/>
    </xf>
    <xf numFmtId="0" fontId="6" fillId="0" borderId="56" xfId="0" applyFont="1" applyBorder="1" applyAlignment="1">
      <alignment horizontal="center" vertical="center" wrapText="1"/>
    </xf>
    <xf numFmtId="9" fontId="6" fillId="0" borderId="66" xfId="0" applyNumberFormat="1" applyFont="1" applyBorder="1" applyAlignment="1">
      <alignment horizontal="center" vertical="center" wrapText="1"/>
    </xf>
    <xf numFmtId="1" fontId="6" fillId="0" borderId="56" xfId="4" applyNumberFormat="1" applyFont="1" applyFill="1" applyBorder="1" applyAlignment="1">
      <alignment horizontal="center" vertical="center" wrapText="1"/>
    </xf>
    <xf numFmtId="166" fontId="4" fillId="2" borderId="41" xfId="2" applyNumberFormat="1" applyFont="1" applyFill="1" applyBorder="1" applyAlignment="1">
      <alignment horizontal="center"/>
    </xf>
    <xf numFmtId="9" fontId="4" fillId="8" borderId="66" xfId="1" applyFont="1" applyFill="1" applyBorder="1" applyAlignment="1">
      <alignment horizontal="center" vertical="center" wrapText="1"/>
    </xf>
    <xf numFmtId="166" fontId="6" fillId="0" borderId="0" xfId="2" applyNumberFormat="1" applyFont="1" applyAlignment="1">
      <alignment horizontal="center"/>
    </xf>
    <xf numFmtId="167" fontId="6" fillId="0" borderId="0" xfId="1" applyNumberFormat="1" applyFont="1" applyFill="1" applyBorder="1" applyAlignment="1">
      <alignment horizontal="center"/>
    </xf>
    <xf numFmtId="0" fontId="2" fillId="0" borderId="45" xfId="2" applyFont="1" applyBorder="1" applyAlignment="1">
      <alignment horizontal="center"/>
    </xf>
    <xf numFmtId="0" fontId="6" fillId="0" borderId="37" xfId="0" applyFont="1" applyBorder="1" applyAlignment="1">
      <alignment horizontal="center" vertical="center" wrapText="1"/>
    </xf>
    <xf numFmtId="1" fontId="5" fillId="0" borderId="37" xfId="4" applyNumberFormat="1" applyFont="1" applyFill="1" applyBorder="1" applyAlignment="1">
      <alignment horizontal="center" vertical="center" wrapText="1"/>
    </xf>
    <xf numFmtId="1" fontId="5" fillId="0" borderId="37" xfId="1" applyNumberFormat="1" applyFont="1" applyFill="1" applyBorder="1" applyAlignment="1">
      <alignment horizontal="center" vertical="center" wrapText="1"/>
    </xf>
    <xf numFmtId="0" fontId="5" fillId="0" borderId="37" xfId="0" applyFont="1" applyBorder="1" applyAlignment="1">
      <alignment horizontal="center" vertical="center" wrapText="1"/>
    </xf>
    <xf numFmtId="1" fontId="5" fillId="0" borderId="56" xfId="4" applyNumberFormat="1" applyFont="1" applyFill="1" applyBorder="1" applyAlignment="1">
      <alignment horizontal="center" vertical="center" wrapText="1"/>
    </xf>
    <xf numFmtId="2" fontId="5" fillId="0" borderId="37" xfId="1" applyNumberFormat="1" applyFont="1" applyFill="1" applyBorder="1" applyAlignment="1">
      <alignment horizontal="center" vertical="center" wrapText="1"/>
    </xf>
    <xf numFmtId="166" fontId="5" fillId="2" borderId="41" xfId="2" applyNumberFormat="1" applyFont="1" applyFill="1" applyBorder="1" applyAlignment="1">
      <alignment horizontal="center" vertical="center"/>
    </xf>
    <xf numFmtId="166" fontId="5" fillId="2" borderId="33" xfId="2" applyNumberFormat="1" applyFont="1" applyFill="1" applyBorder="1" applyAlignment="1">
      <alignment horizontal="center" vertical="center"/>
    </xf>
    <xf numFmtId="9" fontId="5" fillId="3" borderId="41" xfId="1" applyFont="1" applyFill="1" applyBorder="1" applyAlignment="1">
      <alignment horizontal="center" wrapText="1"/>
    </xf>
    <xf numFmtId="0" fontId="5" fillId="0" borderId="0" xfId="2" applyFont="1" applyAlignment="1">
      <alignment horizontal="center"/>
    </xf>
    <xf numFmtId="166" fontId="5" fillId="0" borderId="0" xfId="2" applyNumberFormat="1" applyFont="1" applyAlignment="1">
      <alignment horizontal="center"/>
    </xf>
    <xf numFmtId="167" fontId="5" fillId="0" borderId="0" xfId="1" applyNumberFormat="1" applyFont="1" applyFill="1" applyBorder="1" applyAlignment="1">
      <alignment horizontal="center"/>
    </xf>
    <xf numFmtId="0" fontId="25" fillId="0" borderId="45" xfId="2" applyFont="1" applyBorder="1" applyAlignment="1">
      <alignment horizontal="center"/>
    </xf>
    <xf numFmtId="0" fontId="25" fillId="0" borderId="3" xfId="2" applyFont="1" applyBorder="1" applyAlignment="1">
      <alignment horizontal="center"/>
    </xf>
    <xf numFmtId="0" fontId="10" fillId="4" borderId="41" xfId="3" applyFont="1" applyFill="1" applyBorder="1" applyAlignment="1">
      <alignment horizontal="center" vertical="center" wrapText="1"/>
    </xf>
    <xf numFmtId="0" fontId="6" fillId="4" borderId="41" xfId="3" applyFont="1" applyFill="1" applyBorder="1" applyAlignment="1">
      <alignment vertical="center" wrapText="1"/>
    </xf>
    <xf numFmtId="0" fontId="12" fillId="2"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1" fontId="6" fillId="0" borderId="1" xfId="4" applyNumberFormat="1" applyFont="1" applyFill="1" applyBorder="1" applyAlignment="1">
      <alignment horizontal="center" vertical="center" wrapText="1"/>
    </xf>
    <xf numFmtId="169" fontId="6" fillId="0" borderId="1" xfId="1" applyNumberFormat="1" applyFont="1" applyFill="1" applyBorder="1" applyAlignment="1">
      <alignment horizontal="center" vertical="center" wrapText="1"/>
    </xf>
    <xf numFmtId="9" fontId="6" fillId="0" borderId="1" xfId="1" applyFont="1" applyFill="1" applyBorder="1" applyAlignment="1">
      <alignment horizontal="center" vertical="center" wrapText="1"/>
    </xf>
    <xf numFmtId="166" fontId="6" fillId="2" borderId="1" xfId="2" applyNumberFormat="1" applyFont="1" applyFill="1" applyBorder="1" applyAlignment="1">
      <alignment horizontal="center"/>
    </xf>
    <xf numFmtId="9" fontId="6" fillId="2" borderId="1" xfId="1" applyFont="1" applyFill="1" applyBorder="1" applyAlignment="1">
      <alignment horizontal="center"/>
    </xf>
    <xf numFmtId="0" fontId="2" fillId="0" borderId="3" xfId="2" applyFont="1" applyBorder="1" applyAlignment="1">
      <alignment horizontal="center"/>
    </xf>
    <xf numFmtId="0" fontId="2" fillId="0" borderId="5" xfId="2" applyFont="1" applyBorder="1" applyAlignment="1">
      <alignment horizontal="center" vertical="center" wrapText="1"/>
    </xf>
    <xf numFmtId="0" fontId="2" fillId="0" borderId="12" xfId="2" applyFont="1" applyBorder="1" applyAlignment="1">
      <alignment horizontal="center" vertical="center" wrapText="1"/>
    </xf>
    <xf numFmtId="0" fontId="2" fillId="0" borderId="0" xfId="2" applyFont="1" applyAlignment="1">
      <alignment horizontal="center" vertical="center" wrapText="1"/>
    </xf>
    <xf numFmtId="0" fontId="6" fillId="0" borderId="30" xfId="2" applyFont="1" applyBorder="1" applyAlignment="1">
      <alignment horizontal="center"/>
    </xf>
    <xf numFmtId="0" fontId="4" fillId="2" borderId="36" xfId="0" applyFont="1" applyFill="1" applyBorder="1" applyAlignment="1">
      <alignment horizontal="center" vertical="center" wrapText="1"/>
    </xf>
    <xf numFmtId="2" fontId="6" fillId="0" borderId="37" xfId="4" applyNumberFormat="1" applyFont="1" applyFill="1" applyBorder="1" applyAlignment="1">
      <alignment horizontal="center" vertical="center" wrapText="1"/>
    </xf>
    <xf numFmtId="170" fontId="6" fillId="0" borderId="37" xfId="6" applyNumberFormat="1" applyFont="1" applyFill="1" applyBorder="1" applyAlignment="1">
      <alignment vertical="center" wrapText="1"/>
    </xf>
    <xf numFmtId="9" fontId="6" fillId="0" borderId="37" xfId="1" applyFont="1" applyFill="1" applyBorder="1" applyAlignment="1">
      <alignment horizontal="center" vertical="center" wrapText="1"/>
    </xf>
    <xf numFmtId="2" fontId="2" fillId="0" borderId="0" xfId="0" applyNumberFormat="1" applyFont="1"/>
    <xf numFmtId="2" fontId="6" fillId="0" borderId="56" xfId="4" applyNumberFormat="1" applyFont="1" applyFill="1" applyBorder="1" applyAlignment="1">
      <alignment horizontal="center" vertical="center" wrapText="1"/>
    </xf>
    <xf numFmtId="170" fontId="6" fillId="0" borderId="37" xfId="6" applyNumberFormat="1" applyFont="1" applyFill="1" applyBorder="1" applyAlignment="1">
      <alignment horizontal="center" vertical="center" wrapText="1"/>
    </xf>
    <xf numFmtId="169" fontId="2" fillId="0" borderId="0" xfId="1" applyNumberFormat="1" applyFont="1" applyFill="1"/>
    <xf numFmtId="2" fontId="4" fillId="2" borderId="41" xfId="2" applyNumberFormat="1" applyFont="1" applyFill="1" applyBorder="1" applyAlignment="1">
      <alignment horizontal="center"/>
    </xf>
    <xf numFmtId="167" fontId="4" fillId="2" borderId="41" xfId="2" applyNumberFormat="1" applyFont="1" applyFill="1" applyBorder="1" applyAlignment="1">
      <alignment horizontal="left" vertical="center"/>
    </xf>
    <xf numFmtId="169" fontId="4" fillId="2" borderId="41" xfId="1" applyNumberFormat="1" applyFont="1" applyFill="1" applyBorder="1" applyAlignment="1">
      <alignment horizontal="center"/>
    </xf>
    <xf numFmtId="43" fontId="2" fillId="0" borderId="0" xfId="0" applyNumberFormat="1" applyFont="1"/>
    <xf numFmtId="2" fontId="2" fillId="0" borderId="0" xfId="2" applyNumberFormat="1" applyFont="1" applyAlignment="1">
      <alignment horizontal="center"/>
    </xf>
    <xf numFmtId="1" fontId="6" fillId="0" borderId="37" xfId="4" applyNumberFormat="1" applyFont="1" applyFill="1" applyBorder="1" applyAlignment="1">
      <alignment horizontal="center" vertical="center" wrapText="1"/>
    </xf>
    <xf numFmtId="43" fontId="6" fillId="0" borderId="37" xfId="6" applyFont="1" applyFill="1" applyBorder="1" applyAlignment="1">
      <alignment horizontal="center" vertical="center" wrapText="1"/>
    </xf>
    <xf numFmtId="43" fontId="6" fillId="0" borderId="56" xfId="6" applyFont="1" applyFill="1" applyBorder="1" applyAlignment="1">
      <alignment horizontal="center" vertical="center" wrapText="1"/>
    </xf>
    <xf numFmtId="10" fontId="6" fillId="0" borderId="37" xfId="1" applyNumberFormat="1" applyFont="1" applyFill="1" applyBorder="1" applyAlignment="1">
      <alignment horizontal="center" vertical="center" wrapText="1"/>
    </xf>
    <xf numFmtId="41" fontId="4" fillId="2" borderId="41" xfId="7" applyFont="1" applyFill="1" applyBorder="1" applyAlignment="1">
      <alignment horizontal="center"/>
    </xf>
    <xf numFmtId="9" fontId="4" fillId="2" borderId="41" xfId="1" applyFont="1" applyFill="1" applyBorder="1" applyAlignment="1">
      <alignment horizontal="center"/>
    </xf>
    <xf numFmtId="43" fontId="6" fillId="0" borderId="37" xfId="6" applyNumberFormat="1" applyFont="1" applyFill="1" applyBorder="1" applyAlignment="1">
      <alignment horizontal="center" vertical="center" wrapText="1"/>
    </xf>
    <xf numFmtId="167" fontId="29" fillId="2" borderId="41" xfId="2" applyNumberFormat="1" applyFont="1" applyFill="1" applyBorder="1" applyAlignment="1">
      <alignment horizontal="center" vertical="center"/>
    </xf>
    <xf numFmtId="43" fontId="4" fillId="2" borderId="41" xfId="2" applyNumberFormat="1" applyFont="1" applyFill="1" applyBorder="1" applyAlignment="1">
      <alignment horizontal="center" vertical="center"/>
    </xf>
    <xf numFmtId="0" fontId="3" fillId="0" borderId="0" xfId="2" applyFont="1" applyAlignment="1">
      <alignment horizontal="center" vertical="center" wrapText="1"/>
    </xf>
    <xf numFmtId="0" fontId="12" fillId="2" borderId="36" xfId="0" applyFont="1" applyFill="1" applyBorder="1" applyAlignment="1">
      <alignment horizontal="center" vertical="center" wrapText="1"/>
    </xf>
    <xf numFmtId="9" fontId="6" fillId="4" borderId="56" xfId="1" applyFont="1" applyFill="1" applyBorder="1" applyAlignment="1">
      <alignment horizontal="center" vertical="center"/>
    </xf>
    <xf numFmtId="1" fontId="6" fillId="0" borderId="0" xfId="2" applyNumberFormat="1" applyFont="1" applyAlignment="1">
      <alignment horizontal="center"/>
    </xf>
    <xf numFmtId="166" fontId="4" fillId="2" borderId="41" xfId="2" applyNumberFormat="1" applyFont="1" applyFill="1" applyBorder="1" applyAlignment="1">
      <alignment horizontal="center" vertical="center"/>
    </xf>
    <xf numFmtId="41" fontId="4" fillId="0" borderId="41" xfId="7" applyFont="1" applyFill="1" applyBorder="1" applyAlignment="1">
      <alignment horizontal="center"/>
    </xf>
    <xf numFmtId="9" fontId="4" fillId="2" borderId="69" xfId="1" applyFont="1" applyFill="1" applyBorder="1" applyAlignment="1">
      <alignment horizontal="center"/>
    </xf>
    <xf numFmtId="0" fontId="2" fillId="0" borderId="1" xfId="0" applyFont="1" applyBorder="1"/>
    <xf numFmtId="1" fontId="2" fillId="0" borderId="1" xfId="4" applyNumberFormat="1" applyFont="1" applyFill="1" applyBorder="1" applyAlignment="1">
      <alignment vertical="center" wrapText="1"/>
    </xf>
    <xf numFmtId="0" fontId="2" fillId="0" borderId="1" xfId="2" applyFont="1" applyBorder="1" applyAlignment="1">
      <alignment horizontal="left"/>
    </xf>
    <xf numFmtId="0" fontId="2" fillId="0" borderId="1" xfId="2" applyFont="1" applyBorder="1"/>
    <xf numFmtId="1" fontId="2" fillId="0" borderId="1" xfId="2" applyNumberFormat="1" applyFont="1" applyBorder="1"/>
    <xf numFmtId="0" fontId="7" fillId="4" borderId="0" xfId="0" applyFont="1" applyFill="1" applyAlignment="1">
      <alignment vertical="center" wrapText="1"/>
    </xf>
    <xf numFmtId="0" fontId="11" fillId="2" borderId="36" xfId="0" applyFont="1" applyFill="1" applyBorder="1" applyAlignment="1">
      <alignment horizontal="center" vertical="center" wrapText="1"/>
    </xf>
    <xf numFmtId="1" fontId="6" fillId="2" borderId="41" xfId="2" applyNumberFormat="1" applyFont="1" applyFill="1" applyBorder="1" applyAlignment="1">
      <alignment horizontal="center"/>
    </xf>
    <xf numFmtId="1" fontId="6" fillId="2" borderId="41" xfId="2" applyNumberFormat="1" applyFont="1" applyFill="1" applyBorder="1" applyAlignment="1">
      <alignment horizontal="center" vertical="center"/>
    </xf>
    <xf numFmtId="9" fontId="6" fillId="2" borderId="41" xfId="1" applyFont="1" applyFill="1" applyBorder="1" applyAlignment="1">
      <alignment horizontal="center"/>
    </xf>
    <xf numFmtId="0" fontId="2" fillId="0" borderId="0" xfId="2" applyFont="1" applyAlignment="1">
      <alignment horizontal="right"/>
    </xf>
    <xf numFmtId="0" fontId="31" fillId="0" borderId="0" xfId="0" applyFont="1" applyAlignment="1">
      <alignment horizontal="center"/>
    </xf>
    <xf numFmtId="0" fontId="31" fillId="0" borderId="0" xfId="0" applyFont="1"/>
    <xf numFmtId="0" fontId="29" fillId="0" borderId="0" xfId="0" applyFont="1" applyAlignment="1">
      <alignment horizontal="left" vertical="center" wrapText="1"/>
    </xf>
    <xf numFmtId="0" fontId="29" fillId="0" borderId="88" xfId="0" applyFont="1" applyBorder="1" applyAlignment="1">
      <alignment horizontal="center" vertical="center"/>
    </xf>
    <xf numFmtId="0" fontId="29" fillId="0" borderId="89" xfId="0" applyFont="1" applyBorder="1" applyAlignment="1">
      <alignment horizontal="center" vertical="center"/>
    </xf>
    <xf numFmtId="0" fontId="29" fillId="0" borderId="89" xfId="0" applyFont="1" applyBorder="1" applyAlignment="1">
      <alignment horizontal="center" vertical="center" wrapText="1"/>
    </xf>
    <xf numFmtId="0" fontId="29" fillId="0" borderId="90" xfId="0" applyFont="1" applyBorder="1" applyAlignment="1">
      <alignment horizontal="center" vertical="center"/>
    </xf>
    <xf numFmtId="0" fontId="29" fillId="0" borderId="91" xfId="0" applyFont="1" applyBorder="1" applyAlignment="1">
      <alignment horizontal="center" vertical="center"/>
    </xf>
    <xf numFmtId="0" fontId="29" fillId="0" borderId="77" xfId="0" applyFont="1" applyBorder="1" applyAlignment="1">
      <alignment horizontal="center" vertical="center"/>
    </xf>
    <xf numFmtId="0" fontId="29" fillId="0" borderId="0" xfId="0" applyFont="1" applyAlignment="1">
      <alignment horizontal="center" vertical="center"/>
    </xf>
    <xf numFmtId="0" fontId="29" fillId="0" borderId="0" xfId="0" applyFont="1" applyAlignment="1">
      <alignment horizontal="center" vertical="center" wrapText="1"/>
    </xf>
    <xf numFmtId="0" fontId="0" fillId="0" borderId="91" xfId="0" applyBorder="1" applyAlignment="1">
      <alignment horizontal="center"/>
    </xf>
    <xf numFmtId="0" fontId="0" fillId="0" borderId="0" xfId="0" applyAlignment="1">
      <alignment horizontal="center"/>
    </xf>
    <xf numFmtId="0" fontId="0" fillId="0" borderId="77" xfId="0" applyBorder="1" applyAlignment="1">
      <alignment horizontal="center"/>
    </xf>
    <xf numFmtId="0" fontId="0" fillId="0" borderId="0" xfId="0" applyAlignment="1">
      <alignment horizontal="center" vertical="center" wrapText="1"/>
    </xf>
    <xf numFmtId="0" fontId="39" fillId="0" borderId="100" xfId="0" applyFont="1" applyBorder="1" applyAlignment="1">
      <alignment vertical="center" wrapText="1"/>
    </xf>
    <xf numFmtId="0" fontId="36" fillId="10" borderId="100" xfId="0" applyFont="1" applyFill="1" applyBorder="1" applyAlignment="1">
      <alignment horizontal="center" vertical="center" wrapText="1"/>
    </xf>
    <xf numFmtId="0" fontId="0" fillId="0" borderId="100" xfId="0" applyBorder="1" applyAlignment="1">
      <alignment vertical="center" wrapText="1"/>
    </xf>
    <xf numFmtId="0" fontId="28" fillId="0" borderId="0" xfId="0" applyFont="1" applyAlignment="1">
      <alignment horizontal="center"/>
    </xf>
    <xf numFmtId="0" fontId="0" fillId="0" borderId="91" xfId="0" applyBorder="1"/>
    <xf numFmtId="1" fontId="21" fillId="0" borderId="110" xfId="0" applyNumberFormat="1" applyFont="1" applyBorder="1" applyAlignment="1">
      <alignment horizontal="center" vertical="center" wrapText="1"/>
    </xf>
    <xf numFmtId="9" fontId="21" fillId="0" borderId="110" xfId="0" applyNumberFormat="1" applyFont="1" applyBorder="1" applyAlignment="1">
      <alignment horizontal="center" vertical="center" wrapText="1"/>
    </xf>
    <xf numFmtId="1" fontId="21" fillId="0" borderId="111" xfId="0" applyNumberFormat="1" applyFont="1" applyBorder="1" applyAlignment="1">
      <alignment horizontal="center" vertical="center" wrapText="1"/>
    </xf>
    <xf numFmtId="166" fontId="21" fillId="9" borderId="100" xfId="0" applyNumberFormat="1" applyFont="1" applyFill="1" applyBorder="1" applyAlignment="1">
      <alignment horizontal="center"/>
    </xf>
    <xf numFmtId="167" fontId="21" fillId="9" borderId="100" xfId="0" applyNumberFormat="1" applyFont="1" applyFill="1" applyBorder="1" applyAlignment="1">
      <alignment horizontal="center"/>
    </xf>
    <xf numFmtId="0" fontId="21" fillId="0" borderId="0" xfId="0" applyFont="1" applyAlignment="1">
      <alignment horizontal="center"/>
    </xf>
    <xf numFmtId="166" fontId="21" fillId="0" borderId="0" xfId="0" applyNumberFormat="1" applyFont="1" applyAlignment="1">
      <alignment horizontal="center"/>
    </xf>
    <xf numFmtId="167" fontId="21" fillId="0" borderId="0" xfId="0" applyNumberFormat="1" applyFont="1" applyAlignment="1">
      <alignment horizontal="center"/>
    </xf>
    <xf numFmtId="0" fontId="0" fillId="0" borderId="112" xfId="0" applyBorder="1" applyAlignment="1">
      <alignment horizontal="center"/>
    </xf>
    <xf numFmtId="0" fontId="22" fillId="0" borderId="108" xfId="0" applyFont="1" applyBorder="1" applyAlignment="1">
      <alignment horizontal="center"/>
    </xf>
    <xf numFmtId="0" fontId="0" fillId="0" borderId="113" xfId="0" applyBorder="1" applyAlignment="1">
      <alignment horizontal="center"/>
    </xf>
    <xf numFmtId="0" fontId="0" fillId="0" borderId="88" xfId="0" applyBorder="1" applyAlignment="1">
      <alignment horizontal="center"/>
    </xf>
    <xf numFmtId="0" fontId="22" fillId="0" borderId="89" xfId="0" applyFont="1" applyBorder="1" applyAlignment="1">
      <alignment horizontal="center"/>
    </xf>
    <xf numFmtId="0" fontId="0" fillId="0" borderId="90" xfId="0" applyBorder="1" applyAlignment="1">
      <alignment horizontal="center"/>
    </xf>
    <xf numFmtId="0" fontId="31" fillId="0" borderId="91" xfId="0" applyFont="1" applyBorder="1" applyAlignment="1">
      <alignment horizontal="center"/>
    </xf>
    <xf numFmtId="0" fontId="42" fillId="10" borderId="77" xfId="0" applyFont="1" applyFill="1" applyBorder="1" applyAlignment="1">
      <alignment vertical="center" wrapText="1"/>
    </xf>
    <xf numFmtId="0" fontId="42" fillId="10" borderId="91" xfId="0" applyFont="1" applyFill="1" applyBorder="1" applyAlignment="1">
      <alignment vertical="center" wrapText="1"/>
    </xf>
    <xf numFmtId="0" fontId="31" fillId="0" borderId="77" xfId="0" applyFont="1" applyBorder="1" applyAlignment="1">
      <alignment horizontal="center"/>
    </xf>
    <xf numFmtId="0" fontId="31" fillId="0" borderId="112" xfId="0" applyFont="1" applyBorder="1" applyAlignment="1">
      <alignment horizontal="center"/>
    </xf>
    <xf numFmtId="0" fontId="31" fillId="0" borderId="108" xfId="0" applyFont="1" applyBorder="1" applyAlignment="1">
      <alignment horizontal="center"/>
    </xf>
    <xf numFmtId="0" fontId="31" fillId="0" borderId="113" xfId="0" applyFont="1" applyBorder="1" applyAlignment="1">
      <alignment horizontal="center"/>
    </xf>
    <xf numFmtId="0" fontId="5" fillId="0" borderId="41" xfId="2" applyFont="1" applyBorder="1" applyAlignment="1">
      <alignment horizontal="center" vertical="center"/>
    </xf>
    <xf numFmtId="0" fontId="28" fillId="0" borderId="1" xfId="2" applyFont="1" applyBorder="1" applyAlignment="1">
      <alignment horizontal="center"/>
    </xf>
    <xf numFmtId="9" fontId="28" fillId="0" borderId="1" xfId="2" applyNumberFormat="1" applyFont="1" applyBorder="1" applyAlignment="1">
      <alignment horizontal="center"/>
    </xf>
    <xf numFmtId="1" fontId="6" fillId="0" borderId="57" xfId="4" applyNumberFormat="1" applyFont="1" applyFill="1" applyBorder="1" applyAlignment="1">
      <alignment horizontal="center" vertical="center" wrapText="1"/>
    </xf>
    <xf numFmtId="166" fontId="6" fillId="2" borderId="41" xfId="2" applyNumberFormat="1" applyFont="1" applyFill="1" applyBorder="1" applyAlignment="1">
      <alignment horizontal="center"/>
    </xf>
    <xf numFmtId="9" fontId="6" fillId="7" borderId="41" xfId="1" applyFont="1" applyFill="1" applyBorder="1" applyAlignment="1">
      <alignment horizontal="center"/>
    </xf>
    <xf numFmtId="0" fontId="2" fillId="0" borderId="4" xfId="2" applyFont="1" applyBorder="1" applyAlignment="1">
      <alignment horizontal="center"/>
    </xf>
    <xf numFmtId="0" fontId="2" fillId="0" borderId="41" xfId="2" applyFont="1" applyBorder="1" applyAlignment="1">
      <alignment horizontal="center" vertical="center"/>
    </xf>
    <xf numFmtId="0" fontId="4" fillId="0" borderId="12" xfId="2" applyFont="1" applyBorder="1"/>
    <xf numFmtId="0" fontId="6" fillId="0" borderId="12" xfId="2" applyFont="1" applyBorder="1"/>
    <xf numFmtId="9" fontId="6" fillId="0" borderId="1" xfId="2" applyNumberFormat="1" applyFont="1" applyBorder="1" applyAlignment="1">
      <alignment horizontal="center"/>
    </xf>
    <xf numFmtId="9" fontId="6" fillId="0" borderId="12" xfId="2" applyNumberFormat="1" applyFont="1" applyBorder="1"/>
    <xf numFmtId="0" fontId="2" fillId="0" borderId="12" xfId="0" applyFont="1" applyBorder="1"/>
    <xf numFmtId="0" fontId="6" fillId="0" borderId="37" xfId="4" applyNumberFormat="1" applyFont="1" applyFill="1" applyBorder="1" applyAlignment="1">
      <alignment horizontal="center" vertical="center" wrapText="1"/>
    </xf>
    <xf numFmtId="168" fontId="6" fillId="0" borderId="37" xfId="4" applyNumberFormat="1" applyFont="1" applyFill="1" applyBorder="1" applyAlignment="1">
      <alignment horizontal="center" vertical="center" wrapText="1"/>
    </xf>
    <xf numFmtId="0" fontId="6" fillId="0" borderId="56" xfId="4" applyNumberFormat="1" applyFont="1" applyFill="1" applyBorder="1" applyAlignment="1">
      <alignment horizontal="center" vertical="center" wrapText="1"/>
    </xf>
    <xf numFmtId="166" fontId="6" fillId="2" borderId="41" xfId="2" applyNumberFormat="1" applyFont="1" applyFill="1" applyBorder="1" applyAlignment="1">
      <alignment horizontal="center" vertical="center"/>
    </xf>
    <xf numFmtId="0" fontId="6" fillId="7" borderId="41" xfId="2" applyNumberFormat="1" applyFont="1" applyFill="1" applyBorder="1" applyAlignment="1">
      <alignment horizontal="center" vertical="center"/>
    </xf>
    <xf numFmtId="2" fontId="5" fillId="0" borderId="56" xfId="4" applyNumberFormat="1" applyFont="1" applyFill="1" applyBorder="1" applyAlignment="1">
      <alignment horizontal="center" vertical="center" wrapText="1"/>
    </xf>
    <xf numFmtId="2" fontId="5" fillId="0" borderId="39" xfId="4" applyNumberFormat="1" applyFont="1" applyFill="1" applyBorder="1" applyAlignment="1">
      <alignment horizontal="center" vertical="center" wrapText="1"/>
    </xf>
    <xf numFmtId="0" fontId="6" fillId="0" borderId="5" xfId="0" applyFont="1" applyFill="1" applyBorder="1"/>
    <xf numFmtId="0" fontId="11" fillId="2" borderId="41" xfId="0" applyFont="1" applyFill="1" applyBorder="1" applyAlignment="1">
      <alignment horizontal="center" vertical="center" wrapText="1"/>
    </xf>
    <xf numFmtId="2" fontId="5" fillId="0" borderId="45" xfId="4" applyNumberFormat="1" applyFont="1" applyFill="1" applyBorder="1" applyAlignment="1">
      <alignment horizontal="center" vertical="center" wrapText="1"/>
    </xf>
    <xf numFmtId="2" fontId="5" fillId="0" borderId="36" xfId="4" applyNumberFormat="1" applyFont="1" applyFill="1" applyBorder="1" applyAlignment="1">
      <alignment horizontal="center" vertical="center" wrapText="1"/>
    </xf>
    <xf numFmtId="9" fontId="5" fillId="0" borderId="37" xfId="1" applyFont="1" applyFill="1" applyBorder="1" applyAlignment="1">
      <alignment horizontal="center" vertical="center" wrapText="1"/>
    </xf>
    <xf numFmtId="9" fontId="2" fillId="0" borderId="0" xfId="1" applyFont="1" applyFill="1"/>
    <xf numFmtId="2" fontId="2" fillId="0" borderId="0" xfId="0" applyNumberFormat="1" applyFont="1" applyFill="1"/>
    <xf numFmtId="10" fontId="2" fillId="0" borderId="0" xfId="0" applyNumberFormat="1" applyFont="1" applyFill="1"/>
    <xf numFmtId="2" fontId="5" fillId="0" borderId="50" xfId="4" applyNumberFormat="1" applyFont="1" applyFill="1" applyBorder="1" applyAlignment="1">
      <alignment horizontal="center" vertical="center" wrapText="1"/>
    </xf>
    <xf numFmtId="10" fontId="2" fillId="0" borderId="0" xfId="1" applyNumberFormat="1" applyFont="1" applyFill="1"/>
    <xf numFmtId="167" fontId="5" fillId="2" borderId="41" xfId="2" applyNumberFormat="1" applyFont="1" applyFill="1" applyBorder="1" applyAlignment="1">
      <alignment horizontal="center" vertical="center"/>
    </xf>
    <xf numFmtId="167" fontId="5" fillId="2" borderId="41" xfId="1" applyNumberFormat="1" applyFont="1" applyFill="1" applyBorder="1" applyAlignment="1">
      <alignment horizontal="center" vertical="center"/>
    </xf>
    <xf numFmtId="167" fontId="5" fillId="2" borderId="41" xfId="1" applyNumberFormat="1" applyFont="1" applyFill="1" applyBorder="1" applyAlignment="1">
      <alignment horizontal="center"/>
    </xf>
    <xf numFmtId="167" fontId="5" fillId="2" borderId="0" xfId="1" applyNumberFormat="1" applyFont="1" applyFill="1" applyBorder="1" applyAlignment="1">
      <alignment horizontal="center"/>
    </xf>
    <xf numFmtId="0" fontId="5" fillId="2" borderId="0" xfId="2" applyFont="1" applyFill="1" applyBorder="1" applyAlignment="1">
      <alignment horizontal="center"/>
    </xf>
    <xf numFmtId="0" fontId="5" fillId="0" borderId="0" xfId="2" applyFont="1" applyFill="1" applyBorder="1" applyAlignment="1">
      <alignment horizontal="center"/>
    </xf>
    <xf numFmtId="166" fontId="5" fillId="0" borderId="0" xfId="2" applyNumberFormat="1" applyFont="1" applyFill="1" applyBorder="1" applyAlignment="1">
      <alignment horizontal="center"/>
    </xf>
    <xf numFmtId="0" fontId="6" fillId="0" borderId="44" xfId="2" applyFont="1" applyFill="1" applyBorder="1" applyAlignment="1">
      <alignment horizontal="center"/>
    </xf>
    <xf numFmtId="0" fontId="25" fillId="0" borderId="45" xfId="2" applyFont="1" applyFill="1" applyBorder="1" applyAlignment="1">
      <alignment horizontal="center"/>
    </xf>
    <xf numFmtId="0" fontId="6" fillId="0" borderId="2" xfId="2" applyFont="1" applyFill="1" applyBorder="1" applyAlignment="1">
      <alignment horizontal="center"/>
    </xf>
    <xf numFmtId="0" fontId="25" fillId="0" borderId="3" xfId="2" applyFont="1" applyFill="1" applyBorder="1" applyAlignment="1">
      <alignment horizontal="center"/>
    </xf>
    <xf numFmtId="0" fontId="2" fillId="0" borderId="5" xfId="2" applyFont="1" applyFill="1" applyBorder="1" applyAlignment="1">
      <alignment horizontal="center"/>
    </xf>
    <xf numFmtId="9" fontId="2" fillId="0" borderId="0" xfId="1" applyFont="1" applyFill="1" applyAlignment="1">
      <alignment horizontal="center"/>
    </xf>
    <xf numFmtId="0" fontId="2" fillId="0" borderId="44" xfId="2" applyFont="1" applyFill="1" applyBorder="1" applyAlignment="1">
      <alignment horizontal="center"/>
    </xf>
    <xf numFmtId="9" fontId="5" fillId="2" borderId="41" xfId="1" applyFont="1" applyFill="1" applyBorder="1" applyAlignment="1">
      <alignment horizontal="center"/>
    </xf>
    <xf numFmtId="0" fontId="10" fillId="4" borderId="41" xfId="3" applyFont="1" applyFill="1" applyBorder="1" applyAlignment="1">
      <alignment vertical="center" wrapText="1"/>
    </xf>
    <xf numFmtId="10" fontId="5" fillId="0" borderId="37" xfId="1" applyNumberFormat="1" applyFont="1" applyFill="1" applyBorder="1" applyAlignment="1">
      <alignment horizontal="center" vertical="center" wrapText="1"/>
    </xf>
    <xf numFmtId="166" fontId="5" fillId="2" borderId="41" xfId="2" applyNumberFormat="1" applyFont="1" applyFill="1" applyBorder="1" applyAlignment="1">
      <alignment horizontal="center"/>
    </xf>
    <xf numFmtId="10" fontId="5" fillId="2" borderId="41" xfId="1" applyNumberFormat="1" applyFont="1" applyFill="1" applyBorder="1" applyAlignment="1">
      <alignment horizontal="center"/>
    </xf>
    <xf numFmtId="0" fontId="25" fillId="0" borderId="0" xfId="2" applyFont="1" applyAlignment="1">
      <alignment horizontal="center"/>
    </xf>
    <xf numFmtId="14" fontId="2" fillId="0" borderId="0" xfId="2" applyNumberFormat="1" applyFont="1" applyAlignment="1">
      <alignment horizontal="center"/>
    </xf>
    <xf numFmtId="0" fontId="6" fillId="0" borderId="41" xfId="3" applyFont="1" applyBorder="1" applyAlignment="1">
      <alignment horizontal="center" vertical="center" wrapText="1"/>
    </xf>
    <xf numFmtId="43" fontId="6" fillId="0" borderId="37" xfId="6" applyFont="1" applyFill="1" applyBorder="1" applyAlignment="1">
      <alignment vertical="center" wrapText="1"/>
    </xf>
    <xf numFmtId="10" fontId="6" fillId="2" borderId="41" xfId="1" applyNumberFormat="1" applyFont="1" applyFill="1" applyBorder="1" applyAlignment="1">
      <alignment horizontal="center"/>
    </xf>
    <xf numFmtId="0" fontId="2" fillId="0" borderId="5" xfId="2" applyFont="1" applyBorder="1" applyAlignment="1">
      <alignment horizontal="center" vertical="center"/>
    </xf>
    <xf numFmtId="0" fontId="2" fillId="0" borderId="12" xfId="2" applyFont="1" applyBorder="1" applyAlignment="1">
      <alignment horizontal="center" vertical="center"/>
    </xf>
    <xf numFmtId="0" fontId="2" fillId="0" borderId="0" xfId="2" applyFont="1" applyAlignment="1">
      <alignment horizontal="center" vertical="center"/>
    </xf>
    <xf numFmtId="0" fontId="15" fillId="2" borderId="36" xfId="0" applyFont="1" applyFill="1" applyBorder="1" applyAlignment="1">
      <alignment horizontal="center" vertical="top" wrapText="1"/>
    </xf>
    <xf numFmtId="167" fontId="6" fillId="2" borderId="41" xfId="1" applyNumberFormat="1" applyFont="1" applyFill="1" applyBorder="1" applyAlignment="1">
      <alignment horizontal="center"/>
    </xf>
    <xf numFmtId="0" fontId="6" fillId="0" borderId="42" xfId="2" applyFont="1" applyBorder="1" applyAlignment="1">
      <alignment vertical="center" wrapText="1"/>
    </xf>
    <xf numFmtId="0" fontId="6" fillId="0" borderId="0" xfId="2" applyFont="1" applyAlignment="1">
      <alignment vertical="center" wrapText="1"/>
    </xf>
    <xf numFmtId="0" fontId="6" fillId="0" borderId="43" xfId="2" applyFont="1" applyBorder="1" applyAlignment="1">
      <alignmen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10" fillId="0" borderId="41" xfId="3" applyFont="1" applyFill="1" applyBorder="1" applyAlignment="1">
      <alignment horizontal="center" vertical="center" wrapText="1"/>
    </xf>
    <xf numFmtId="0" fontId="5" fillId="4" borderId="41" xfId="3" applyFont="1" applyFill="1" applyBorder="1" applyAlignment="1">
      <alignment horizontal="center" vertical="center" wrapText="1"/>
    </xf>
    <xf numFmtId="0" fontId="16" fillId="0" borderId="12" xfId="2" applyFont="1" applyFill="1" applyBorder="1" applyAlignment="1">
      <alignment horizontal="center"/>
    </xf>
    <xf numFmtId="172" fontId="16" fillId="0" borderId="37" xfId="6" applyNumberFormat="1" applyFont="1" applyFill="1" applyBorder="1" applyAlignment="1">
      <alignment horizontal="center" vertical="center" wrapText="1"/>
    </xf>
    <xf numFmtId="10" fontId="16" fillId="0" borderId="37" xfId="1" applyNumberFormat="1" applyFont="1" applyFill="1" applyBorder="1" applyAlignment="1">
      <alignment horizontal="center" vertical="center" wrapText="1"/>
    </xf>
    <xf numFmtId="172" fontId="16" fillId="0" borderId="56" xfId="0" applyNumberFormat="1" applyFont="1" applyBorder="1" applyAlignment="1">
      <alignment horizontal="center" vertical="center" wrapText="1"/>
    </xf>
    <xf numFmtId="10" fontId="16" fillId="2" borderId="41" xfId="1" applyNumberFormat="1" applyFont="1" applyFill="1" applyBorder="1" applyAlignment="1">
      <alignment horizontal="center"/>
    </xf>
    <xf numFmtId="0" fontId="16" fillId="0" borderId="38" xfId="2" applyFont="1" applyFill="1" applyBorder="1" applyAlignment="1">
      <alignment horizontal="center"/>
    </xf>
    <xf numFmtId="0" fontId="16" fillId="0" borderId="4" xfId="2" applyFont="1" applyFill="1" applyBorder="1" applyAlignment="1">
      <alignment horizontal="center"/>
    </xf>
    <xf numFmtId="0" fontId="17" fillId="0" borderId="12" xfId="2" applyFont="1" applyFill="1" applyBorder="1" applyAlignment="1">
      <alignment horizontal="center"/>
    </xf>
    <xf numFmtId="0" fontId="15" fillId="2" borderId="41" xfId="0" applyFont="1" applyFill="1" applyBorder="1" applyAlignment="1">
      <alignment horizontal="center" vertical="center" wrapText="1"/>
    </xf>
    <xf numFmtId="173" fontId="16" fillId="0" borderId="37" xfId="8" applyNumberFormat="1" applyFont="1" applyFill="1" applyBorder="1" applyAlignment="1">
      <alignment horizontal="center" vertical="center" wrapText="1"/>
    </xf>
    <xf numFmtId="173" fontId="16" fillId="0" borderId="56" xfId="8" applyNumberFormat="1" applyFont="1" applyFill="1" applyBorder="1" applyAlignment="1">
      <alignment horizontal="center" vertical="center" wrapText="1"/>
    </xf>
    <xf numFmtId="0" fontId="6" fillId="4" borderId="41" xfId="3" applyFont="1" applyFill="1" applyBorder="1" applyAlignment="1">
      <alignment horizontal="center" vertical="center" wrapText="1"/>
    </xf>
    <xf numFmtId="166" fontId="6" fillId="0" borderId="0" xfId="2" applyNumberFormat="1" applyFont="1" applyFill="1" applyBorder="1" applyAlignment="1">
      <alignment horizontal="center"/>
    </xf>
    <xf numFmtId="0" fontId="2" fillId="0" borderId="45" xfId="2" applyFont="1" applyFill="1" applyBorder="1" applyAlignment="1">
      <alignment horizontal="center"/>
    </xf>
    <xf numFmtId="0" fontId="2" fillId="0" borderId="3" xfId="2" applyFont="1" applyFill="1" applyBorder="1" applyAlignment="1">
      <alignment horizontal="center"/>
    </xf>
    <xf numFmtId="10" fontId="16" fillId="0" borderId="37" xfId="0" applyNumberFormat="1" applyFont="1" applyBorder="1" applyAlignment="1">
      <alignment horizontal="center" vertical="center" wrapText="1"/>
    </xf>
    <xf numFmtId="0" fontId="4" fillId="0" borderId="0" xfId="2" applyFont="1" applyBorder="1" applyAlignment="1">
      <alignment horizontal="center" vertical="center"/>
    </xf>
    <xf numFmtId="0" fontId="4" fillId="0" borderId="0" xfId="3" applyFont="1" applyBorder="1" applyAlignment="1">
      <alignment horizontal="center" vertical="center" wrapText="1"/>
    </xf>
    <xf numFmtId="0" fontId="4" fillId="0" borderId="0" xfId="2" applyFont="1" applyBorder="1" applyAlignment="1">
      <alignment horizontal="center" vertical="center" wrapText="1"/>
    </xf>
    <xf numFmtId="0" fontId="6" fillId="0" borderId="0" xfId="2" applyFont="1" applyBorder="1" applyAlignment="1">
      <alignment horizontal="center"/>
    </xf>
    <xf numFmtId="0" fontId="6" fillId="0" borderId="0" xfId="3" applyFont="1" applyBorder="1" applyAlignment="1">
      <alignment horizontal="center" vertical="center" wrapText="1"/>
    </xf>
    <xf numFmtId="0" fontId="10" fillId="0" borderId="35" xfId="3" applyFont="1" applyFill="1" applyBorder="1" applyAlignment="1">
      <alignment vertical="center" wrapText="1"/>
    </xf>
    <xf numFmtId="0" fontId="6" fillId="0" borderId="41" xfId="3" applyFont="1" applyFill="1" applyBorder="1" applyAlignment="1">
      <alignment horizontal="center" vertical="center" wrapText="1"/>
    </xf>
    <xf numFmtId="9" fontId="6" fillId="0" borderId="1" xfId="4" applyNumberFormat="1" applyFont="1" applyFill="1" applyBorder="1" applyAlignment="1">
      <alignment horizontal="center" vertical="center" wrapText="1"/>
    </xf>
    <xf numFmtId="0" fontId="6"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6" fillId="0" borderId="5" xfId="0" applyFont="1" applyFill="1" applyBorder="1" applyAlignment="1">
      <alignment vertical="center"/>
    </xf>
    <xf numFmtId="166" fontId="6" fillId="2" borderId="69" xfId="2" applyNumberFormat="1" applyFont="1" applyFill="1" applyBorder="1" applyAlignment="1">
      <alignment horizontal="center" vertical="center" wrapText="1"/>
    </xf>
    <xf numFmtId="166" fontId="6" fillId="2" borderId="16" xfId="2" applyNumberFormat="1" applyFont="1" applyFill="1" applyBorder="1" applyAlignment="1">
      <alignment horizontal="center" vertical="center"/>
    </xf>
    <xf numFmtId="9" fontId="6" fillId="2" borderId="69" xfId="2" applyNumberFormat="1" applyFont="1" applyFill="1" applyBorder="1" applyAlignment="1">
      <alignment horizontal="center" vertical="center"/>
    </xf>
    <xf numFmtId="0" fontId="6" fillId="0" borderId="12" xfId="2" applyFont="1" applyFill="1" applyBorder="1" applyAlignment="1">
      <alignment horizontal="center" vertical="center"/>
    </xf>
    <xf numFmtId="0" fontId="2" fillId="0" borderId="0" xfId="0" applyFont="1" applyFill="1" applyAlignment="1">
      <alignment vertical="center"/>
    </xf>
    <xf numFmtId="0" fontId="2" fillId="0" borderId="2" xfId="2" applyFont="1" applyFill="1" applyBorder="1" applyAlignment="1">
      <alignment horizontal="center"/>
    </xf>
    <xf numFmtId="0" fontId="4" fillId="0" borderId="3" xfId="2" applyFont="1" applyFill="1" applyBorder="1" applyAlignment="1">
      <alignment horizontal="left" vertical="center" wrapText="1"/>
    </xf>
    <xf numFmtId="0" fontId="4" fillId="0" borderId="4" xfId="2" applyFont="1" applyFill="1" applyBorder="1" applyAlignment="1">
      <alignment horizontal="left" vertical="center" wrapText="1"/>
    </xf>
    <xf numFmtId="0" fontId="4" fillId="0" borderId="17" xfId="2" applyFont="1" applyFill="1" applyBorder="1" applyAlignment="1">
      <alignment horizontal="center" vertical="center"/>
    </xf>
    <xf numFmtId="0" fontId="2" fillId="0" borderId="0" xfId="2" applyFont="1" applyFill="1" applyAlignment="1">
      <alignment horizontal="center" wrapText="1"/>
    </xf>
    <xf numFmtId="0" fontId="15" fillId="4" borderId="41" xfId="2" applyFont="1" applyFill="1" applyBorder="1" applyAlignment="1">
      <alignment horizontal="center" vertical="center" wrapText="1"/>
    </xf>
    <xf numFmtId="0" fontId="16" fillId="0" borderId="41" xfId="3" applyFont="1" applyFill="1" applyBorder="1" applyAlignment="1">
      <alignment vertical="center" wrapText="1"/>
    </xf>
    <xf numFmtId="0" fontId="16" fillId="0" borderId="41" xfId="3" applyFont="1" applyFill="1" applyBorder="1" applyAlignment="1">
      <alignment horizontal="center" vertical="center" wrapText="1"/>
    </xf>
    <xf numFmtId="0" fontId="2" fillId="0" borderId="120" xfId="0" applyFont="1" applyFill="1" applyBorder="1"/>
    <xf numFmtId="0" fontId="6" fillId="0" borderId="120" xfId="0" applyFont="1" applyFill="1" applyBorder="1"/>
    <xf numFmtId="1" fontId="6" fillId="0" borderId="6" xfId="4" applyNumberFormat="1" applyFont="1" applyFill="1" applyBorder="1" applyAlignment="1">
      <alignment horizontal="center" vertical="center" wrapText="1"/>
    </xf>
    <xf numFmtId="1" fontId="6" fillId="0" borderId="29" xfId="4" applyNumberFormat="1" applyFont="1" applyFill="1" applyBorder="1" applyAlignment="1">
      <alignment horizontal="center" vertical="center" wrapText="1"/>
    </xf>
    <xf numFmtId="169" fontId="6" fillId="0" borderId="37" xfId="1" applyNumberFormat="1" applyFont="1" applyFill="1" applyBorder="1" applyAlignment="1">
      <alignment horizontal="center" vertical="center" wrapText="1"/>
    </xf>
    <xf numFmtId="1" fontId="6" fillId="0" borderId="46" xfId="4" applyNumberFormat="1" applyFont="1" applyFill="1" applyBorder="1" applyAlignment="1">
      <alignment horizontal="center" vertical="center" wrapText="1"/>
    </xf>
    <xf numFmtId="1" fontId="6" fillId="0" borderId="49" xfId="4" applyNumberFormat="1" applyFont="1" applyFill="1" applyBorder="1" applyAlignment="1">
      <alignment horizontal="center" vertical="center" wrapText="1"/>
    </xf>
    <xf numFmtId="1" fontId="6" fillId="0" borderId="53" xfId="4" applyNumberFormat="1" applyFont="1" applyFill="1" applyBorder="1" applyAlignment="1">
      <alignment horizontal="center" vertical="center" wrapText="1"/>
    </xf>
    <xf numFmtId="1" fontId="6" fillId="0" borderId="61" xfId="4" applyNumberFormat="1" applyFont="1" applyFill="1" applyBorder="1" applyAlignment="1">
      <alignment horizontal="center" vertical="center" wrapText="1"/>
    </xf>
    <xf numFmtId="166" fontId="6" fillId="2" borderId="33" xfId="2" applyNumberFormat="1" applyFont="1" applyFill="1" applyBorder="1" applyAlignment="1">
      <alignment vertical="center" wrapText="1"/>
    </xf>
    <xf numFmtId="169" fontId="6" fillId="0" borderId="37" xfId="1" applyNumberFormat="1" applyFont="1" applyFill="1" applyBorder="1" applyAlignment="1">
      <alignment vertical="center" wrapText="1"/>
    </xf>
    <xf numFmtId="0" fontId="6" fillId="0" borderId="44" xfId="0" applyFont="1" applyFill="1" applyBorder="1"/>
    <xf numFmtId="0" fontId="6" fillId="0" borderId="45" xfId="2" applyFont="1" applyFill="1" applyBorder="1" applyAlignment="1">
      <alignment horizontal="center"/>
    </xf>
    <xf numFmtId="166" fontId="6" fillId="0" borderId="45" xfId="2" applyNumberFormat="1" applyFont="1" applyFill="1" applyBorder="1" applyAlignment="1">
      <alignment horizontal="center"/>
    </xf>
    <xf numFmtId="167" fontId="6" fillId="0" borderId="45" xfId="1" applyNumberFormat="1" applyFont="1" applyFill="1" applyBorder="1" applyAlignment="1">
      <alignment horizontal="center"/>
    </xf>
    <xf numFmtId="0" fontId="6" fillId="0" borderId="2" xfId="0" applyFont="1" applyFill="1" applyBorder="1"/>
    <xf numFmtId="0" fontId="6" fillId="0" borderId="3" xfId="2" applyFont="1" applyFill="1" applyBorder="1" applyAlignment="1">
      <alignment horizontal="center"/>
    </xf>
    <xf numFmtId="166" fontId="6" fillId="0" borderId="3" xfId="2" applyNumberFormat="1" applyFont="1" applyFill="1" applyBorder="1" applyAlignment="1">
      <alignment horizontal="center"/>
    </xf>
    <xf numFmtId="167" fontId="6" fillId="0" borderId="3" xfId="1" applyNumberFormat="1" applyFont="1" applyFill="1" applyBorder="1" applyAlignment="1">
      <alignment horizontal="center"/>
    </xf>
    <xf numFmtId="0" fontId="4" fillId="0" borderId="12" xfId="2" applyFont="1" applyFill="1" applyBorder="1" applyAlignment="1">
      <alignment horizontal="left" vertical="center" wrapText="1"/>
    </xf>
    <xf numFmtId="0" fontId="28" fillId="0" borderId="0" xfId="3" applyFont="1" applyFill="1" applyBorder="1" applyAlignment="1">
      <alignment horizontal="center" vertical="center" wrapText="1"/>
    </xf>
    <xf numFmtId="0" fontId="2" fillId="0" borderId="41" xfId="2" applyFont="1" applyFill="1" applyBorder="1" applyAlignment="1">
      <alignment horizontal="center" vertical="center"/>
    </xf>
    <xf numFmtId="166" fontId="6" fillId="2" borderId="41" xfId="2" applyNumberFormat="1" applyFont="1" applyFill="1" applyBorder="1" applyAlignment="1">
      <alignment horizontal="center" vertical="center" wrapText="1"/>
    </xf>
    <xf numFmtId="169" fontId="6" fillId="2" borderId="41" xfId="2" applyNumberFormat="1" applyFont="1" applyFill="1" applyBorder="1" applyAlignment="1">
      <alignment horizontal="center" vertical="center"/>
    </xf>
    <xf numFmtId="1" fontId="6" fillId="4" borderId="37" xfId="4" applyNumberFormat="1" applyFont="1" applyFill="1" applyBorder="1" applyAlignment="1">
      <alignment horizontal="center" vertical="center" wrapText="1"/>
    </xf>
    <xf numFmtId="9" fontId="6" fillId="4" borderId="37" xfId="1" applyFont="1" applyFill="1" applyBorder="1" applyAlignment="1">
      <alignment horizontal="center" vertical="center" wrapText="1"/>
    </xf>
    <xf numFmtId="1" fontId="6" fillId="4" borderId="56" xfId="4" applyNumberFormat="1" applyFont="1" applyFill="1" applyBorder="1" applyAlignment="1">
      <alignment horizontal="center" vertical="center" wrapText="1"/>
    </xf>
    <xf numFmtId="10" fontId="6" fillId="4" borderId="37" xfId="1" applyNumberFormat="1" applyFont="1" applyFill="1" applyBorder="1" applyAlignment="1">
      <alignment horizontal="center" vertical="center" wrapText="1"/>
    </xf>
    <xf numFmtId="1" fontId="6" fillId="2" borderId="41" xfId="1" applyNumberFormat="1" applyFont="1" applyFill="1" applyBorder="1" applyAlignment="1">
      <alignment horizontal="center"/>
    </xf>
    <xf numFmtId="0" fontId="2" fillId="4" borderId="0" xfId="2" applyFont="1" applyFill="1" applyAlignment="1">
      <alignment horizontal="center"/>
    </xf>
    <xf numFmtId="0" fontId="2" fillId="4" borderId="5" xfId="2" applyFont="1" applyFill="1" applyBorder="1" applyAlignment="1">
      <alignment horizontal="center"/>
    </xf>
    <xf numFmtId="0" fontId="2" fillId="4" borderId="12" xfId="2" applyFont="1" applyFill="1" applyBorder="1" applyAlignment="1">
      <alignment horizontal="center"/>
    </xf>
    <xf numFmtId="169" fontId="6" fillId="4" borderId="37" xfId="1" applyNumberFormat="1" applyFont="1" applyFill="1" applyBorder="1" applyAlignment="1">
      <alignment horizontal="center" vertical="center" wrapText="1"/>
    </xf>
    <xf numFmtId="1" fontId="6" fillId="4" borderId="57" xfId="4" applyNumberFormat="1" applyFont="1" applyFill="1" applyBorder="1" applyAlignment="1">
      <alignment horizontal="center" vertical="center" wrapText="1"/>
    </xf>
    <xf numFmtId="1" fontId="6" fillId="2" borderId="41" xfId="4" applyNumberFormat="1" applyFont="1" applyFill="1" applyBorder="1" applyAlignment="1">
      <alignment horizontal="center" vertical="center" wrapText="1"/>
    </xf>
    <xf numFmtId="9" fontId="6" fillId="2" borderId="41" xfId="1" applyFont="1" applyFill="1" applyBorder="1" applyAlignment="1">
      <alignment horizontal="center" vertical="center" wrapText="1"/>
    </xf>
    <xf numFmtId="0" fontId="2" fillId="0" borderId="0" xfId="2" applyFont="1" applyFill="1" applyAlignment="1">
      <alignment horizontal="center" vertical="center"/>
    </xf>
    <xf numFmtId="0" fontId="2" fillId="0" borderId="5" xfId="2" applyFont="1" applyFill="1" applyBorder="1" applyAlignment="1">
      <alignment horizontal="center" vertical="center"/>
    </xf>
    <xf numFmtId="0" fontId="2" fillId="0" borderId="12" xfId="2" applyFont="1" applyFill="1" applyBorder="1" applyAlignment="1">
      <alignment horizontal="center" vertical="center"/>
    </xf>
    <xf numFmtId="0" fontId="6" fillId="0" borderId="5" xfId="2" applyFont="1" applyFill="1" applyBorder="1" applyAlignment="1">
      <alignment horizontal="center" vertical="center"/>
    </xf>
    <xf numFmtId="169" fontId="5" fillId="4" borderId="37" xfId="4" applyNumberFormat="1" applyFont="1" applyFill="1" applyBorder="1" applyAlignment="1">
      <alignment horizontal="center" vertical="center" wrapText="1"/>
    </xf>
    <xf numFmtId="9" fontId="5" fillId="2" borderId="41" xfId="1" applyNumberFormat="1" applyFont="1" applyFill="1" applyBorder="1" applyAlignment="1">
      <alignment horizontal="center" vertical="center" wrapText="1"/>
    </xf>
    <xf numFmtId="9" fontId="5" fillId="2" borderId="41" xfId="1" applyFont="1" applyFill="1" applyBorder="1" applyAlignment="1">
      <alignment horizontal="center" vertical="center" wrapText="1"/>
    </xf>
    <xf numFmtId="9" fontId="5" fillId="0" borderId="0" xfId="1" applyFont="1" applyFill="1" applyBorder="1" applyAlignment="1">
      <alignment horizontal="center"/>
    </xf>
    <xf numFmtId="0" fontId="25" fillId="0" borderId="0" xfId="2" applyFont="1" applyFill="1" applyAlignment="1">
      <alignment horizontal="center"/>
    </xf>
    <xf numFmtId="0" fontId="6" fillId="4" borderId="5" xfId="0" applyFont="1" applyFill="1" applyBorder="1"/>
    <xf numFmtId="10" fontId="6" fillId="2" borderId="41" xfId="1" applyNumberFormat="1" applyFont="1" applyFill="1" applyBorder="1" applyAlignment="1">
      <alignment horizontal="center" vertical="center" wrapText="1"/>
    </xf>
    <xf numFmtId="1" fontId="6" fillId="2" borderId="41" xfId="1" applyNumberFormat="1" applyFont="1" applyFill="1" applyBorder="1" applyAlignment="1">
      <alignment horizontal="center" vertical="center" wrapText="1"/>
    </xf>
    <xf numFmtId="3" fontId="6" fillId="4" borderId="37" xfId="4" applyNumberFormat="1" applyFont="1" applyFill="1" applyBorder="1" applyAlignment="1">
      <alignment horizontal="center" vertical="center" wrapText="1"/>
    </xf>
    <xf numFmtId="10" fontId="6" fillId="4" borderId="65" xfId="1" applyNumberFormat="1" applyFont="1" applyFill="1" applyBorder="1" applyAlignment="1">
      <alignment horizontal="center" vertical="center" wrapText="1"/>
    </xf>
    <xf numFmtId="1" fontId="2" fillId="0" borderId="0" xfId="0" applyNumberFormat="1" applyFont="1" applyFill="1"/>
    <xf numFmtId="2" fontId="6" fillId="4" borderId="37" xfId="1" applyNumberFormat="1" applyFont="1" applyFill="1" applyBorder="1" applyAlignment="1">
      <alignment horizontal="center" vertical="center" wrapText="1"/>
    </xf>
    <xf numFmtId="4" fontId="6" fillId="0" borderId="37" xfId="4" applyNumberFormat="1" applyFont="1" applyFill="1" applyBorder="1" applyAlignment="1">
      <alignment horizontal="center" vertical="center" wrapText="1"/>
    </xf>
    <xf numFmtId="9" fontId="6" fillId="0" borderId="37" xfId="1" applyNumberFormat="1" applyFont="1" applyFill="1" applyBorder="1" applyAlignment="1">
      <alignment horizontal="center" vertical="center" wrapText="1"/>
    </xf>
    <xf numFmtId="4" fontId="6" fillId="4" borderId="37" xfId="4" applyNumberFormat="1" applyFont="1" applyFill="1" applyBorder="1" applyAlignment="1">
      <alignment horizontal="center" vertical="center" wrapText="1"/>
    </xf>
    <xf numFmtId="168" fontId="6" fillId="4" borderId="37" xfId="4" applyNumberFormat="1" applyFont="1" applyFill="1" applyBorder="1" applyAlignment="1">
      <alignment horizontal="center" vertical="center" wrapText="1"/>
    </xf>
    <xf numFmtId="0" fontId="7" fillId="4" borderId="12" xfId="0" applyFont="1" applyFill="1" applyBorder="1" applyAlignment="1">
      <alignment vertical="center" wrapText="1"/>
    </xf>
    <xf numFmtId="0" fontId="7" fillId="4" borderId="5" xfId="0" applyFont="1" applyFill="1" applyBorder="1" applyAlignment="1">
      <alignment vertical="center" wrapText="1"/>
    </xf>
    <xf numFmtId="9" fontId="6" fillId="0" borderId="37" xfId="1" applyFont="1" applyFill="1" applyBorder="1" applyAlignment="1">
      <alignment horizontal="center" vertical="center" wrapText="1"/>
    </xf>
    <xf numFmtId="166" fontId="6" fillId="2" borderId="41" xfId="2" applyNumberFormat="1" applyFont="1" applyFill="1" applyBorder="1" applyAlignment="1">
      <alignment horizontal="center"/>
    </xf>
    <xf numFmtId="1" fontId="6" fillId="0" borderId="56" xfId="4" applyNumberFormat="1" applyFont="1" applyFill="1" applyBorder="1" applyAlignment="1">
      <alignment horizontal="center" vertical="center" wrapText="1"/>
    </xf>
    <xf numFmtId="1" fontId="6" fillId="0" borderId="37" xfId="4" applyNumberFormat="1" applyFont="1" applyFill="1" applyBorder="1" applyAlignment="1">
      <alignment horizontal="center" vertical="center" wrapText="1"/>
    </xf>
    <xf numFmtId="0" fontId="2" fillId="0" borderId="12" xfId="2" applyFont="1" applyBorder="1" applyAlignment="1">
      <alignment horizontal="center"/>
    </xf>
    <xf numFmtId="0" fontId="2" fillId="0" borderId="5" xfId="2" applyFont="1" applyBorder="1" applyAlignment="1">
      <alignment horizontal="center"/>
    </xf>
    <xf numFmtId="0" fontId="2" fillId="0" borderId="0" xfId="2" applyFont="1" applyAlignment="1">
      <alignment horizontal="center"/>
    </xf>
    <xf numFmtId="0" fontId="6" fillId="0" borderId="4" xfId="2" applyFont="1" applyBorder="1" applyAlignment="1">
      <alignment horizontal="center"/>
    </xf>
    <xf numFmtId="0" fontId="6" fillId="0" borderId="2" xfId="2" applyFont="1" applyBorder="1" applyAlignment="1">
      <alignment horizontal="center"/>
    </xf>
    <xf numFmtId="0" fontId="6" fillId="0" borderId="38" xfId="2" applyFont="1" applyBorder="1" applyAlignment="1">
      <alignment horizontal="center"/>
    </xf>
    <xf numFmtId="0" fontId="6" fillId="0" borderId="44" xfId="2" applyFont="1" applyBorder="1" applyAlignment="1">
      <alignment horizontal="center"/>
    </xf>
    <xf numFmtId="0" fontId="6" fillId="0" borderId="12" xfId="2" applyFont="1" applyBorder="1" applyAlignment="1">
      <alignment horizontal="center"/>
    </xf>
    <xf numFmtId="0" fontId="6" fillId="0" borderId="5" xfId="2" applyFont="1" applyBorder="1" applyAlignment="1">
      <alignment horizontal="center"/>
    </xf>
    <xf numFmtId="0" fontId="2" fillId="0" borderId="0" xfId="0" applyFont="1"/>
    <xf numFmtId="0" fontId="6" fillId="0" borderId="5" xfId="0" applyFont="1" applyBorder="1"/>
    <xf numFmtId="0" fontId="6" fillId="0" borderId="0" xfId="2" applyFont="1" applyAlignment="1">
      <alignment horizontal="center"/>
    </xf>
    <xf numFmtId="0" fontId="6" fillId="0" borderId="41" xfId="3" applyFont="1" applyBorder="1" applyAlignment="1">
      <alignment vertical="center" wrapText="1"/>
    </xf>
    <xf numFmtId="0" fontId="6" fillId="0" borderId="0" xfId="3" applyFont="1" applyAlignment="1">
      <alignment horizontal="center" vertical="center" wrapText="1"/>
    </xf>
    <xf numFmtId="0" fontId="4" fillId="0" borderId="0" xfId="2" applyFont="1" applyAlignment="1">
      <alignment horizontal="center" vertical="center" wrapText="1"/>
    </xf>
    <xf numFmtId="0" fontId="4" fillId="0" borderId="12" xfId="2" applyFont="1" applyBorder="1" applyAlignment="1">
      <alignment horizontal="center" vertical="center"/>
    </xf>
    <xf numFmtId="0" fontId="4" fillId="0" borderId="5" xfId="2" applyFont="1" applyBorder="1" applyAlignment="1">
      <alignment horizontal="center" vertical="center"/>
    </xf>
    <xf numFmtId="0" fontId="4" fillId="0" borderId="0" xfId="2" applyFont="1" applyAlignment="1">
      <alignment horizontal="center" vertical="center"/>
    </xf>
    <xf numFmtId="0" fontId="4" fillId="0" borderId="0" xfId="3" applyFont="1" applyAlignment="1">
      <alignment horizontal="center" vertical="center" wrapText="1"/>
    </xf>
    <xf numFmtId="0" fontId="4" fillId="0" borderId="4" xfId="2" applyFont="1" applyBorder="1" applyAlignment="1">
      <alignment horizontal="center" vertical="center"/>
    </xf>
    <xf numFmtId="0" fontId="4" fillId="0" borderId="3" xfId="2" applyFont="1" applyBorder="1" applyAlignment="1">
      <alignment horizontal="center" vertical="center"/>
    </xf>
    <xf numFmtId="0" fontId="4" fillId="0" borderId="3" xfId="2" applyFont="1" applyBorder="1" applyAlignment="1">
      <alignment horizontal="center" vertical="center" wrapText="1"/>
    </xf>
    <xf numFmtId="0" fontId="4" fillId="0" borderId="3" xfId="3" applyFont="1" applyBorder="1" applyAlignment="1">
      <alignment horizontal="center" vertical="center" wrapText="1"/>
    </xf>
    <xf numFmtId="0" fontId="4" fillId="0" borderId="2" xfId="2" applyFont="1" applyBorder="1" applyAlignment="1">
      <alignment horizontal="center" vertical="center"/>
    </xf>
    <xf numFmtId="0" fontId="4" fillId="0" borderId="0" xfId="2" applyFont="1" applyAlignment="1">
      <alignment horizontal="left" vertical="center" wrapText="1"/>
    </xf>
    <xf numFmtId="0" fontId="2" fillId="0" borderId="0" xfId="2" applyFont="1"/>
    <xf numFmtId="0" fontId="10" fillId="0" borderId="41" xfId="3" applyFont="1" applyBorder="1" applyAlignment="1">
      <alignment horizontal="center" vertical="center" wrapText="1"/>
    </xf>
    <xf numFmtId="0" fontId="2" fillId="0" borderId="44" xfId="2" applyFont="1" applyBorder="1" applyAlignment="1">
      <alignment horizontal="center"/>
    </xf>
    <xf numFmtId="0" fontId="2" fillId="0" borderId="38" xfId="2" applyFont="1" applyBorder="1" applyAlignment="1">
      <alignment horizontal="center"/>
    </xf>
    <xf numFmtId="0" fontId="2" fillId="0" borderId="45" xfId="2" applyFont="1" applyBorder="1" applyAlignment="1">
      <alignment horizontal="center"/>
    </xf>
    <xf numFmtId="0" fontId="2" fillId="0" borderId="3" xfId="2" applyFont="1" applyBorder="1" applyAlignment="1">
      <alignment horizontal="center"/>
    </xf>
    <xf numFmtId="166" fontId="6" fillId="0" borderId="0" xfId="2" applyNumberFormat="1" applyFont="1" applyAlignment="1">
      <alignment horizontal="center"/>
    </xf>
    <xf numFmtId="10" fontId="6" fillId="0" borderId="37" xfId="1" applyNumberFormat="1" applyFont="1" applyFill="1" applyBorder="1" applyAlignment="1">
      <alignment horizontal="center" vertical="center" wrapText="1"/>
    </xf>
    <xf numFmtId="9" fontId="6" fillId="7" borderId="41" xfId="1" applyFont="1" applyFill="1" applyBorder="1" applyAlignment="1">
      <alignment horizontal="center"/>
    </xf>
    <xf numFmtId="2" fontId="6" fillId="0" borderId="37" xfId="1" applyNumberFormat="1" applyFont="1" applyFill="1" applyBorder="1" applyAlignment="1">
      <alignment horizontal="center" vertical="center" wrapText="1"/>
    </xf>
    <xf numFmtId="1" fontId="28" fillId="0" borderId="56" xfId="4" applyNumberFormat="1" applyFont="1" applyFill="1" applyBorder="1" applyAlignment="1">
      <alignment horizontal="center" vertical="center" wrapText="1"/>
    </xf>
    <xf numFmtId="167" fontId="4" fillId="2" borderId="41" xfId="1" applyNumberFormat="1" applyFont="1" applyFill="1" applyBorder="1" applyAlignment="1">
      <alignment horizontal="center" vertical="center"/>
    </xf>
    <xf numFmtId="0" fontId="2" fillId="0" borderId="12" xfId="2" applyFont="1" applyBorder="1" applyAlignment="1">
      <alignment horizontal="center"/>
    </xf>
    <xf numFmtId="0" fontId="4" fillId="2" borderId="36" xfId="0" applyFont="1" applyFill="1" applyBorder="1" applyAlignment="1">
      <alignment horizontal="center" vertical="center" wrapText="1"/>
    </xf>
    <xf numFmtId="0" fontId="6" fillId="0" borderId="12" xfId="2" applyFont="1" applyFill="1" applyBorder="1" applyAlignment="1">
      <alignment horizontal="center"/>
    </xf>
    <xf numFmtId="0" fontId="2" fillId="0" borderId="0" xfId="2" applyFont="1" applyFill="1" applyAlignment="1">
      <alignment horizontal="center" wrapText="1"/>
    </xf>
    <xf numFmtId="0" fontId="2" fillId="0" borderId="0" xfId="2" applyFont="1" applyAlignment="1">
      <alignment horizontal="center"/>
    </xf>
    <xf numFmtId="1" fontId="16" fillId="4" borderId="37" xfId="4" applyNumberFormat="1" applyFont="1" applyFill="1" applyBorder="1" applyAlignment="1">
      <alignment horizontal="center" vertical="center" wrapText="1"/>
    </xf>
    <xf numFmtId="9" fontId="16" fillId="4" borderId="37" xfId="1" applyFont="1" applyFill="1" applyBorder="1" applyAlignment="1">
      <alignment horizontal="center" vertical="center" wrapText="1"/>
    </xf>
    <xf numFmtId="1" fontId="16" fillId="4" borderId="56" xfId="4" applyNumberFormat="1" applyFont="1" applyFill="1" applyBorder="1" applyAlignment="1">
      <alignment horizontal="center" vertical="center" wrapText="1"/>
    </xf>
    <xf numFmtId="1" fontId="16" fillId="16" borderId="56" xfId="4" applyNumberFormat="1" applyFont="1" applyFill="1" applyBorder="1" applyAlignment="1">
      <alignment horizontal="center" vertical="center" wrapText="1"/>
    </xf>
    <xf numFmtId="9" fontId="16" fillId="16" borderId="37" xfId="1" applyFont="1" applyFill="1" applyBorder="1" applyAlignment="1">
      <alignment horizontal="center" vertical="center" wrapText="1"/>
    </xf>
    <xf numFmtId="0" fontId="12" fillId="0" borderId="41" xfId="3" applyFont="1" applyBorder="1" applyAlignment="1">
      <alignment horizontal="center" vertical="center" wrapText="1"/>
    </xf>
    <xf numFmtId="0" fontId="4" fillId="0" borderId="41" xfId="3" applyFont="1" applyBorder="1" applyAlignment="1">
      <alignment horizontal="center" vertical="center" wrapText="1"/>
    </xf>
    <xf numFmtId="1" fontId="16" fillId="4" borderId="37" xfId="1" applyNumberFormat="1" applyFont="1" applyFill="1" applyBorder="1" applyAlignment="1">
      <alignment horizontal="center" vertical="center" wrapText="1"/>
    </xf>
    <xf numFmtId="2" fontId="16" fillId="16" borderId="37" xfId="1" applyNumberFormat="1" applyFont="1" applyFill="1" applyBorder="1" applyAlignment="1">
      <alignment horizontal="center" vertical="center" wrapText="1"/>
    </xf>
    <xf numFmtId="169" fontId="16" fillId="4" borderId="37" xfId="1" applyNumberFormat="1" applyFont="1" applyFill="1" applyBorder="1" applyAlignment="1">
      <alignment horizontal="center" vertical="center" wrapText="1"/>
    </xf>
    <xf numFmtId="10" fontId="2" fillId="0" borderId="0" xfId="0" applyNumberFormat="1" applyFont="1"/>
    <xf numFmtId="169" fontId="16" fillId="0" borderId="37" xfId="1" applyNumberFormat="1" applyFont="1" applyFill="1" applyBorder="1" applyAlignment="1">
      <alignment horizontal="center" vertical="center" wrapText="1"/>
    </xf>
    <xf numFmtId="1" fontId="16" fillId="16" borderId="57" xfId="4" applyNumberFormat="1" applyFont="1" applyFill="1" applyBorder="1" applyAlignment="1">
      <alignment horizontal="center" vertical="center" wrapText="1"/>
    </xf>
    <xf numFmtId="169" fontId="16" fillId="16" borderId="37" xfId="1" applyNumberFormat="1" applyFont="1" applyFill="1" applyBorder="1" applyAlignment="1">
      <alignment horizontal="center" vertical="center" wrapText="1"/>
    </xf>
    <xf numFmtId="1" fontId="6" fillId="0" borderId="56" xfId="4" applyNumberFormat="1" applyFont="1" applyBorder="1" applyAlignment="1">
      <alignment horizontal="center" vertical="center" wrapText="1"/>
    </xf>
    <xf numFmtId="166" fontId="6" fillId="2" borderId="41" xfId="2" applyNumberFormat="1" applyFont="1" applyFill="1" applyBorder="1"/>
    <xf numFmtId="9" fontId="4" fillId="0" borderId="37" xfId="1" applyFont="1" applyFill="1" applyBorder="1" applyAlignment="1">
      <alignment horizontal="center" vertical="center" wrapText="1"/>
    </xf>
    <xf numFmtId="0" fontId="2" fillId="0" borderId="5" xfId="2" applyFont="1" applyFill="1" applyBorder="1" applyAlignment="1">
      <alignment horizontal="center" wrapText="1"/>
    </xf>
    <xf numFmtId="0" fontId="2" fillId="0" borderId="12" xfId="2" applyFont="1" applyFill="1" applyBorder="1" applyAlignment="1">
      <alignment horizontal="center" wrapText="1"/>
    </xf>
    <xf numFmtId="9" fontId="6" fillId="0" borderId="37" xfId="1" applyFont="1" applyBorder="1" applyAlignment="1">
      <alignment horizontal="center" vertical="center" wrapText="1"/>
    </xf>
    <xf numFmtId="9" fontId="6" fillId="2" borderId="41" xfId="1" applyFont="1" applyFill="1" applyBorder="1" applyAlignment="1">
      <alignment horizontal="center" vertical="center"/>
    </xf>
    <xf numFmtId="0" fontId="4" fillId="0" borderId="43" xfId="2" applyFont="1" applyBorder="1" applyAlignment="1">
      <alignment horizontal="center" vertical="center"/>
    </xf>
    <xf numFmtId="0" fontId="6" fillId="0" borderId="43" xfId="2" applyFont="1" applyBorder="1" applyAlignment="1">
      <alignment horizontal="center"/>
    </xf>
    <xf numFmtId="0" fontId="6" fillId="0" borderId="0" xfId="14" applyFont="1" applyAlignment="1">
      <alignment horizontal="center"/>
    </xf>
    <xf numFmtId="0" fontId="6" fillId="0" borderId="43" xfId="14" applyFont="1" applyBorder="1" applyAlignment="1">
      <alignment horizontal="center"/>
    </xf>
    <xf numFmtId="0" fontId="11" fillId="0" borderId="0" xfId="2" applyFont="1" applyAlignment="1">
      <alignment horizontal="center" vertical="center" wrapText="1"/>
    </xf>
    <xf numFmtId="0" fontId="6" fillId="0" borderId="43" xfId="3" applyFont="1" applyBorder="1" applyAlignment="1">
      <alignment horizontal="center" vertical="center" wrapText="1"/>
    </xf>
    <xf numFmtId="0" fontId="11" fillId="2" borderId="1" xfId="0" applyFont="1" applyFill="1" applyBorder="1" applyAlignment="1">
      <alignment horizontal="center" vertical="center" wrapText="1"/>
    </xf>
    <xf numFmtId="1" fontId="56" fillId="0" borderId="1" xfId="4" applyNumberFormat="1" applyFont="1" applyFill="1" applyBorder="1" applyAlignment="1">
      <alignment horizontal="center" vertical="center" wrapText="1"/>
    </xf>
    <xf numFmtId="9" fontId="56" fillId="0" borderId="1" xfId="1" applyFont="1" applyFill="1" applyBorder="1" applyAlignment="1">
      <alignment horizontal="center" vertical="center" wrapText="1"/>
    </xf>
    <xf numFmtId="1" fontId="56" fillId="0" borderId="134" xfId="4" applyNumberFormat="1" applyFont="1" applyFill="1" applyBorder="1" applyAlignment="1">
      <alignment horizontal="center" vertical="center" wrapText="1"/>
    </xf>
    <xf numFmtId="1" fontId="56" fillId="0" borderId="63" xfId="4" applyNumberFormat="1" applyFont="1" applyFill="1" applyBorder="1" applyAlignment="1">
      <alignment horizontal="center" vertical="center" wrapText="1"/>
    </xf>
    <xf numFmtId="9" fontId="56" fillId="0" borderId="63" xfId="1" applyFont="1" applyFill="1" applyBorder="1" applyAlignment="1">
      <alignment horizontal="center" vertical="center" wrapText="1"/>
    </xf>
    <xf numFmtId="0" fontId="2" fillId="0" borderId="0" xfId="14" applyFont="1" applyAlignment="1">
      <alignment horizontal="center"/>
    </xf>
    <xf numFmtId="0" fontId="31" fillId="0" borderId="0" xfId="14" applyFont="1" applyAlignment="1">
      <alignment horizontal="center"/>
    </xf>
    <xf numFmtId="0" fontId="2" fillId="0" borderId="0" xfId="2" applyFont="1" applyAlignment="1">
      <alignment horizontal="center"/>
    </xf>
    <xf numFmtId="0" fontId="2" fillId="0" borderId="0" xfId="2" applyFont="1"/>
    <xf numFmtId="0" fontId="4" fillId="0" borderId="0" xfId="2" applyFont="1" applyAlignment="1">
      <alignment horizontal="left" vertical="center" wrapText="1"/>
    </xf>
    <xf numFmtId="0" fontId="6" fillId="0" borderId="5" xfId="2" applyFont="1" applyBorder="1" applyAlignment="1">
      <alignment horizontal="center"/>
    </xf>
    <xf numFmtId="0" fontId="6" fillId="0" borderId="0" xfId="2" applyFont="1" applyAlignment="1">
      <alignment horizontal="center"/>
    </xf>
    <xf numFmtId="0" fontId="6" fillId="0" borderId="12" xfId="2" applyFont="1" applyBorder="1" applyAlignment="1">
      <alignment horizontal="center"/>
    </xf>
    <xf numFmtId="0" fontId="11" fillId="0" borderId="0" xfId="2" applyFont="1" applyAlignment="1">
      <alignment horizontal="center" vertical="center" wrapText="1"/>
    </xf>
    <xf numFmtId="0" fontId="6" fillId="0" borderId="5" xfId="0" applyFont="1" applyBorder="1"/>
    <xf numFmtId="0" fontId="2" fillId="0" borderId="0" xfId="0" applyFont="1"/>
    <xf numFmtId="166" fontId="6" fillId="0" borderId="0" xfId="2" applyNumberFormat="1" applyFont="1" applyAlignment="1">
      <alignment horizontal="center"/>
    </xf>
    <xf numFmtId="0" fontId="6" fillId="0" borderId="44" xfId="2" applyFont="1" applyBorder="1" applyAlignment="1">
      <alignment horizontal="center"/>
    </xf>
    <xf numFmtId="0" fontId="6" fillId="0" borderId="38" xfId="2" applyFont="1" applyBorder="1" applyAlignment="1">
      <alignment horizontal="center"/>
    </xf>
    <xf numFmtId="0" fontId="6" fillId="0" borderId="2" xfId="2" applyFont="1" applyBorder="1" applyAlignment="1">
      <alignment horizontal="center"/>
    </xf>
    <xf numFmtId="0" fontId="2" fillId="0" borderId="3" xfId="2" applyFont="1" applyBorder="1" applyAlignment="1">
      <alignment horizontal="center"/>
    </xf>
    <xf numFmtId="0" fontId="6" fillId="0" borderId="4" xfId="2" applyFont="1" applyBorder="1" applyAlignment="1">
      <alignment horizontal="center"/>
    </xf>
    <xf numFmtId="0" fontId="2" fillId="0" borderId="5" xfId="2" applyFont="1" applyBorder="1" applyAlignment="1">
      <alignment horizontal="center"/>
    </xf>
    <xf numFmtId="0" fontId="25" fillId="0" borderId="0" xfId="2" applyFont="1" applyAlignment="1">
      <alignment horizontal="center"/>
    </xf>
    <xf numFmtId="0" fontId="4" fillId="0" borderId="2" xfId="2" applyFont="1" applyBorder="1" applyAlignment="1">
      <alignment horizontal="center" vertical="center"/>
    </xf>
    <xf numFmtId="0" fontId="4" fillId="0" borderId="3" xfId="2" applyFont="1" applyBorder="1" applyAlignment="1">
      <alignment horizontal="center" vertical="center"/>
    </xf>
    <xf numFmtId="0" fontId="4" fillId="0" borderId="3" xfId="3" applyFont="1" applyBorder="1" applyAlignment="1">
      <alignment horizontal="center" vertical="center" wrapText="1"/>
    </xf>
    <xf numFmtId="0" fontId="4" fillId="0" borderId="3" xfId="2" applyFont="1" applyBorder="1" applyAlignment="1">
      <alignment horizontal="center" vertical="center" wrapText="1"/>
    </xf>
    <xf numFmtId="0" fontId="4" fillId="0" borderId="4" xfId="2" applyFont="1" applyBorder="1" applyAlignment="1">
      <alignment horizontal="center" vertical="center"/>
    </xf>
    <xf numFmtId="0" fontId="7" fillId="4" borderId="12" xfId="0" applyFont="1" applyFill="1" applyBorder="1" applyAlignment="1">
      <alignment vertical="center" wrapText="1"/>
    </xf>
    <xf numFmtId="0" fontId="7" fillId="4" borderId="5" xfId="0" applyFont="1" applyFill="1" applyBorder="1" applyAlignment="1">
      <alignment vertical="center" wrapText="1"/>
    </xf>
    <xf numFmtId="0" fontId="2" fillId="0" borderId="12" xfId="2" applyFont="1" applyBorder="1" applyAlignment="1">
      <alignment horizontal="center"/>
    </xf>
    <xf numFmtId="0" fontId="2" fillId="0" borderId="44" xfId="2" applyFont="1" applyBorder="1" applyAlignment="1">
      <alignment horizontal="center"/>
    </xf>
    <xf numFmtId="0" fontId="2" fillId="0" borderId="45" xfId="2" applyFont="1" applyBorder="1" applyAlignment="1">
      <alignment horizontal="center"/>
    </xf>
    <xf numFmtId="0" fontId="2" fillId="0" borderId="38" xfId="2" applyFont="1" applyBorder="1" applyAlignment="1">
      <alignment horizontal="center"/>
    </xf>
    <xf numFmtId="0" fontId="12" fillId="2" borderId="1"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4" fillId="0" borderId="5" xfId="2" applyFont="1" applyBorder="1" applyAlignment="1">
      <alignment horizontal="center" vertical="center"/>
    </xf>
    <xf numFmtId="0" fontId="4" fillId="0" borderId="12" xfId="2" applyFont="1" applyBorder="1" applyAlignment="1">
      <alignment horizontal="center" vertical="center"/>
    </xf>
    <xf numFmtId="0" fontId="4" fillId="0" borderId="0" xfId="2" applyFont="1" applyAlignment="1">
      <alignment horizontal="center" vertical="center"/>
    </xf>
    <xf numFmtId="0" fontId="4" fillId="0" borderId="0" xfId="3" applyFont="1" applyAlignment="1">
      <alignment horizontal="center" vertical="center" wrapText="1"/>
    </xf>
    <xf numFmtId="0" fontId="4" fillId="0" borderId="0" xfId="2" applyFont="1" applyAlignment="1">
      <alignment horizontal="center" vertical="center" wrapText="1"/>
    </xf>
    <xf numFmtId="0" fontId="4" fillId="0" borderId="43" xfId="2" applyFont="1" applyBorder="1" applyAlignment="1">
      <alignment horizontal="center" vertical="center"/>
    </xf>
    <xf numFmtId="0" fontId="6" fillId="0" borderId="43" xfId="2" applyFont="1" applyBorder="1" applyAlignment="1">
      <alignment horizontal="center"/>
    </xf>
    <xf numFmtId="0" fontId="6" fillId="0" borderId="0" xfId="19" applyFont="1" applyAlignment="1">
      <alignment horizontal="center"/>
    </xf>
    <xf numFmtId="0" fontId="6" fillId="0" borderId="43" xfId="19" applyFont="1" applyBorder="1" applyAlignment="1">
      <alignment horizontal="center"/>
    </xf>
    <xf numFmtId="0" fontId="6" fillId="0" borderId="0" xfId="3" applyFont="1" applyAlignment="1">
      <alignment horizontal="center" vertical="center" wrapText="1"/>
    </xf>
    <xf numFmtId="0" fontId="6" fillId="0" borderId="43" xfId="3" applyFont="1" applyBorder="1" applyAlignment="1">
      <alignment horizontal="center" vertical="center" wrapText="1"/>
    </xf>
    <xf numFmtId="0" fontId="4" fillId="0" borderId="41" xfId="3" applyFont="1" applyBorder="1" applyAlignment="1">
      <alignment horizontal="center" vertical="center" wrapText="1"/>
    </xf>
    <xf numFmtId="0" fontId="12" fillId="4" borderId="41" xfId="3" applyFont="1" applyFill="1" applyBorder="1" applyAlignment="1">
      <alignment horizontal="center" vertical="center" wrapText="1"/>
    </xf>
    <xf numFmtId="0" fontId="6" fillId="0" borderId="41" xfId="3" applyFont="1" applyBorder="1" applyAlignment="1">
      <alignment vertical="center" wrapText="1"/>
    </xf>
    <xf numFmtId="1" fontId="6" fillId="0" borderId="1" xfId="4" applyNumberFormat="1" applyFont="1" applyFill="1" applyBorder="1" applyAlignment="1">
      <alignment horizontal="center" vertical="center" wrapText="1"/>
    </xf>
    <xf numFmtId="9" fontId="6" fillId="0" borderId="1" xfId="1" applyFont="1" applyFill="1" applyBorder="1" applyAlignment="1">
      <alignment horizontal="center" vertical="center" wrapText="1"/>
    </xf>
    <xf numFmtId="1" fontId="6" fillId="0" borderId="14" xfId="4" applyNumberFormat="1" applyFont="1" applyFill="1" applyBorder="1" applyAlignment="1">
      <alignment horizontal="center" vertical="center" wrapText="1"/>
    </xf>
    <xf numFmtId="9" fontId="6" fillId="0" borderId="14" xfId="1" applyFont="1" applyFill="1" applyBorder="1" applyAlignment="1">
      <alignment horizontal="center" vertical="center" wrapText="1"/>
    </xf>
    <xf numFmtId="0" fontId="2" fillId="0" borderId="0" xfId="19" applyFont="1" applyAlignment="1">
      <alignment horizontal="center"/>
    </xf>
    <xf numFmtId="0" fontId="31" fillId="0" borderId="0" xfId="19" applyFont="1" applyAlignment="1">
      <alignment horizontal="center"/>
    </xf>
    <xf numFmtId="0" fontId="25" fillId="0" borderId="45" xfId="2" applyFont="1" applyBorder="1" applyAlignment="1">
      <alignment horizontal="center"/>
    </xf>
    <xf numFmtId="164" fontId="10" fillId="0" borderId="0" xfId="0" applyNumberFormat="1" applyFont="1" applyAlignment="1">
      <alignment vertical="center" wrapText="1"/>
    </xf>
    <xf numFmtId="1" fontId="10" fillId="0" borderId="0" xfId="4" applyNumberFormat="1" applyFont="1" applyFill="1" applyBorder="1" applyAlignment="1">
      <alignment horizontal="center" vertical="center" wrapText="1"/>
    </xf>
    <xf numFmtId="9" fontId="10" fillId="0" borderId="0" xfId="1" applyFont="1" applyFill="1" applyBorder="1" applyAlignment="1">
      <alignment horizontal="center" vertical="center" wrapText="1"/>
    </xf>
    <xf numFmtId="0" fontId="12" fillId="0" borderId="0" xfId="0" applyFont="1" applyAlignment="1">
      <alignment horizontal="center" vertical="center" wrapText="1"/>
    </xf>
    <xf numFmtId="0" fontId="15" fillId="0" borderId="0" xfId="0" applyFont="1" applyAlignment="1">
      <alignment horizontal="center" vertical="center" wrapText="1"/>
    </xf>
    <xf numFmtId="0" fontId="13" fillId="0" borderId="13" xfId="2" applyFont="1" applyBorder="1" applyAlignment="1">
      <alignment horizontal="center"/>
    </xf>
    <xf numFmtId="0" fontId="13" fillId="0" borderId="14" xfId="2" applyFont="1" applyBorder="1" applyAlignment="1">
      <alignment horizontal="center"/>
    </xf>
    <xf numFmtId="0" fontId="13" fillId="0" borderId="22" xfId="2" applyFont="1" applyBorder="1" applyAlignment="1">
      <alignment horizontal="center"/>
    </xf>
    <xf numFmtId="0" fontId="13" fillId="0" borderId="31" xfId="2" applyFont="1" applyBorder="1" applyAlignment="1">
      <alignment horizontal="center"/>
    </xf>
    <xf numFmtId="0" fontId="13" fillId="0" borderId="21" xfId="2" applyFont="1" applyBorder="1" applyAlignment="1">
      <alignment horizontal="center"/>
    </xf>
    <xf numFmtId="0" fontId="13" fillId="0" borderId="32" xfId="2" applyFont="1" applyBorder="1" applyAlignment="1">
      <alignment horizontal="center"/>
    </xf>
    <xf numFmtId="0" fontId="13" fillId="0" borderId="46" xfId="2" applyFont="1" applyBorder="1" applyAlignment="1">
      <alignment horizontal="center"/>
    </xf>
    <xf numFmtId="0" fontId="13" fillId="0" borderId="1" xfId="2" applyFont="1" applyBorder="1" applyAlignment="1">
      <alignment horizontal="center"/>
    </xf>
    <xf numFmtId="0" fontId="13" fillId="0" borderId="47" xfId="2" applyFont="1" applyBorder="1" applyAlignment="1">
      <alignment horizontal="center"/>
    </xf>
    <xf numFmtId="0" fontId="13" fillId="0" borderId="48" xfId="2" applyFont="1" applyBorder="1" applyAlignment="1">
      <alignment horizontal="center"/>
    </xf>
    <xf numFmtId="0" fontId="13" fillId="0" borderId="39" xfId="2" applyFont="1" applyBorder="1" applyAlignment="1">
      <alignment horizontal="center"/>
    </xf>
    <xf numFmtId="0" fontId="13" fillId="0" borderId="49" xfId="2" applyFont="1" applyBorder="1" applyAlignment="1">
      <alignment horizontal="center"/>
    </xf>
    <xf numFmtId="0" fontId="17" fillId="0" borderId="9" xfId="2" applyFont="1" applyBorder="1" applyAlignment="1">
      <alignment horizontal="center" vertical="center"/>
    </xf>
    <xf numFmtId="0" fontId="17" fillId="0" borderId="10" xfId="2" applyFont="1" applyBorder="1" applyAlignment="1">
      <alignment horizontal="center" vertical="center"/>
    </xf>
    <xf numFmtId="0" fontId="17" fillId="0" borderId="51" xfId="2" applyFont="1" applyBorder="1" applyAlignment="1">
      <alignment horizontal="center" vertical="center"/>
    </xf>
    <xf numFmtId="9" fontId="17" fillId="0" borderId="52" xfId="2" applyNumberFormat="1" applyFont="1" applyBorder="1" applyAlignment="1">
      <alignment horizontal="center" vertical="center"/>
    </xf>
    <xf numFmtId="9" fontId="17" fillId="0" borderId="10" xfId="2" applyNumberFormat="1" applyFont="1" applyBorder="1" applyAlignment="1">
      <alignment horizontal="center" vertical="center"/>
    </xf>
    <xf numFmtId="9" fontId="17" fillId="0" borderId="51" xfId="2" applyNumberFormat="1" applyFont="1" applyBorder="1" applyAlignment="1">
      <alignment horizontal="center" vertical="center"/>
    </xf>
    <xf numFmtId="0" fontId="17" fillId="0" borderId="52" xfId="2" applyFont="1" applyBorder="1" applyAlignment="1">
      <alignment horizontal="center" vertical="center" wrapText="1"/>
    </xf>
    <xf numFmtId="0" fontId="17" fillId="0" borderId="10" xfId="2" applyFont="1" applyBorder="1" applyAlignment="1">
      <alignment horizontal="center" vertical="center" wrapText="1"/>
    </xf>
    <xf numFmtId="0" fontId="17" fillId="0" borderId="51" xfId="2" applyFont="1" applyBorder="1" applyAlignment="1">
      <alignment horizontal="center" vertical="center" wrapText="1"/>
    </xf>
    <xf numFmtId="0" fontId="17" fillId="0" borderId="11" xfId="2" applyFont="1" applyBorder="1" applyAlignment="1">
      <alignment horizontal="center" vertical="center" wrapText="1"/>
    </xf>
    <xf numFmtId="0" fontId="10" fillId="2" borderId="33" xfId="2" applyFont="1" applyFill="1" applyBorder="1" applyAlignment="1">
      <alignment horizontal="center"/>
    </xf>
    <xf numFmtId="0" fontId="10" fillId="2" borderId="34" xfId="2" applyFont="1" applyFill="1" applyBorder="1" applyAlignment="1">
      <alignment horizontal="center"/>
    </xf>
    <xf numFmtId="0" fontId="10" fillId="2" borderId="35" xfId="2" applyFont="1" applyFill="1" applyBorder="1" applyAlignment="1">
      <alignment horizontal="center"/>
    </xf>
    <xf numFmtId="0" fontId="12" fillId="2" borderId="9" xfId="2" applyFont="1" applyFill="1" applyBorder="1" applyAlignment="1">
      <alignment horizontal="center" vertical="center" wrapText="1"/>
    </xf>
    <xf numFmtId="0" fontId="12" fillId="2" borderId="10" xfId="2" applyFont="1" applyFill="1" applyBorder="1" applyAlignment="1">
      <alignment horizontal="center" vertical="center" wrapText="1"/>
    </xf>
    <xf numFmtId="0" fontId="12" fillId="2" borderId="11" xfId="2" applyFont="1" applyFill="1" applyBorder="1" applyAlignment="1">
      <alignment horizontal="center" vertical="center" wrapText="1"/>
    </xf>
    <xf numFmtId="0" fontId="12" fillId="2" borderId="42" xfId="2" applyFont="1" applyFill="1" applyBorder="1" applyAlignment="1">
      <alignment horizontal="center" vertical="center" wrapText="1"/>
    </xf>
    <xf numFmtId="0" fontId="12" fillId="2" borderId="0" xfId="2" applyFont="1" applyFill="1" applyAlignment="1">
      <alignment horizontal="center" vertical="center" wrapText="1"/>
    </xf>
    <xf numFmtId="0" fontId="12" fillId="2" borderId="43" xfId="2" applyFont="1" applyFill="1" applyBorder="1" applyAlignment="1">
      <alignment horizontal="center" vertical="center" wrapText="1"/>
    </xf>
    <xf numFmtId="0" fontId="10" fillId="0" borderId="9" xfId="2" applyFont="1" applyBorder="1" applyAlignment="1">
      <alignment horizontal="center" vertical="center" wrapText="1"/>
    </xf>
    <xf numFmtId="0" fontId="10" fillId="0" borderId="10" xfId="2" applyFont="1" applyBorder="1" applyAlignment="1">
      <alignment horizontal="center" vertical="center" wrapText="1"/>
    </xf>
    <xf numFmtId="0" fontId="10" fillId="0" borderId="11" xfId="2" applyFont="1" applyBorder="1" applyAlignment="1">
      <alignment horizontal="center" vertical="center" wrapText="1"/>
    </xf>
    <xf numFmtId="0" fontId="10" fillId="0" borderId="42" xfId="2" applyFont="1" applyBorder="1" applyAlignment="1">
      <alignment horizontal="center" vertical="center" wrapText="1"/>
    </xf>
    <xf numFmtId="0" fontId="10" fillId="0" borderId="0" xfId="2" applyFont="1" applyAlignment="1">
      <alignment horizontal="center" vertical="center" wrapText="1"/>
    </xf>
    <xf numFmtId="0" fontId="10" fillId="0" borderId="43" xfId="2" applyFont="1" applyBorder="1" applyAlignment="1">
      <alignment horizontal="center" vertical="center" wrapText="1"/>
    </xf>
    <xf numFmtId="0" fontId="10" fillId="0" borderId="16" xfId="2" applyFont="1" applyBorder="1" applyAlignment="1">
      <alignment horizontal="center" vertical="center" wrapText="1"/>
    </xf>
    <xf numFmtId="0" fontId="10" fillId="0" borderId="17" xfId="2" applyFont="1" applyBorder="1" applyAlignment="1">
      <alignment horizontal="center" vertical="center" wrapText="1"/>
    </xf>
    <xf numFmtId="0" fontId="10" fillId="0" borderId="18" xfId="2" applyFont="1" applyBorder="1" applyAlignment="1">
      <alignment horizontal="center" vertical="center" wrapText="1"/>
    </xf>
    <xf numFmtId="0" fontId="14" fillId="3" borderId="9" xfId="0" applyFont="1" applyFill="1" applyBorder="1" applyAlignment="1">
      <alignment horizontal="center" vertical="center" wrapText="1"/>
    </xf>
    <xf numFmtId="0" fontId="14" fillId="3" borderId="10" xfId="0" applyFont="1" applyFill="1" applyBorder="1" applyAlignment="1">
      <alignment horizontal="center" vertical="center" wrapText="1"/>
    </xf>
    <xf numFmtId="0" fontId="14" fillId="3" borderId="11" xfId="0" applyFont="1" applyFill="1" applyBorder="1" applyAlignment="1">
      <alignment horizontal="center" vertical="center" wrapText="1"/>
    </xf>
    <xf numFmtId="0" fontId="14" fillId="3" borderId="42" xfId="0" applyFont="1" applyFill="1" applyBorder="1" applyAlignment="1">
      <alignment horizontal="center" vertical="center" wrapText="1"/>
    </xf>
    <xf numFmtId="0" fontId="14" fillId="3" borderId="0" xfId="0" applyFont="1" applyFill="1" applyAlignment="1">
      <alignment horizontal="center" vertical="center" wrapText="1"/>
    </xf>
    <xf numFmtId="0" fontId="14" fillId="3" borderId="43" xfId="0" applyFont="1" applyFill="1" applyBorder="1" applyAlignment="1">
      <alignment horizontal="center" vertical="center" wrapText="1"/>
    </xf>
    <xf numFmtId="0" fontId="14" fillId="3" borderId="16" xfId="0" applyFont="1" applyFill="1" applyBorder="1" applyAlignment="1">
      <alignment horizontal="center" vertical="center" wrapText="1"/>
    </xf>
    <xf numFmtId="0" fontId="14" fillId="3" borderId="17" xfId="0" applyFont="1" applyFill="1" applyBorder="1" applyAlignment="1">
      <alignment horizontal="center" vertical="center" wrapText="1"/>
    </xf>
    <xf numFmtId="0" fontId="14" fillId="3" borderId="18" xfId="0" applyFont="1" applyFill="1" applyBorder="1" applyAlignment="1">
      <alignment horizontal="center" vertical="center" wrapText="1"/>
    </xf>
    <xf numFmtId="0" fontId="14" fillId="3" borderId="10" xfId="0" applyFont="1" applyFill="1" applyBorder="1" applyAlignment="1">
      <alignment horizontal="center" vertical="center"/>
    </xf>
    <xf numFmtId="0" fontId="14" fillId="3" borderId="11" xfId="0" applyFont="1" applyFill="1" applyBorder="1" applyAlignment="1">
      <alignment horizontal="center" vertical="center"/>
    </xf>
    <xf numFmtId="0" fontId="14" fillId="3" borderId="0" xfId="0" applyFont="1" applyFill="1" applyAlignment="1">
      <alignment horizontal="center" vertical="center"/>
    </xf>
    <xf numFmtId="0" fontId="14" fillId="3" borderId="43" xfId="0" applyFont="1" applyFill="1" applyBorder="1" applyAlignment="1">
      <alignment horizontal="center" vertical="center"/>
    </xf>
    <xf numFmtId="0" fontId="14" fillId="3" borderId="17" xfId="0" applyFont="1" applyFill="1" applyBorder="1" applyAlignment="1">
      <alignment horizontal="center" vertical="center"/>
    </xf>
    <xf numFmtId="0" fontId="14" fillId="3" borderId="18" xfId="0" applyFont="1" applyFill="1" applyBorder="1" applyAlignment="1">
      <alignment horizontal="center" vertical="center"/>
    </xf>
    <xf numFmtId="0" fontId="12" fillId="2" borderId="23" xfId="2" applyFont="1" applyFill="1" applyBorder="1" applyAlignment="1">
      <alignment horizontal="center"/>
    </xf>
    <xf numFmtId="0" fontId="12" fillId="2" borderId="24" xfId="2" applyFont="1" applyFill="1" applyBorder="1" applyAlignment="1">
      <alignment horizontal="center"/>
    </xf>
    <xf numFmtId="0" fontId="12" fillId="2" borderId="25" xfId="2" applyFont="1" applyFill="1" applyBorder="1" applyAlignment="1">
      <alignment horizontal="center"/>
    </xf>
    <xf numFmtId="0" fontId="4" fillId="2" borderId="27" xfId="2" applyFont="1" applyFill="1" applyBorder="1" applyAlignment="1">
      <alignment horizontal="center" vertical="center" wrapText="1"/>
    </xf>
    <xf numFmtId="0" fontId="4" fillId="2" borderId="28" xfId="2" applyFont="1" applyFill="1" applyBorder="1" applyAlignment="1">
      <alignment horizontal="center" vertical="center" wrapText="1"/>
    </xf>
    <xf numFmtId="0" fontId="4" fillId="2" borderId="29" xfId="2" applyFont="1" applyFill="1" applyBorder="1" applyAlignment="1">
      <alignment horizontal="center" vertical="center" wrapText="1"/>
    </xf>
    <xf numFmtId="0" fontId="6" fillId="0" borderId="13"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5" xfId="3" applyFont="1" applyBorder="1" applyAlignment="1">
      <alignment horizontal="center" vertical="center" wrapText="1"/>
    </xf>
    <xf numFmtId="0" fontId="6" fillId="0" borderId="21" xfId="2" applyFont="1" applyBorder="1" applyAlignment="1">
      <alignment horizontal="center" vertical="center"/>
    </xf>
    <xf numFmtId="0" fontId="6" fillId="0" borderId="14" xfId="2" applyFont="1" applyBorder="1" applyAlignment="1">
      <alignment horizontal="center" vertical="center"/>
    </xf>
    <xf numFmtId="0" fontId="6" fillId="0" borderId="15" xfId="2" applyFont="1" applyBorder="1" applyAlignment="1">
      <alignment horizontal="center" vertical="center"/>
    </xf>
    <xf numFmtId="0" fontId="11" fillId="2" borderId="33" xfId="2" applyFont="1" applyFill="1" applyBorder="1" applyAlignment="1">
      <alignment horizontal="center" vertical="center" wrapText="1"/>
    </xf>
    <xf numFmtId="0" fontId="11" fillId="2" borderId="34" xfId="2" applyFont="1" applyFill="1" applyBorder="1" applyAlignment="1">
      <alignment horizontal="center" vertical="center" wrapText="1"/>
    </xf>
    <xf numFmtId="0" fontId="11" fillId="2" borderId="35" xfId="2"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7"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5" fillId="2" borderId="6"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2" borderId="33" xfId="0" applyFont="1" applyFill="1" applyBorder="1" applyAlignment="1">
      <alignment horizontal="center" vertical="center" wrapText="1"/>
    </xf>
    <xf numFmtId="0" fontId="15" fillId="2" borderId="34" xfId="0" applyFont="1" applyFill="1" applyBorder="1" applyAlignment="1">
      <alignment horizontal="center" vertical="center" wrapText="1"/>
    </xf>
    <xf numFmtId="0" fontId="15" fillId="2" borderId="35" xfId="0" applyFont="1" applyFill="1" applyBorder="1" applyAlignment="1">
      <alignment horizontal="center" vertical="center" wrapText="1"/>
    </xf>
    <xf numFmtId="0" fontId="4" fillId="2" borderId="23" xfId="2" applyFont="1" applyFill="1" applyBorder="1" applyAlignment="1">
      <alignment horizontal="center" vertical="center" wrapText="1"/>
    </xf>
    <xf numFmtId="0" fontId="4" fillId="2" borderId="24" xfId="2" applyFont="1" applyFill="1" applyBorder="1" applyAlignment="1">
      <alignment horizontal="center" vertical="center" wrapText="1"/>
    </xf>
    <xf numFmtId="0" fontId="4" fillId="2" borderId="25" xfId="2" applyFont="1" applyFill="1" applyBorder="1" applyAlignment="1">
      <alignment horizontal="center" vertical="center" wrapText="1"/>
    </xf>
    <xf numFmtId="0" fontId="6" fillId="0" borderId="26" xfId="3" applyFont="1" applyBorder="1" applyAlignment="1">
      <alignment horizontal="center" vertical="center" wrapText="1"/>
    </xf>
    <xf numFmtId="0" fontId="6" fillId="0" borderId="24" xfId="3" applyFont="1" applyBorder="1" applyAlignment="1">
      <alignment horizontal="center" vertical="center" wrapText="1"/>
    </xf>
    <xf numFmtId="0" fontId="6" fillId="0" borderId="25" xfId="3" applyFont="1" applyBorder="1" applyAlignment="1">
      <alignment horizontal="center" vertical="center" wrapText="1"/>
    </xf>
    <xf numFmtId="0" fontId="10" fillId="4" borderId="33" xfId="3" applyFont="1" applyFill="1" applyBorder="1" applyAlignment="1">
      <alignment horizontal="center" vertical="center" wrapText="1"/>
    </xf>
    <xf numFmtId="0" fontId="10" fillId="4" borderId="34" xfId="3" applyFont="1" applyFill="1" applyBorder="1" applyAlignment="1">
      <alignment horizontal="center" vertical="center" wrapText="1"/>
    </xf>
    <xf numFmtId="0" fontId="10" fillId="4" borderId="35" xfId="3" applyFont="1" applyFill="1" applyBorder="1" applyAlignment="1">
      <alignment horizontal="center" vertical="center" wrapText="1"/>
    </xf>
    <xf numFmtId="0" fontId="6" fillId="0" borderId="1" xfId="2" applyFont="1" applyBorder="1" applyAlignment="1">
      <alignment horizontal="center"/>
    </xf>
    <xf numFmtId="0" fontId="6" fillId="0" borderId="40" xfId="2" applyFont="1" applyBorder="1" applyAlignment="1">
      <alignment horizontal="center"/>
    </xf>
    <xf numFmtId="9" fontId="6" fillId="0" borderId="33" xfId="3" applyNumberFormat="1" applyFont="1" applyBorder="1" applyAlignment="1">
      <alignment horizontal="center" vertical="center" wrapText="1"/>
    </xf>
    <xf numFmtId="164" fontId="16" fillId="0" borderId="50" xfId="0" applyNumberFormat="1" applyFont="1" applyBorder="1" applyAlignment="1">
      <alignment horizontal="center" vertical="center" wrapText="1"/>
    </xf>
    <xf numFmtId="164" fontId="16" fillId="0" borderId="48" xfId="0" applyNumberFormat="1" applyFont="1" applyBorder="1" applyAlignment="1">
      <alignment horizontal="center" vertical="center" wrapText="1"/>
    </xf>
    <xf numFmtId="164" fontId="16" fillId="0" borderId="49" xfId="0" applyNumberFormat="1" applyFont="1" applyBorder="1" applyAlignment="1">
      <alignment horizontal="center" vertical="center" wrapText="1"/>
    </xf>
    <xf numFmtId="0" fontId="16" fillId="0" borderId="33" xfId="4" applyNumberFormat="1" applyFont="1" applyFill="1" applyBorder="1" applyAlignment="1">
      <alignment horizontal="left" vertical="center" wrapText="1"/>
    </xf>
    <xf numFmtId="0" fontId="16" fillId="0" borderId="34" xfId="4" applyNumberFormat="1" applyFont="1" applyFill="1" applyBorder="1" applyAlignment="1">
      <alignment horizontal="left" vertical="center" wrapText="1"/>
    </xf>
    <xf numFmtId="0" fontId="16" fillId="0" borderId="35" xfId="4" applyNumberFormat="1" applyFont="1" applyFill="1" applyBorder="1" applyAlignment="1">
      <alignment horizontal="left" vertical="center" wrapText="1"/>
    </xf>
    <xf numFmtId="0" fontId="6" fillId="0" borderId="13" xfId="2" applyFont="1" applyBorder="1" applyAlignment="1">
      <alignment horizontal="center"/>
    </xf>
    <xf numFmtId="0" fontId="6" fillId="0" borderId="14" xfId="2" applyFont="1" applyBorder="1" applyAlignment="1">
      <alignment horizontal="center"/>
    </xf>
    <xf numFmtId="9" fontId="6" fillId="0" borderId="14" xfId="2" applyNumberFormat="1" applyFont="1" applyBorder="1" applyAlignment="1">
      <alignment horizontal="center"/>
    </xf>
    <xf numFmtId="0" fontId="6" fillId="0" borderId="15" xfId="2" applyFont="1" applyBorder="1" applyAlignment="1">
      <alignment horizontal="center"/>
    </xf>
    <xf numFmtId="0" fontId="4" fillId="3" borderId="9" xfId="2" applyFont="1" applyFill="1" applyBorder="1" applyAlignment="1">
      <alignment horizontal="center" vertical="center"/>
    </xf>
    <xf numFmtId="0" fontId="4" fillId="3" borderId="10" xfId="2" applyFont="1" applyFill="1" applyBorder="1" applyAlignment="1">
      <alignment horizontal="center" vertical="center"/>
    </xf>
    <xf numFmtId="0" fontId="4" fillId="3" borderId="11" xfId="2" applyFont="1" applyFill="1" applyBorder="1" applyAlignment="1">
      <alignment horizontal="center" vertical="center"/>
    </xf>
    <xf numFmtId="0" fontId="4" fillId="3" borderId="42" xfId="2" applyFont="1" applyFill="1" applyBorder="1" applyAlignment="1">
      <alignment horizontal="center" vertical="center"/>
    </xf>
    <xf numFmtId="0" fontId="4" fillId="3" borderId="0" xfId="2" applyFont="1" applyFill="1" applyAlignment="1">
      <alignment horizontal="center" vertical="center"/>
    </xf>
    <xf numFmtId="0" fontId="4" fillId="3" borderId="43" xfId="2" applyFont="1" applyFill="1" applyBorder="1" applyAlignment="1">
      <alignment horizontal="center" vertical="center"/>
    </xf>
    <xf numFmtId="0" fontId="4" fillId="3" borderId="16" xfId="2" applyFont="1" applyFill="1" applyBorder="1" applyAlignment="1">
      <alignment horizontal="center" vertical="center"/>
    </xf>
    <xf numFmtId="0" fontId="4" fillId="3" borderId="17" xfId="2" applyFont="1" applyFill="1" applyBorder="1" applyAlignment="1">
      <alignment horizontal="center" vertical="center"/>
    </xf>
    <xf numFmtId="0" fontId="4" fillId="3" borderId="18" xfId="2" applyFont="1" applyFill="1" applyBorder="1" applyAlignment="1">
      <alignment horizontal="center" vertical="center"/>
    </xf>
    <xf numFmtId="0" fontId="4" fillId="5" borderId="6" xfId="2" applyFont="1" applyFill="1" applyBorder="1" applyAlignment="1">
      <alignment horizontal="center"/>
    </xf>
    <xf numFmtId="0" fontId="4" fillId="5" borderId="7" xfId="2" applyFont="1" applyFill="1" applyBorder="1" applyAlignment="1">
      <alignment horizontal="center"/>
    </xf>
    <xf numFmtId="0" fontId="4" fillId="6" borderId="7" xfId="2" applyFont="1" applyFill="1" applyBorder="1" applyAlignment="1">
      <alignment horizontal="center"/>
    </xf>
    <xf numFmtId="0" fontId="4" fillId="7" borderId="7" xfId="2" applyFont="1" applyFill="1" applyBorder="1" applyAlignment="1">
      <alignment horizontal="center"/>
    </xf>
    <xf numFmtId="0" fontId="4" fillId="7" borderId="8" xfId="2" applyFont="1" applyFill="1" applyBorder="1" applyAlignment="1">
      <alignment horizontal="center"/>
    </xf>
    <xf numFmtId="0" fontId="6" fillId="0" borderId="46" xfId="2" applyFont="1" applyBorder="1" applyAlignment="1">
      <alignment horizontal="center"/>
    </xf>
    <xf numFmtId="0" fontId="4" fillId="2" borderId="6" xfId="2" applyFont="1" applyFill="1" applyBorder="1" applyAlignment="1">
      <alignment horizontal="center" vertical="center" wrapText="1"/>
    </xf>
    <xf numFmtId="0" fontId="4" fillId="2" borderId="7" xfId="2" applyFont="1" applyFill="1" applyBorder="1" applyAlignment="1">
      <alignment horizontal="center" vertical="center" wrapText="1"/>
    </xf>
    <xf numFmtId="0" fontId="4" fillId="2" borderId="8" xfId="2" applyFont="1" applyFill="1" applyBorder="1" applyAlignment="1">
      <alignment horizontal="center" vertical="center" wrapText="1"/>
    </xf>
    <xf numFmtId="0" fontId="4" fillId="2" borderId="13" xfId="2" applyFont="1" applyFill="1" applyBorder="1" applyAlignment="1">
      <alignment horizontal="center" vertical="center" wrapText="1"/>
    </xf>
    <xf numFmtId="0" fontId="4" fillId="2" borderId="14" xfId="2" applyFont="1" applyFill="1" applyBorder="1" applyAlignment="1">
      <alignment horizontal="center" vertical="center" wrapText="1"/>
    </xf>
    <xf numFmtId="0" fontId="4" fillId="2" borderId="15" xfId="2" applyFont="1" applyFill="1" applyBorder="1" applyAlignment="1">
      <alignment horizontal="center" vertical="center" wrapText="1"/>
    </xf>
    <xf numFmtId="9" fontId="6" fillId="0" borderId="19" xfId="3" applyNumberFormat="1" applyFont="1" applyBorder="1" applyAlignment="1">
      <alignment horizontal="center" vertical="center" wrapText="1"/>
    </xf>
    <xf numFmtId="9" fontId="6" fillId="0" borderId="7" xfId="3" applyNumberFormat="1" applyFont="1" applyBorder="1" applyAlignment="1">
      <alignment horizontal="center" vertical="center" wrapText="1"/>
    </xf>
    <xf numFmtId="9" fontId="6" fillId="0" borderId="20" xfId="3" applyNumberFormat="1" applyFont="1" applyBorder="1" applyAlignment="1">
      <alignment horizontal="center" vertical="center" wrapText="1"/>
    </xf>
    <xf numFmtId="9" fontId="6" fillId="0" borderId="21" xfId="3" applyNumberFormat="1" applyFont="1" applyBorder="1" applyAlignment="1">
      <alignment horizontal="center" vertical="center" wrapText="1"/>
    </xf>
    <xf numFmtId="9" fontId="6" fillId="0" borderId="14" xfId="3" applyNumberFormat="1" applyFont="1" applyBorder="1" applyAlignment="1">
      <alignment horizontal="center" vertical="center" wrapText="1"/>
    </xf>
    <xf numFmtId="9" fontId="6" fillId="0" borderId="22" xfId="3" applyNumberFormat="1" applyFont="1" applyBorder="1" applyAlignment="1">
      <alignment horizontal="center" vertical="center" wrapText="1"/>
    </xf>
    <xf numFmtId="0" fontId="6" fillId="0" borderId="13" xfId="2" applyFont="1" applyBorder="1" applyAlignment="1">
      <alignment horizontal="center" vertical="center" wrapText="1"/>
    </xf>
    <xf numFmtId="0" fontId="6" fillId="0" borderId="14" xfId="2" applyFont="1" applyBorder="1" applyAlignment="1">
      <alignment horizontal="center" vertical="center" wrapText="1"/>
    </xf>
    <xf numFmtId="0" fontId="6" fillId="0" borderId="15" xfId="2" applyFont="1" applyBorder="1" applyAlignment="1">
      <alignment horizontal="center" vertical="center" wrapText="1"/>
    </xf>
    <xf numFmtId="0" fontId="10" fillId="0" borderId="34" xfId="3" applyFont="1" applyBorder="1" applyAlignment="1">
      <alignment horizontal="center" vertical="center" wrapText="1"/>
    </xf>
    <xf numFmtId="0" fontId="10" fillId="0" borderId="35" xfId="3" applyFont="1" applyBorder="1" applyAlignment="1">
      <alignment horizontal="center" vertical="center" wrapText="1"/>
    </xf>
    <xf numFmtId="0" fontId="10" fillId="0" borderId="33" xfId="3" applyFont="1" applyBorder="1" applyAlignment="1">
      <alignment horizontal="center" vertical="center" wrapText="1"/>
    </xf>
    <xf numFmtId="0" fontId="6" fillId="2" borderId="9" xfId="2" applyFont="1" applyFill="1" applyBorder="1" applyAlignment="1">
      <alignment horizontal="center" vertical="center" wrapText="1"/>
    </xf>
    <xf numFmtId="0" fontId="6" fillId="2" borderId="10" xfId="2" applyFont="1" applyFill="1" applyBorder="1" applyAlignment="1">
      <alignment horizontal="center" vertical="center" wrapText="1"/>
    </xf>
    <xf numFmtId="0" fontId="6" fillId="2" borderId="11" xfId="2" applyFont="1" applyFill="1" applyBorder="1" applyAlignment="1">
      <alignment horizontal="center" vertical="center" wrapText="1"/>
    </xf>
    <xf numFmtId="0" fontId="6" fillId="2" borderId="16" xfId="2" applyFont="1" applyFill="1" applyBorder="1" applyAlignment="1">
      <alignment horizontal="center" vertical="center" wrapText="1"/>
    </xf>
    <xf numFmtId="0" fontId="6" fillId="2" borderId="17" xfId="2" applyFont="1" applyFill="1" applyBorder="1" applyAlignment="1">
      <alignment horizontal="center" vertical="center" wrapText="1"/>
    </xf>
    <xf numFmtId="0" fontId="6" fillId="2" borderId="18" xfId="2" applyFont="1" applyFill="1" applyBorder="1" applyAlignment="1">
      <alignment horizontal="center" vertical="center" wrapText="1"/>
    </xf>
    <xf numFmtId="49" fontId="6" fillId="0" borderId="9" xfId="2" applyNumberFormat="1" applyFont="1" applyBorder="1" applyAlignment="1">
      <alignment horizontal="center" vertical="center" wrapText="1"/>
    </xf>
    <xf numFmtId="49" fontId="6" fillId="0" borderId="10" xfId="2" applyNumberFormat="1" applyFont="1" applyBorder="1" applyAlignment="1">
      <alignment horizontal="center" vertical="center" wrapText="1"/>
    </xf>
    <xf numFmtId="49" fontId="6" fillId="0" borderId="11" xfId="2" applyNumberFormat="1" applyFont="1" applyBorder="1" applyAlignment="1">
      <alignment horizontal="center" vertical="center" wrapText="1"/>
    </xf>
    <xf numFmtId="49" fontId="6" fillId="0" borderId="16" xfId="2" applyNumberFormat="1" applyFont="1" applyBorder="1" applyAlignment="1">
      <alignment horizontal="center" vertical="center" wrapText="1"/>
    </xf>
    <xf numFmtId="49" fontId="6" fillId="0" borderId="17" xfId="2" applyNumberFormat="1" applyFont="1" applyBorder="1" applyAlignment="1">
      <alignment horizontal="center" vertical="center" wrapText="1"/>
    </xf>
    <xf numFmtId="49" fontId="6" fillId="0" borderId="18" xfId="2" applyNumberFormat="1" applyFont="1" applyBorder="1" applyAlignment="1">
      <alignment horizontal="center" vertical="center" wrapText="1"/>
    </xf>
    <xf numFmtId="0" fontId="6" fillId="0" borderId="30" xfId="2" applyFont="1" applyBorder="1" applyAlignment="1">
      <alignment horizontal="center" vertical="center"/>
    </xf>
    <xf numFmtId="0" fontId="6" fillId="0" borderId="31" xfId="2" applyFont="1" applyBorder="1" applyAlignment="1">
      <alignment horizontal="center" vertical="center"/>
    </xf>
    <xf numFmtId="0" fontId="6" fillId="0" borderId="32" xfId="2" applyFont="1" applyBorder="1" applyAlignment="1">
      <alignment horizontal="center" vertical="center"/>
    </xf>
    <xf numFmtId="0" fontId="6" fillId="0" borderId="30" xfId="2" applyFont="1" applyBorder="1" applyAlignment="1">
      <alignment horizontal="center" vertical="center" wrapText="1"/>
    </xf>
    <xf numFmtId="0" fontId="4" fillId="4" borderId="9" xfId="2" applyFont="1" applyFill="1" applyBorder="1" applyAlignment="1">
      <alignment horizontal="center" vertical="center" wrapText="1"/>
    </xf>
    <xf numFmtId="0" fontId="4" fillId="4" borderId="10" xfId="2" applyFont="1" applyFill="1" applyBorder="1" applyAlignment="1">
      <alignment horizontal="center" vertical="center" wrapText="1"/>
    </xf>
    <xf numFmtId="0" fontId="4" fillId="4" borderId="11" xfId="2" applyFont="1" applyFill="1" applyBorder="1" applyAlignment="1">
      <alignment horizontal="center" vertical="center" wrapText="1"/>
    </xf>
    <xf numFmtId="0" fontId="4" fillId="4" borderId="16" xfId="2" applyFont="1" applyFill="1" applyBorder="1" applyAlignment="1">
      <alignment horizontal="center" vertical="center" wrapText="1"/>
    </xf>
    <xf numFmtId="0" fontId="4" fillId="4" borderId="17" xfId="2" applyFont="1" applyFill="1" applyBorder="1" applyAlignment="1">
      <alignment horizontal="center" vertical="center" wrapText="1"/>
    </xf>
    <xf numFmtId="0" fontId="4" fillId="4" borderId="18" xfId="2" applyFont="1" applyFill="1" applyBorder="1" applyAlignment="1">
      <alignment horizontal="center" vertical="center" wrapText="1"/>
    </xf>
    <xf numFmtId="0" fontId="6" fillId="0" borderId="31" xfId="2" applyFont="1" applyBorder="1" applyAlignment="1">
      <alignment horizontal="center" vertical="center" wrapText="1"/>
    </xf>
    <xf numFmtId="0" fontId="6" fillId="0" borderId="32" xfId="2" applyFont="1" applyBorder="1" applyAlignment="1">
      <alignment horizontal="center" vertical="center" wrapText="1"/>
    </xf>
    <xf numFmtId="9" fontId="4" fillId="2" borderId="33" xfId="3" applyNumberFormat="1" applyFont="1" applyFill="1" applyBorder="1" applyAlignment="1">
      <alignment horizontal="center" vertical="center" wrapText="1"/>
    </xf>
    <xf numFmtId="9" fontId="4" fillId="2" borderId="34" xfId="3" applyNumberFormat="1" applyFont="1" applyFill="1" applyBorder="1" applyAlignment="1">
      <alignment horizontal="center" vertical="center" wrapText="1"/>
    </xf>
    <xf numFmtId="9" fontId="4" fillId="2" borderId="35" xfId="3" applyNumberFormat="1" applyFont="1" applyFill="1" applyBorder="1" applyAlignment="1">
      <alignment horizontal="center" vertical="center" wrapText="1"/>
    </xf>
    <xf numFmtId="0" fontId="2" fillId="0" borderId="9" xfId="2" applyFont="1" applyBorder="1" applyAlignment="1">
      <alignment horizontal="center" vertical="center" wrapText="1"/>
    </xf>
    <xf numFmtId="0" fontId="2" fillId="0" borderId="10" xfId="2" applyFont="1" applyBorder="1" applyAlignment="1">
      <alignment horizontal="center" vertical="center"/>
    </xf>
    <xf numFmtId="0" fontId="2" fillId="0" borderId="11" xfId="2" applyFont="1" applyBorder="1" applyAlignment="1">
      <alignment horizontal="center" vertical="center"/>
    </xf>
    <xf numFmtId="0" fontId="2" fillId="0" borderId="16" xfId="2" applyFont="1" applyBorder="1" applyAlignment="1">
      <alignment horizontal="center" vertical="center"/>
    </xf>
    <xf numFmtId="0" fontId="2" fillId="0" borderId="17" xfId="2" applyFont="1" applyBorder="1" applyAlignment="1">
      <alignment horizontal="center" vertical="center"/>
    </xf>
    <xf numFmtId="0" fontId="2" fillId="0" borderId="18" xfId="2" applyFont="1" applyBorder="1" applyAlignment="1">
      <alignment horizontal="center" vertical="center"/>
    </xf>
    <xf numFmtId="9" fontId="6" fillId="0" borderId="34" xfId="3" applyNumberFormat="1" applyFont="1" applyBorder="1" applyAlignment="1">
      <alignment horizontal="center" vertical="center" wrapText="1"/>
    </xf>
    <xf numFmtId="9" fontId="6" fillId="0" borderId="35" xfId="3" applyNumberFormat="1" applyFont="1" applyBorder="1" applyAlignment="1">
      <alignment horizontal="center" vertical="center" wrapText="1"/>
    </xf>
    <xf numFmtId="0" fontId="2" fillId="0" borderId="6" xfId="2" applyFont="1" applyBorder="1" applyAlignment="1">
      <alignment horizontal="center"/>
    </xf>
    <xf numFmtId="0" fontId="2" fillId="0" borderId="7" xfId="2" applyFont="1" applyBorder="1" applyAlignment="1">
      <alignment horizontal="center"/>
    </xf>
    <xf numFmtId="0" fontId="2" fillId="0" borderId="46" xfId="2" applyFont="1" applyBorder="1" applyAlignment="1">
      <alignment horizontal="center"/>
    </xf>
    <xf numFmtId="0" fontId="2" fillId="0" borderId="1" xfId="2" applyFont="1" applyBorder="1" applyAlignment="1">
      <alignment horizontal="center"/>
    </xf>
    <xf numFmtId="0" fontId="2" fillId="0" borderId="13" xfId="2" applyFont="1" applyBorder="1" applyAlignment="1">
      <alignment horizontal="center"/>
    </xf>
    <xf numFmtId="0" fontId="2" fillId="0" borderId="14" xfId="2" applyFont="1" applyBorder="1" applyAlignment="1">
      <alignment horizontal="center"/>
    </xf>
    <xf numFmtId="0" fontId="3" fillId="0" borderId="7" xfId="2" applyFont="1" applyBorder="1" applyAlignment="1">
      <alignment horizontal="center" vertical="center" wrapText="1"/>
    </xf>
    <xf numFmtId="0" fontId="3" fillId="0" borderId="8" xfId="2" applyFont="1" applyBorder="1" applyAlignment="1">
      <alignment horizontal="center" vertical="center" wrapText="1"/>
    </xf>
    <xf numFmtId="0" fontId="4" fillId="0" borderId="1" xfId="2" applyFont="1" applyBorder="1" applyAlignment="1">
      <alignment horizontal="left" vertical="center" wrapText="1"/>
    </xf>
    <xf numFmtId="0" fontId="4" fillId="0" borderId="40" xfId="2" applyFont="1" applyBorder="1" applyAlignment="1">
      <alignment horizontal="left" vertical="center" wrapText="1"/>
    </xf>
    <xf numFmtId="0" fontId="4" fillId="0" borderId="14" xfId="2" applyFont="1" applyBorder="1" applyAlignment="1">
      <alignment horizontal="left" vertical="center" wrapText="1"/>
    </xf>
    <xf numFmtId="0" fontId="4" fillId="0" borderId="15" xfId="2" applyFont="1" applyBorder="1" applyAlignment="1">
      <alignment horizontal="left" vertical="center" wrapText="1"/>
    </xf>
    <xf numFmtId="0" fontId="17" fillId="0" borderId="13" xfId="2" applyFont="1" applyFill="1" applyBorder="1" applyAlignment="1">
      <alignment horizontal="center"/>
    </xf>
    <xf numFmtId="0" fontId="17" fillId="0" borderId="14" xfId="2" applyFont="1" applyFill="1" applyBorder="1" applyAlignment="1">
      <alignment horizontal="center"/>
    </xf>
    <xf numFmtId="0" fontId="17" fillId="0" borderId="22" xfId="2" applyFont="1" applyFill="1" applyBorder="1" applyAlignment="1">
      <alignment horizontal="center"/>
    </xf>
    <xf numFmtId="0" fontId="17" fillId="0" borderId="31" xfId="2" applyFont="1" applyFill="1" applyBorder="1" applyAlignment="1">
      <alignment horizontal="center"/>
    </xf>
    <xf numFmtId="0" fontId="17" fillId="0" borderId="21" xfId="2" applyFont="1" applyFill="1" applyBorder="1" applyAlignment="1">
      <alignment horizontal="center"/>
    </xf>
    <xf numFmtId="0" fontId="17" fillId="0" borderId="32" xfId="2" applyFont="1" applyFill="1" applyBorder="1" applyAlignment="1">
      <alignment horizontal="center"/>
    </xf>
    <xf numFmtId="0" fontId="17" fillId="0" borderId="6" xfId="2" applyFont="1" applyFill="1" applyBorder="1" applyAlignment="1">
      <alignment horizontal="center" vertical="center"/>
    </xf>
    <xf numFmtId="0" fontId="17" fillId="0" borderId="7" xfId="2" applyFont="1" applyFill="1" applyBorder="1" applyAlignment="1">
      <alignment horizontal="center" vertical="center"/>
    </xf>
    <xf numFmtId="9" fontId="17" fillId="0" borderId="14" xfId="2" applyNumberFormat="1" applyFont="1" applyFill="1" applyBorder="1" applyAlignment="1">
      <alignment horizontal="center" vertical="center"/>
    </xf>
    <xf numFmtId="0" fontId="17" fillId="0" borderId="14" xfId="2" applyFont="1" applyFill="1" applyBorder="1" applyAlignment="1">
      <alignment horizontal="center" vertical="center"/>
    </xf>
    <xf numFmtId="0" fontId="17" fillId="0" borderId="14" xfId="2" applyFont="1" applyFill="1" applyBorder="1" applyAlignment="1">
      <alignment horizontal="center" vertical="top" wrapText="1"/>
    </xf>
    <xf numFmtId="0" fontId="17" fillId="0" borderId="15" xfId="2" applyFont="1" applyFill="1" applyBorder="1" applyAlignment="1">
      <alignment horizontal="center" vertical="top" wrapText="1"/>
    </xf>
    <xf numFmtId="0" fontId="17" fillId="0" borderId="13" xfId="2" applyFont="1" applyFill="1" applyBorder="1" applyAlignment="1">
      <alignment horizontal="center" vertical="center"/>
    </xf>
    <xf numFmtId="9" fontId="17" fillId="0" borderId="20" xfId="2" applyNumberFormat="1" applyFont="1" applyFill="1" applyBorder="1" applyAlignment="1">
      <alignment horizontal="center" vertical="center"/>
    </xf>
    <xf numFmtId="9" fontId="17" fillId="0" borderId="19" xfId="2" applyNumberFormat="1" applyFont="1" applyFill="1" applyBorder="1" applyAlignment="1">
      <alignment horizontal="center" vertical="center"/>
    </xf>
    <xf numFmtId="9" fontId="25" fillId="0" borderId="20" xfId="2" applyNumberFormat="1" applyFont="1" applyFill="1" applyBorder="1" applyAlignment="1">
      <alignment horizontal="center" vertical="center"/>
    </xf>
    <xf numFmtId="9" fontId="25" fillId="0" borderId="28" xfId="2" applyNumberFormat="1" applyFont="1" applyFill="1" applyBorder="1" applyAlignment="1">
      <alignment horizontal="center" vertical="center"/>
    </xf>
    <xf numFmtId="9" fontId="25" fillId="0" borderId="19" xfId="2" applyNumberFormat="1" applyFont="1" applyFill="1" applyBorder="1" applyAlignment="1">
      <alignment horizontal="center" vertical="center"/>
    </xf>
    <xf numFmtId="9" fontId="17" fillId="0" borderId="1" xfId="0" applyNumberFormat="1" applyFont="1" applyBorder="1" applyAlignment="1">
      <alignment horizontal="center" vertical="center"/>
    </xf>
    <xf numFmtId="0" fontId="15" fillId="2" borderId="23" xfId="2" applyFont="1" applyFill="1" applyBorder="1" applyAlignment="1">
      <alignment horizontal="center"/>
    </xf>
    <xf numFmtId="0" fontId="15" fillId="2" borderId="24" xfId="2" applyFont="1" applyFill="1" applyBorder="1" applyAlignment="1">
      <alignment horizontal="center"/>
    </xf>
    <xf numFmtId="0" fontId="15" fillId="2" borderId="25" xfId="2" applyFont="1" applyFill="1" applyBorder="1" applyAlignment="1">
      <alignment horizontal="center"/>
    </xf>
    <xf numFmtId="0" fontId="16" fillId="2" borderId="33" xfId="2" applyFont="1" applyFill="1" applyBorder="1" applyAlignment="1">
      <alignment horizontal="center"/>
    </xf>
    <xf numFmtId="0" fontId="16" fillId="2" borderId="34" xfId="2" applyFont="1" applyFill="1" applyBorder="1" applyAlignment="1">
      <alignment horizontal="center"/>
    </xf>
    <xf numFmtId="0" fontId="16" fillId="2" borderId="35" xfId="2" applyFont="1" applyFill="1" applyBorder="1" applyAlignment="1">
      <alignment horizontal="center"/>
    </xf>
    <xf numFmtId="0" fontId="15" fillId="2" borderId="9" xfId="2" applyFont="1" applyFill="1" applyBorder="1" applyAlignment="1">
      <alignment horizontal="center" vertical="center" wrapText="1"/>
    </xf>
    <xf numFmtId="0" fontId="15" fillId="2" borderId="10" xfId="2" applyFont="1" applyFill="1" applyBorder="1" applyAlignment="1">
      <alignment horizontal="center" vertical="center" wrapText="1"/>
    </xf>
    <xf numFmtId="0" fontId="15" fillId="2" borderId="11" xfId="2" applyFont="1" applyFill="1" applyBorder="1" applyAlignment="1">
      <alignment horizontal="center" vertical="center" wrapText="1"/>
    </xf>
    <xf numFmtId="0" fontId="15" fillId="2" borderId="42" xfId="2" applyFont="1" applyFill="1" applyBorder="1" applyAlignment="1">
      <alignment horizontal="center" vertical="center" wrapText="1"/>
    </xf>
    <xf numFmtId="0" fontId="15" fillId="2" borderId="0" xfId="2" applyFont="1" applyFill="1" applyBorder="1" applyAlignment="1">
      <alignment horizontal="center" vertical="center" wrapText="1"/>
    </xf>
    <xf numFmtId="0" fontId="15" fillId="2" borderId="43" xfId="2" applyFont="1" applyFill="1" applyBorder="1" applyAlignment="1">
      <alignment horizontal="center" vertical="center" wrapText="1"/>
    </xf>
    <xf numFmtId="0" fontId="16" fillId="0" borderId="9" xfId="2" applyFont="1" applyFill="1" applyBorder="1" applyAlignment="1">
      <alignment horizontal="center" vertical="center" wrapText="1"/>
    </xf>
    <xf numFmtId="0" fontId="16" fillId="0" borderId="10" xfId="2" applyFont="1" applyFill="1" applyBorder="1" applyAlignment="1">
      <alignment horizontal="center" vertical="center" wrapText="1"/>
    </xf>
    <xf numFmtId="0" fontId="16" fillId="0" borderId="11" xfId="2" applyFont="1" applyFill="1" applyBorder="1" applyAlignment="1">
      <alignment horizontal="center" vertical="center" wrapText="1"/>
    </xf>
    <xf numFmtId="0" fontId="16" fillId="0" borderId="42" xfId="2" applyFont="1" applyFill="1" applyBorder="1" applyAlignment="1">
      <alignment horizontal="center" vertical="center" wrapText="1"/>
    </xf>
    <xf numFmtId="0" fontId="16" fillId="0" borderId="0" xfId="2" applyFont="1" applyFill="1" applyBorder="1" applyAlignment="1">
      <alignment horizontal="center" vertical="center" wrapText="1"/>
    </xf>
    <xf numFmtId="0" fontId="16" fillId="0" borderId="43" xfId="2" applyFont="1" applyFill="1" applyBorder="1" applyAlignment="1">
      <alignment horizontal="center" vertical="center" wrapText="1"/>
    </xf>
    <xf numFmtId="0" fontId="16" fillId="0" borderId="16" xfId="2" applyFont="1" applyFill="1" applyBorder="1" applyAlignment="1">
      <alignment horizontal="center" vertical="center" wrapText="1"/>
    </xf>
    <xf numFmtId="0" fontId="16" fillId="0" borderId="17" xfId="2" applyFont="1" applyFill="1" applyBorder="1" applyAlignment="1">
      <alignment horizontal="center" vertical="center" wrapText="1"/>
    </xf>
    <xf numFmtId="0" fontId="16" fillId="0" borderId="18" xfId="2" applyFont="1" applyFill="1" applyBorder="1" applyAlignment="1">
      <alignment horizontal="center" vertical="center" wrapText="1"/>
    </xf>
    <xf numFmtId="0" fontId="24" fillId="3" borderId="9" xfId="0" applyFont="1" applyFill="1" applyBorder="1" applyAlignment="1">
      <alignment horizontal="center" vertical="center" wrapText="1"/>
    </xf>
    <xf numFmtId="0" fontId="24" fillId="3" borderId="10"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24" fillId="3" borderId="42" xfId="0" applyFont="1" applyFill="1" applyBorder="1" applyAlignment="1">
      <alignment horizontal="center" vertical="center" wrapText="1"/>
    </xf>
    <xf numFmtId="0" fontId="24" fillId="3" borderId="0" xfId="0" applyFont="1" applyFill="1" applyBorder="1" applyAlignment="1">
      <alignment horizontal="center" vertical="center" wrapText="1"/>
    </xf>
    <xf numFmtId="0" fontId="24" fillId="3" borderId="43" xfId="0" applyFont="1" applyFill="1" applyBorder="1" applyAlignment="1">
      <alignment horizontal="center" vertical="center" wrapText="1"/>
    </xf>
    <xf numFmtId="0" fontId="24" fillId="3" borderId="10" xfId="0" applyFont="1" applyFill="1" applyBorder="1" applyAlignment="1">
      <alignment horizontal="center" vertical="center"/>
    </xf>
    <xf numFmtId="0" fontId="24" fillId="3" borderId="11" xfId="0" applyFont="1" applyFill="1" applyBorder="1" applyAlignment="1">
      <alignment horizontal="center" vertical="center"/>
    </xf>
    <xf numFmtId="0" fontId="24" fillId="3" borderId="0" xfId="0" applyFont="1" applyFill="1" applyBorder="1" applyAlignment="1">
      <alignment horizontal="center" vertical="center"/>
    </xf>
    <xf numFmtId="0" fontId="24" fillId="3" borderId="43" xfId="0" applyFont="1" applyFill="1" applyBorder="1" applyAlignment="1">
      <alignment horizontal="center" vertical="center"/>
    </xf>
    <xf numFmtId="164" fontId="5" fillId="0" borderId="53" xfId="0" applyNumberFormat="1" applyFont="1" applyFill="1" applyBorder="1" applyAlignment="1">
      <alignment horizontal="center" vertical="center" wrapText="1"/>
    </xf>
    <xf numFmtId="0" fontId="5" fillId="0" borderId="54" xfId="0" applyFont="1" applyFill="1" applyBorder="1" applyAlignment="1"/>
    <xf numFmtId="0" fontId="5" fillId="0" borderId="55" xfId="0" applyFont="1" applyFill="1" applyBorder="1" applyAlignment="1"/>
    <xf numFmtId="0" fontId="16" fillId="0" borderId="38" xfId="4" applyNumberFormat="1" applyFont="1" applyFill="1" applyBorder="1" applyAlignment="1">
      <alignment horizontal="justify" vertical="top" wrapText="1"/>
    </xf>
    <xf numFmtId="0" fontId="16" fillId="0" borderId="54" xfId="4" applyNumberFormat="1" applyFont="1" applyFill="1" applyBorder="1" applyAlignment="1">
      <alignment horizontal="justify" vertical="top" wrapText="1"/>
    </xf>
    <xf numFmtId="0" fontId="16" fillId="0" borderId="55" xfId="4" applyNumberFormat="1" applyFont="1" applyFill="1" applyBorder="1" applyAlignment="1">
      <alignment horizontal="justify" vertical="top" wrapText="1"/>
    </xf>
    <xf numFmtId="164" fontId="16" fillId="0" borderId="53" xfId="0" applyNumberFormat="1" applyFont="1" applyFill="1" applyBorder="1" applyAlignment="1">
      <alignment horizontal="center" vertical="center" wrapText="1"/>
    </xf>
    <xf numFmtId="0" fontId="16" fillId="0" borderId="54" xfId="0" applyFont="1" applyFill="1" applyBorder="1" applyAlignment="1"/>
    <xf numFmtId="0" fontId="16" fillId="0" borderId="55" xfId="0" applyFont="1" applyFill="1" applyBorder="1" applyAlignment="1"/>
    <xf numFmtId="0" fontId="16" fillId="0" borderId="4" xfId="4" applyNumberFormat="1" applyFont="1" applyFill="1" applyBorder="1" applyAlignment="1">
      <alignment horizontal="center" vertical="center" wrapText="1"/>
    </xf>
    <xf numFmtId="0" fontId="16" fillId="0" borderId="58" xfId="4" applyNumberFormat="1" applyFont="1" applyFill="1" applyBorder="1" applyAlignment="1">
      <alignment horizontal="center" vertical="center" wrapText="1"/>
    </xf>
    <xf numFmtId="0" fontId="16" fillId="0" borderId="59" xfId="4" applyNumberFormat="1" applyFont="1" applyFill="1" applyBorder="1" applyAlignment="1">
      <alignment horizontal="center" vertical="center" wrapText="1"/>
    </xf>
    <xf numFmtId="9" fontId="6" fillId="0" borderId="13" xfId="2" applyNumberFormat="1" applyFont="1" applyFill="1" applyBorder="1" applyAlignment="1">
      <alignment horizontal="center"/>
    </xf>
    <xf numFmtId="0" fontId="6" fillId="0" borderId="14" xfId="2" applyFont="1" applyFill="1" applyBorder="1" applyAlignment="1">
      <alignment horizontal="center"/>
    </xf>
    <xf numFmtId="9" fontId="6" fillId="0" borderId="14" xfId="2" applyNumberFormat="1" applyFont="1" applyFill="1" applyBorder="1" applyAlignment="1">
      <alignment horizontal="center"/>
    </xf>
    <xf numFmtId="0" fontId="6" fillId="0" borderId="15" xfId="2" applyFont="1" applyFill="1" applyBorder="1" applyAlignment="1">
      <alignment horizontal="center"/>
    </xf>
    <xf numFmtId="0" fontId="4" fillId="3" borderId="0" xfId="2" applyFont="1" applyFill="1" applyBorder="1" applyAlignment="1">
      <alignment horizontal="center" vertical="center"/>
    </xf>
    <xf numFmtId="0" fontId="6" fillId="0" borderId="46" xfId="2" applyFont="1" applyFill="1" applyBorder="1" applyAlignment="1">
      <alignment horizontal="center"/>
    </xf>
    <xf numFmtId="0" fontId="6" fillId="0" borderId="1" xfId="2" applyFont="1" applyFill="1" applyBorder="1" applyAlignment="1">
      <alignment horizontal="center"/>
    </xf>
    <xf numFmtId="0" fontId="6" fillId="0" borderId="40" xfId="2" applyFont="1" applyFill="1" applyBorder="1" applyAlignment="1">
      <alignment horizontal="center"/>
    </xf>
    <xf numFmtId="0" fontId="6" fillId="0" borderId="26" xfId="3" applyFont="1" applyFill="1" applyBorder="1" applyAlignment="1">
      <alignment horizontal="center" vertical="center" wrapText="1"/>
    </xf>
    <xf numFmtId="0" fontId="6" fillId="0" borderId="24" xfId="3" applyFont="1" applyFill="1" applyBorder="1" applyAlignment="1">
      <alignment horizontal="center" vertical="center" wrapText="1"/>
    </xf>
    <xf numFmtId="0" fontId="6" fillId="0" borderId="25" xfId="3" applyFont="1" applyFill="1" applyBorder="1" applyAlignment="1">
      <alignment horizontal="center" vertical="center" wrapText="1"/>
    </xf>
    <xf numFmtId="9" fontId="6" fillId="0" borderId="33" xfId="3" applyNumberFormat="1" applyFont="1" applyFill="1" applyBorder="1" applyAlignment="1">
      <alignment horizontal="center" vertical="center" wrapText="1"/>
    </xf>
    <xf numFmtId="0" fontId="10" fillId="0" borderId="33" xfId="3" applyFont="1" applyFill="1" applyBorder="1" applyAlignment="1">
      <alignment horizontal="center" vertical="center" wrapText="1"/>
    </xf>
    <xf numFmtId="0" fontId="10" fillId="0" borderId="34" xfId="3" applyFont="1" applyFill="1" applyBorder="1" applyAlignment="1">
      <alignment horizontal="center" vertical="center" wrapText="1"/>
    </xf>
    <xf numFmtId="0" fontId="10" fillId="0" borderId="35" xfId="3" applyFont="1" applyFill="1" applyBorder="1" applyAlignment="1">
      <alignment horizontal="center" vertical="center" wrapText="1"/>
    </xf>
    <xf numFmtId="0" fontId="6" fillId="0" borderId="13" xfId="3" applyFont="1" applyFill="1" applyBorder="1" applyAlignment="1">
      <alignment horizontal="center" vertical="center" wrapText="1"/>
    </xf>
    <xf numFmtId="0" fontId="6" fillId="0" borderId="14" xfId="3" applyFont="1" applyFill="1" applyBorder="1" applyAlignment="1">
      <alignment horizontal="center" vertical="center" wrapText="1"/>
    </xf>
    <xf numFmtId="0" fontId="6" fillId="0" borderId="15" xfId="3" applyFont="1" applyFill="1" applyBorder="1" applyAlignment="1">
      <alignment horizontal="center" vertical="center" wrapText="1"/>
    </xf>
    <xf numFmtId="0" fontId="6" fillId="0" borderId="21" xfId="2" applyFont="1" applyFill="1" applyBorder="1" applyAlignment="1">
      <alignment horizontal="center" vertical="center"/>
    </xf>
    <xf numFmtId="0" fontId="6" fillId="0" borderId="14" xfId="2" applyFont="1" applyFill="1" applyBorder="1" applyAlignment="1">
      <alignment horizontal="center" vertical="center"/>
    </xf>
    <xf numFmtId="0" fontId="6" fillId="0" borderId="15" xfId="2" applyFont="1" applyFill="1" applyBorder="1" applyAlignment="1">
      <alignment horizontal="center" vertical="center"/>
    </xf>
    <xf numFmtId="49" fontId="6" fillId="0" borderId="9" xfId="2" applyNumberFormat="1" applyFont="1" applyFill="1" applyBorder="1" applyAlignment="1">
      <alignment horizontal="center" vertical="center" wrapText="1"/>
    </xf>
    <xf numFmtId="49" fontId="6" fillId="0" borderId="10" xfId="2" applyNumberFormat="1" applyFont="1" applyFill="1" applyBorder="1" applyAlignment="1">
      <alignment horizontal="center" vertical="center" wrapText="1"/>
    </xf>
    <xf numFmtId="49" fontId="6" fillId="0" borderId="11" xfId="2" applyNumberFormat="1" applyFont="1" applyFill="1" applyBorder="1" applyAlignment="1">
      <alignment horizontal="center" vertical="center" wrapText="1"/>
    </xf>
    <xf numFmtId="49" fontId="6" fillId="0" borderId="16" xfId="2" applyNumberFormat="1" applyFont="1" applyFill="1" applyBorder="1" applyAlignment="1">
      <alignment horizontal="center" vertical="center" wrapText="1"/>
    </xf>
    <xf numFmtId="49" fontId="6" fillId="0" borderId="17" xfId="2" applyNumberFormat="1" applyFont="1" applyFill="1" applyBorder="1" applyAlignment="1">
      <alignment horizontal="center" vertical="center" wrapText="1"/>
    </xf>
    <xf numFmtId="49" fontId="6" fillId="0" borderId="18" xfId="2" applyNumberFormat="1" applyFont="1" applyFill="1" applyBorder="1" applyAlignment="1">
      <alignment horizontal="center" vertical="center" wrapText="1"/>
    </xf>
    <xf numFmtId="0" fontId="4" fillId="2" borderId="9" xfId="2" applyFont="1" applyFill="1" applyBorder="1" applyAlignment="1">
      <alignment horizontal="center" vertical="center" wrapText="1"/>
    </xf>
    <xf numFmtId="0" fontId="4" fillId="2" borderId="10" xfId="2" applyFont="1" applyFill="1" applyBorder="1" applyAlignment="1">
      <alignment horizontal="center" vertical="center" wrapText="1"/>
    </xf>
    <xf numFmtId="0" fontId="4" fillId="2" borderId="11" xfId="2" applyFont="1" applyFill="1" applyBorder="1" applyAlignment="1">
      <alignment horizontal="center" vertical="center" wrapText="1"/>
    </xf>
    <xf numFmtId="0" fontId="6" fillId="0" borderId="30" xfId="2" applyFont="1" applyFill="1" applyBorder="1" applyAlignment="1">
      <alignment horizontal="center" vertical="center"/>
    </xf>
    <xf numFmtId="0" fontId="6" fillId="0" borderId="31" xfId="2" applyFont="1" applyFill="1" applyBorder="1" applyAlignment="1">
      <alignment horizontal="center" vertical="center"/>
    </xf>
    <xf numFmtId="0" fontId="6" fillId="0" borderId="32" xfId="2" applyFont="1" applyFill="1" applyBorder="1" applyAlignment="1">
      <alignment horizontal="center" vertical="center"/>
    </xf>
    <xf numFmtId="0" fontId="6" fillId="0" borderId="33" xfId="2" applyFont="1" applyFill="1" applyBorder="1" applyAlignment="1">
      <alignment horizontal="center" vertical="center"/>
    </xf>
    <xf numFmtId="0" fontId="6" fillId="0" borderId="34" xfId="2" applyFont="1" applyFill="1" applyBorder="1" applyAlignment="1">
      <alignment horizontal="center" vertical="center"/>
    </xf>
    <xf numFmtId="0" fontId="6" fillId="0" borderId="35" xfId="2" applyFont="1" applyFill="1" applyBorder="1" applyAlignment="1">
      <alignment horizontal="center" vertical="center"/>
    </xf>
    <xf numFmtId="9" fontId="6" fillId="0" borderId="19" xfId="3" applyNumberFormat="1" applyFont="1" applyFill="1" applyBorder="1" applyAlignment="1">
      <alignment horizontal="center" vertical="center" wrapText="1"/>
    </xf>
    <xf numFmtId="9" fontId="6" fillId="0" borderId="7" xfId="3" applyNumberFormat="1" applyFont="1" applyFill="1" applyBorder="1" applyAlignment="1">
      <alignment horizontal="center" vertical="center" wrapText="1"/>
    </xf>
    <xf numFmtId="9" fontId="6" fillId="0" borderId="20" xfId="3" applyNumberFormat="1" applyFont="1" applyFill="1" applyBorder="1" applyAlignment="1">
      <alignment horizontal="center" vertical="center" wrapText="1"/>
    </xf>
    <xf numFmtId="9" fontId="6" fillId="0" borderId="21" xfId="3" applyNumberFormat="1" applyFont="1" applyFill="1" applyBorder="1" applyAlignment="1">
      <alignment horizontal="center" vertical="center" wrapText="1"/>
    </xf>
    <xf numFmtId="9" fontId="6" fillId="0" borderId="14" xfId="3" applyNumberFormat="1" applyFont="1" applyFill="1" applyBorder="1" applyAlignment="1">
      <alignment horizontal="center" vertical="center" wrapText="1"/>
    </xf>
    <xf numFmtId="9" fontId="6" fillId="0" borderId="22" xfId="3" applyNumberFormat="1" applyFont="1" applyFill="1" applyBorder="1" applyAlignment="1">
      <alignment horizontal="center" vertical="center" wrapText="1"/>
    </xf>
    <xf numFmtId="0" fontId="6" fillId="0" borderId="13" xfId="2" applyFont="1" applyFill="1" applyBorder="1" applyAlignment="1">
      <alignment horizontal="center" vertical="center" wrapText="1"/>
    </xf>
    <xf numFmtId="0" fontId="6" fillId="0" borderId="14" xfId="2" applyFont="1" applyFill="1" applyBorder="1" applyAlignment="1">
      <alignment horizontal="center" vertical="center" wrapText="1"/>
    </xf>
    <xf numFmtId="0" fontId="6" fillId="0" borderId="15" xfId="2" applyFont="1" applyFill="1" applyBorder="1" applyAlignment="1">
      <alignment horizontal="center" vertical="center" wrapText="1"/>
    </xf>
    <xf numFmtId="0" fontId="2" fillId="0" borderId="9" xfId="2" applyFont="1" applyFill="1" applyBorder="1" applyAlignment="1">
      <alignment horizontal="center" vertical="center" wrapText="1"/>
    </xf>
    <xf numFmtId="0" fontId="2" fillId="0" borderId="10" xfId="2" applyFont="1" applyFill="1" applyBorder="1" applyAlignment="1">
      <alignment horizontal="center" vertical="center"/>
    </xf>
    <xf numFmtId="0" fontId="2" fillId="0" borderId="11" xfId="2" applyFont="1" applyFill="1" applyBorder="1" applyAlignment="1">
      <alignment horizontal="center" vertical="center"/>
    </xf>
    <xf numFmtId="0" fontId="2" fillId="0" borderId="16" xfId="2" applyFont="1" applyFill="1" applyBorder="1" applyAlignment="1">
      <alignment horizontal="center" vertical="center"/>
    </xf>
    <xf numFmtId="0" fontId="2" fillId="0" borderId="17" xfId="2" applyFont="1" applyFill="1" applyBorder="1" applyAlignment="1">
      <alignment horizontal="center" vertical="center"/>
    </xf>
    <xf numFmtId="0" fontId="2" fillId="0" borderId="18" xfId="2" applyFont="1" applyFill="1" applyBorder="1" applyAlignment="1">
      <alignment horizontal="center" vertical="center"/>
    </xf>
    <xf numFmtId="9" fontId="6" fillId="0" borderId="34" xfId="3" applyNumberFormat="1" applyFont="1" applyFill="1" applyBorder="1" applyAlignment="1">
      <alignment horizontal="center" vertical="center" wrapText="1"/>
    </xf>
    <xf numFmtId="9" fontId="6" fillId="0" borderId="35" xfId="3" applyNumberFormat="1" applyFont="1" applyFill="1" applyBorder="1" applyAlignment="1">
      <alignment horizontal="center" vertical="center" wrapText="1"/>
    </xf>
    <xf numFmtId="0" fontId="2" fillId="0" borderId="6" xfId="2" applyFont="1" applyFill="1" applyBorder="1" applyAlignment="1">
      <alignment horizontal="center"/>
    </xf>
    <xf numFmtId="0" fontId="2" fillId="0" borderId="7" xfId="2" applyFont="1" applyFill="1" applyBorder="1" applyAlignment="1">
      <alignment horizontal="center"/>
    </xf>
    <xf numFmtId="0" fontId="2" fillId="0" borderId="46" xfId="2" applyFont="1" applyFill="1" applyBorder="1" applyAlignment="1">
      <alignment horizontal="center"/>
    </xf>
    <xf numFmtId="0" fontId="2" fillId="0" borderId="1" xfId="2" applyFont="1" applyFill="1" applyBorder="1" applyAlignment="1">
      <alignment horizontal="center"/>
    </xf>
    <xf numFmtId="0" fontId="2" fillId="0" borderId="13" xfId="2" applyFont="1" applyFill="1" applyBorder="1" applyAlignment="1">
      <alignment horizontal="center"/>
    </xf>
    <xf numFmtId="0" fontId="2" fillId="0" borderId="14" xfId="2" applyFont="1" applyFill="1" applyBorder="1" applyAlignment="1">
      <alignment horizontal="center"/>
    </xf>
    <xf numFmtId="0" fontId="3" fillId="0" borderId="7" xfId="2" applyFont="1" applyFill="1" applyBorder="1" applyAlignment="1">
      <alignment horizontal="center" vertical="center" wrapText="1"/>
    </xf>
    <xf numFmtId="0" fontId="3" fillId="0" borderId="8" xfId="2" applyFont="1" applyFill="1" applyBorder="1" applyAlignment="1">
      <alignment horizontal="center" vertical="center" wrapText="1"/>
    </xf>
    <xf numFmtId="0" fontId="4" fillId="0" borderId="1" xfId="2" applyFont="1" applyFill="1" applyBorder="1" applyAlignment="1">
      <alignment horizontal="left" vertical="center" wrapText="1"/>
    </xf>
    <xf numFmtId="0" fontId="4" fillId="0" borderId="40" xfId="2" applyFont="1" applyFill="1" applyBorder="1" applyAlignment="1">
      <alignment horizontal="left" vertical="center" wrapText="1"/>
    </xf>
    <xf numFmtId="0" fontId="4" fillId="0" borderId="14" xfId="2" applyFont="1" applyFill="1" applyBorder="1" applyAlignment="1">
      <alignment horizontal="left" vertical="center" wrapText="1"/>
    </xf>
    <xf numFmtId="0" fontId="4" fillId="0" borderId="15" xfId="2" applyFont="1" applyFill="1" applyBorder="1" applyAlignment="1">
      <alignment horizontal="left" vertical="center" wrapText="1"/>
    </xf>
    <xf numFmtId="0" fontId="6" fillId="4" borderId="9" xfId="2" applyFont="1" applyFill="1" applyBorder="1" applyAlignment="1">
      <alignment horizontal="center" vertical="center" wrapText="1"/>
    </xf>
    <xf numFmtId="0" fontId="6" fillId="4" borderId="10" xfId="2" applyFont="1" applyFill="1" applyBorder="1" applyAlignment="1">
      <alignment horizontal="center" vertical="center" wrapText="1"/>
    </xf>
    <xf numFmtId="0" fontId="6" fillId="4" borderId="11" xfId="2" applyFont="1" applyFill="1" applyBorder="1" applyAlignment="1">
      <alignment horizontal="center" vertical="center" wrapText="1"/>
    </xf>
    <xf numFmtId="0" fontId="6" fillId="4" borderId="16" xfId="2" applyFont="1" applyFill="1" applyBorder="1" applyAlignment="1">
      <alignment horizontal="center" vertical="center" wrapText="1"/>
    </xf>
    <xf numFmtId="0" fontId="6" fillId="4" borderId="17" xfId="2" applyFont="1" applyFill="1" applyBorder="1" applyAlignment="1">
      <alignment horizontal="center" vertical="center" wrapText="1"/>
    </xf>
    <xf numFmtId="0" fontId="6" fillId="4" borderId="18" xfId="2" applyFont="1" applyFill="1" applyBorder="1" applyAlignment="1">
      <alignment horizontal="center" vertical="center" wrapText="1"/>
    </xf>
    <xf numFmtId="0" fontId="17" fillId="0" borderId="62" xfId="2" applyFont="1" applyBorder="1" applyAlignment="1">
      <alignment horizontal="center"/>
    </xf>
    <xf numFmtId="0" fontId="17" fillId="0" borderId="63" xfId="2" applyFont="1" applyBorder="1" applyAlignment="1">
      <alignment horizontal="center"/>
    </xf>
    <xf numFmtId="0" fontId="17" fillId="0" borderId="64" xfId="2" applyFont="1" applyBorder="1" applyAlignment="1">
      <alignment horizontal="center"/>
    </xf>
    <xf numFmtId="0" fontId="17" fillId="0" borderId="17" xfId="2" applyFont="1" applyBorder="1" applyAlignment="1">
      <alignment horizontal="center"/>
    </xf>
    <xf numFmtId="0" fontId="17" fillId="0" borderId="60" xfId="2" applyFont="1" applyBorder="1" applyAlignment="1">
      <alignment horizontal="center"/>
    </xf>
    <xf numFmtId="0" fontId="17" fillId="0" borderId="18" xfId="2" applyFont="1" applyBorder="1" applyAlignment="1">
      <alignment horizontal="center"/>
    </xf>
    <xf numFmtId="0" fontId="17" fillId="0" borderId="1" xfId="2" applyFont="1" applyBorder="1" applyAlignment="1">
      <alignment horizontal="center" vertical="center"/>
    </xf>
    <xf numFmtId="0" fontId="17" fillId="0" borderId="39" xfId="2" applyFont="1" applyBorder="1" applyAlignment="1">
      <alignment horizontal="center" vertical="top" wrapText="1"/>
    </xf>
    <xf numFmtId="0" fontId="17" fillId="0" borderId="1" xfId="2" applyFont="1" applyBorder="1" applyAlignment="1">
      <alignment horizontal="center" vertical="top" wrapText="1"/>
    </xf>
    <xf numFmtId="0" fontId="17" fillId="0" borderId="1" xfId="2" applyFont="1" applyBorder="1" applyAlignment="1">
      <alignment horizontal="center" vertical="center" wrapText="1"/>
    </xf>
    <xf numFmtId="9" fontId="17" fillId="0" borderId="1" xfId="2" applyNumberFormat="1" applyFont="1" applyBorder="1" applyAlignment="1">
      <alignment horizontal="center" vertical="center" wrapText="1"/>
    </xf>
    <xf numFmtId="0" fontId="17" fillId="0" borderId="1" xfId="2" applyNumberFormat="1" applyFont="1" applyBorder="1" applyAlignment="1">
      <alignment horizontal="center" vertical="center"/>
    </xf>
    <xf numFmtId="0" fontId="17" fillId="0" borderId="39" xfId="2" applyFont="1" applyBorder="1" applyAlignment="1">
      <alignment horizontal="center" vertical="center" wrapText="1"/>
    </xf>
    <xf numFmtId="0" fontId="15" fillId="2" borderId="0" xfId="2" applyFont="1" applyFill="1" applyAlignment="1">
      <alignment horizontal="center" vertical="center" wrapText="1"/>
    </xf>
    <xf numFmtId="0" fontId="16" fillId="0" borderId="9" xfId="2" applyFont="1" applyBorder="1" applyAlignment="1">
      <alignment horizontal="center" vertical="center" wrapText="1"/>
    </xf>
    <xf numFmtId="0" fontId="16" fillId="0" borderId="10" xfId="2" applyFont="1" applyBorder="1" applyAlignment="1">
      <alignment horizontal="center" vertical="center" wrapText="1"/>
    </xf>
    <xf numFmtId="0" fontId="16" fillId="0" borderId="11" xfId="2" applyFont="1" applyBorder="1" applyAlignment="1">
      <alignment horizontal="center" vertical="center" wrapText="1"/>
    </xf>
    <xf numFmtId="0" fontId="16" fillId="0" borderId="42" xfId="2" applyFont="1" applyBorder="1" applyAlignment="1">
      <alignment horizontal="center" vertical="center" wrapText="1"/>
    </xf>
    <xf numFmtId="0" fontId="16" fillId="0" borderId="0" xfId="2" applyFont="1" applyAlignment="1">
      <alignment horizontal="center" vertical="center" wrapText="1"/>
    </xf>
    <xf numFmtId="0" fontId="16" fillId="0" borderId="43" xfId="2" applyFont="1" applyBorder="1" applyAlignment="1">
      <alignment horizontal="center" vertical="center" wrapText="1"/>
    </xf>
    <xf numFmtId="0" fontId="16" fillId="0" borderId="16" xfId="2" applyFont="1" applyBorder="1" applyAlignment="1">
      <alignment horizontal="center" vertical="center" wrapText="1"/>
    </xf>
    <xf numFmtId="0" fontId="16" fillId="0" borderId="17" xfId="2" applyFont="1" applyBorder="1" applyAlignment="1">
      <alignment horizontal="center" vertical="center" wrapText="1"/>
    </xf>
    <xf numFmtId="0" fontId="16" fillId="0" borderId="18" xfId="2" applyFont="1" applyBorder="1" applyAlignment="1">
      <alignment horizontal="center" vertical="center" wrapText="1"/>
    </xf>
    <xf numFmtId="0" fontId="24" fillId="3" borderId="1" xfId="0" applyFont="1" applyFill="1" applyBorder="1" applyAlignment="1">
      <alignment horizontal="center" vertical="center" wrapText="1"/>
    </xf>
    <xf numFmtId="0" fontId="24" fillId="3" borderId="0" xfId="0" applyFont="1" applyFill="1" applyAlignment="1">
      <alignment horizontal="center" vertical="center" wrapText="1"/>
    </xf>
    <xf numFmtId="0" fontId="24" fillId="3" borderId="0" xfId="0" applyFont="1" applyFill="1" applyAlignment="1">
      <alignment horizontal="center" vertical="center"/>
    </xf>
    <xf numFmtId="164" fontId="5" fillId="0" borderId="53" xfId="0" applyNumberFormat="1" applyFont="1" applyBorder="1" applyAlignment="1">
      <alignment horizontal="center" vertical="center" wrapText="1"/>
    </xf>
    <xf numFmtId="0" fontId="5" fillId="0" borderId="54" xfId="0" applyFont="1" applyBorder="1" applyAlignment="1"/>
    <xf numFmtId="0" fontId="5" fillId="0" borderId="55" xfId="0" applyFont="1" applyBorder="1" applyAlignment="1"/>
    <xf numFmtId="164" fontId="16" fillId="0" borderId="53" xfId="0" applyNumberFormat="1" applyFont="1" applyBorder="1" applyAlignment="1">
      <alignment horizontal="center" vertical="center" wrapText="1"/>
    </xf>
    <xf numFmtId="0" fontId="16" fillId="0" borderId="54" xfId="0" applyFont="1" applyBorder="1" applyAlignment="1"/>
    <xf numFmtId="0" fontId="16" fillId="0" borderId="55" xfId="0" applyFont="1" applyBorder="1" applyAlignment="1"/>
    <xf numFmtId="9" fontId="6" fillId="0" borderId="13" xfId="2" applyNumberFormat="1" applyFont="1" applyBorder="1" applyAlignment="1">
      <alignment horizontal="center"/>
    </xf>
    <xf numFmtId="9" fontId="26" fillId="0" borderId="14" xfId="2" applyNumberFormat="1" applyFont="1" applyBorder="1" applyAlignment="1">
      <alignment horizontal="center"/>
    </xf>
    <xf numFmtId="0" fontId="26" fillId="0" borderId="14" xfId="2" applyFont="1" applyBorder="1" applyAlignment="1">
      <alignment horizontal="center"/>
    </xf>
    <xf numFmtId="0" fontId="4" fillId="2" borderId="33" xfId="2" applyFont="1" applyFill="1" applyBorder="1" applyAlignment="1">
      <alignment horizontal="center" vertical="center" wrapText="1"/>
    </xf>
    <xf numFmtId="0" fontId="4" fillId="2" borderId="34" xfId="2" applyFont="1" applyFill="1" applyBorder="1" applyAlignment="1">
      <alignment horizontal="center" vertical="center" wrapText="1"/>
    </xf>
    <xf numFmtId="0" fontId="4" fillId="2" borderId="26" xfId="2" applyFont="1" applyFill="1" applyBorder="1" applyAlignment="1">
      <alignment horizontal="center" vertical="center" wrapText="1"/>
    </xf>
    <xf numFmtId="0" fontId="4" fillId="2" borderId="35" xfId="2" applyFont="1" applyFill="1" applyBorder="1" applyAlignment="1">
      <alignment horizontal="center" vertical="center" wrapText="1"/>
    </xf>
    <xf numFmtId="0" fontId="6" fillId="0" borderId="22" xfId="3" applyFont="1" applyBorder="1" applyAlignment="1">
      <alignment horizontal="center" vertical="center" wrapText="1"/>
    </xf>
    <xf numFmtId="0" fontId="6" fillId="0" borderId="33" xfId="2" applyFont="1" applyBorder="1" applyAlignment="1">
      <alignment horizontal="center" vertical="center"/>
    </xf>
    <xf numFmtId="0" fontId="6" fillId="0" borderId="34" xfId="2" applyFont="1" applyBorder="1" applyAlignment="1">
      <alignment horizontal="center" vertical="center"/>
    </xf>
    <xf numFmtId="0" fontId="6" fillId="0" borderId="35" xfId="2" applyFont="1" applyBorder="1" applyAlignment="1">
      <alignment horizontal="center" vertical="center"/>
    </xf>
    <xf numFmtId="0" fontId="4" fillId="2" borderId="51" xfId="2" applyFont="1" applyFill="1" applyBorder="1" applyAlignment="1">
      <alignment horizontal="center" vertical="center" wrapText="1"/>
    </xf>
    <xf numFmtId="0" fontId="4" fillId="2" borderId="16" xfId="2" applyFont="1" applyFill="1" applyBorder="1" applyAlignment="1">
      <alignment horizontal="center" vertical="center" wrapText="1"/>
    </xf>
    <xf numFmtId="0" fontId="4" fillId="2" borderId="17" xfId="2" applyFont="1" applyFill="1" applyBorder="1" applyAlignment="1">
      <alignment horizontal="center" vertical="center" wrapText="1"/>
    </xf>
    <xf numFmtId="0" fontId="4" fillId="2" borderId="60" xfId="2" applyFont="1" applyFill="1" applyBorder="1" applyAlignment="1">
      <alignment horizontal="center" vertical="center" wrapText="1"/>
    </xf>
    <xf numFmtId="0" fontId="4" fillId="2" borderId="18" xfId="2" applyFont="1" applyFill="1" applyBorder="1" applyAlignment="1">
      <alignment horizontal="center" vertical="center" wrapText="1"/>
    </xf>
    <xf numFmtId="0" fontId="2" fillId="0" borderId="9" xfId="2" applyFont="1" applyBorder="1" applyAlignment="1">
      <alignment horizontal="center"/>
    </xf>
    <xf numFmtId="0" fontId="2" fillId="0" borderId="10" xfId="2" applyFont="1" applyBorder="1" applyAlignment="1">
      <alignment horizontal="center"/>
    </xf>
    <xf numFmtId="0" fontId="2" fillId="0" borderId="51" xfId="2" applyFont="1" applyBorder="1" applyAlignment="1">
      <alignment horizontal="center"/>
    </xf>
    <xf numFmtId="0" fontId="2" fillId="0" borderId="42" xfId="2" applyFont="1" applyBorder="1" applyAlignment="1">
      <alignment horizontal="center"/>
    </xf>
    <xf numFmtId="0" fontId="2" fillId="0" borderId="0" xfId="2" applyFont="1" applyBorder="1" applyAlignment="1">
      <alignment horizontal="center"/>
    </xf>
    <xf numFmtId="0" fontId="2" fillId="0" borderId="12" xfId="2" applyFont="1" applyBorder="1" applyAlignment="1">
      <alignment horizontal="center"/>
    </xf>
    <xf numFmtId="0" fontId="2" fillId="0" borderId="16" xfId="2" applyFont="1" applyBorder="1" applyAlignment="1">
      <alignment horizontal="center"/>
    </xf>
    <xf numFmtId="0" fontId="2" fillId="0" borderId="17" xfId="2" applyFont="1" applyBorder="1" applyAlignment="1">
      <alignment horizontal="center"/>
    </xf>
    <xf numFmtId="0" fontId="2" fillId="0" borderId="60" xfId="2" applyFont="1" applyBorder="1" applyAlignment="1">
      <alignment horizontal="center"/>
    </xf>
    <xf numFmtId="0" fontId="17" fillId="0" borderId="22" xfId="2" applyFont="1" applyBorder="1" applyAlignment="1">
      <alignment horizontal="center"/>
    </xf>
    <xf numFmtId="0" fontId="17" fillId="0" borderId="21" xfId="2" applyFont="1" applyBorder="1" applyAlignment="1">
      <alignment horizontal="center"/>
    </xf>
    <xf numFmtId="9" fontId="17" fillId="0" borderId="1" xfId="2" applyNumberFormat="1" applyFont="1" applyBorder="1" applyAlignment="1">
      <alignment horizontal="center" vertical="center"/>
    </xf>
    <xf numFmtId="0" fontId="17" fillId="0" borderId="40" xfId="2" applyFont="1" applyBorder="1" applyAlignment="1">
      <alignment horizontal="center" vertical="top" wrapText="1"/>
    </xf>
    <xf numFmtId="0" fontId="17" fillId="0" borderId="14" xfId="2" applyFont="1" applyBorder="1" applyAlignment="1">
      <alignment horizontal="center" vertical="top" wrapText="1"/>
    </xf>
    <xf numFmtId="0" fontId="17" fillId="0" borderId="15" xfId="2" applyFont="1" applyBorder="1" applyAlignment="1">
      <alignment horizontal="center" vertical="top" wrapText="1"/>
    </xf>
    <xf numFmtId="9" fontId="17" fillId="0" borderId="1" xfId="0" applyNumberFormat="1" applyFont="1" applyBorder="1" applyAlignment="1">
      <alignment horizontal="center" vertical="center" wrapText="1"/>
    </xf>
    <xf numFmtId="0" fontId="24" fillId="3" borderId="52" xfId="0" applyFont="1" applyFill="1" applyBorder="1" applyAlignment="1">
      <alignment horizontal="center" vertical="center" wrapText="1"/>
    </xf>
    <xf numFmtId="0" fontId="24" fillId="3" borderId="51" xfId="0" applyFont="1" applyFill="1" applyBorder="1" applyAlignment="1">
      <alignment horizontal="center" vertical="center" wrapText="1"/>
    </xf>
    <xf numFmtId="0" fontId="24" fillId="3" borderId="5" xfId="0" applyFont="1" applyFill="1" applyBorder="1" applyAlignment="1">
      <alignment horizontal="center" vertical="center" wrapText="1"/>
    </xf>
    <xf numFmtId="0" fontId="24" fillId="3" borderId="12" xfId="0" applyFont="1" applyFill="1" applyBorder="1" applyAlignment="1">
      <alignment horizontal="center" vertical="center" wrapText="1"/>
    </xf>
    <xf numFmtId="21" fontId="6" fillId="0" borderId="13" xfId="2" applyNumberFormat="1" applyFont="1" applyBorder="1" applyAlignment="1">
      <alignment horizontal="center"/>
    </xf>
    <xf numFmtId="21" fontId="6" fillId="0" borderId="14" xfId="2" applyNumberFormat="1" applyFont="1" applyBorder="1" applyAlignment="1">
      <alignment horizontal="center"/>
    </xf>
    <xf numFmtId="0" fontId="17" fillId="0" borderId="13" xfId="2" applyFont="1" applyBorder="1" applyAlignment="1">
      <alignment horizontal="center"/>
    </xf>
    <xf numFmtId="0" fontId="17" fillId="0" borderId="14" xfId="2" applyFont="1" applyBorder="1" applyAlignment="1">
      <alignment horizontal="center"/>
    </xf>
    <xf numFmtId="0" fontId="17" fillId="0" borderId="31" xfId="2" applyFont="1" applyBorder="1" applyAlignment="1">
      <alignment horizontal="center"/>
    </xf>
    <xf numFmtId="0" fontId="17" fillId="0" borderId="32" xfId="2" applyFont="1" applyBorder="1" applyAlignment="1">
      <alignment horizontal="center"/>
    </xf>
    <xf numFmtId="0" fontId="17" fillId="0" borderId="46" xfId="2" applyFont="1" applyBorder="1" applyAlignment="1">
      <alignment horizontal="center"/>
    </xf>
    <xf numFmtId="0" fontId="17" fillId="0" borderId="1" xfId="2" applyFont="1" applyBorder="1" applyAlignment="1">
      <alignment horizontal="center"/>
    </xf>
    <xf numFmtId="0" fontId="17" fillId="0" borderId="47" xfId="2" applyFont="1" applyBorder="1" applyAlignment="1">
      <alignment horizontal="center"/>
    </xf>
    <xf numFmtId="0" fontId="17" fillId="0" borderId="48" xfId="2" applyFont="1" applyBorder="1" applyAlignment="1">
      <alignment horizontal="center"/>
    </xf>
    <xf numFmtId="0" fontId="17" fillId="0" borderId="39" xfId="2" applyFont="1" applyBorder="1" applyAlignment="1">
      <alignment horizontal="center"/>
    </xf>
    <xf numFmtId="0" fontId="17" fillId="0" borderId="49" xfId="2" applyFont="1" applyBorder="1" applyAlignment="1">
      <alignment horizontal="center"/>
    </xf>
    <xf numFmtId="0" fontId="17" fillId="0" borderId="6" xfId="2" applyFont="1" applyBorder="1" applyAlignment="1">
      <alignment horizontal="center"/>
    </xf>
    <xf numFmtId="0" fontId="17" fillId="0" borderId="7" xfId="2" applyFont="1" applyBorder="1" applyAlignment="1">
      <alignment horizontal="center"/>
    </xf>
    <xf numFmtId="0" fontId="17" fillId="0" borderId="20" xfId="2" applyFont="1" applyBorder="1" applyAlignment="1">
      <alignment horizontal="center" wrapText="1"/>
    </xf>
    <xf numFmtId="0" fontId="17" fillId="0" borderId="28" xfId="2" applyFont="1" applyBorder="1" applyAlignment="1">
      <alignment horizontal="center" wrapText="1"/>
    </xf>
    <xf numFmtId="0" fontId="17" fillId="0" borderId="19" xfId="2" applyFont="1" applyBorder="1" applyAlignment="1">
      <alignment horizontal="center" wrapText="1"/>
    </xf>
    <xf numFmtId="0" fontId="17" fillId="0" borderId="29" xfId="2" applyFont="1" applyBorder="1" applyAlignment="1">
      <alignment horizontal="center" wrapText="1"/>
    </xf>
    <xf numFmtId="0" fontId="24" fillId="3" borderId="16" xfId="0" applyFont="1" applyFill="1" applyBorder="1" applyAlignment="1">
      <alignment horizontal="center" vertical="center" wrapText="1"/>
    </xf>
    <xf numFmtId="0" fontId="24" fillId="3" borderId="17" xfId="0" applyFont="1" applyFill="1" applyBorder="1" applyAlignment="1">
      <alignment horizontal="center" vertical="center" wrapText="1"/>
    </xf>
    <xf numFmtId="0" fontId="24" fillId="3" borderId="18" xfId="0" applyFont="1" applyFill="1" applyBorder="1" applyAlignment="1">
      <alignment horizontal="center" vertical="center" wrapText="1"/>
    </xf>
    <xf numFmtId="0" fontId="24" fillId="3" borderId="17" xfId="0" applyFont="1" applyFill="1" applyBorder="1" applyAlignment="1">
      <alignment horizontal="center" vertical="center"/>
    </xf>
    <xf numFmtId="0" fontId="24" fillId="3" borderId="18" xfId="0" applyFont="1" applyFill="1" applyBorder="1" applyAlignment="1">
      <alignment horizontal="center" vertical="center"/>
    </xf>
    <xf numFmtId="0" fontId="16" fillId="0" borderId="54" xfId="0" applyFont="1" applyBorder="1"/>
    <xf numFmtId="0" fontId="16" fillId="0" borderId="55" xfId="0" applyFont="1" applyBorder="1"/>
    <xf numFmtId="0" fontId="16" fillId="0" borderId="39" xfId="4" applyNumberFormat="1" applyFont="1" applyFill="1" applyBorder="1" applyAlignment="1">
      <alignment horizontal="center" vertical="center" wrapText="1"/>
    </xf>
    <xf numFmtId="0" fontId="16" fillId="0" borderId="1" xfId="4" applyNumberFormat="1" applyFont="1" applyFill="1" applyBorder="1" applyAlignment="1">
      <alignment horizontal="center" vertical="center" wrapText="1"/>
    </xf>
    <xf numFmtId="0" fontId="16" fillId="0" borderId="40" xfId="4" applyNumberFormat="1" applyFont="1" applyFill="1" applyBorder="1" applyAlignment="1">
      <alignment horizontal="center" vertical="center" wrapText="1"/>
    </xf>
    <xf numFmtId="0" fontId="16" fillId="0" borderId="50" xfId="4" applyNumberFormat="1" applyFont="1" applyFill="1" applyBorder="1" applyAlignment="1">
      <alignment horizontal="center" vertical="center" wrapText="1"/>
    </xf>
    <xf numFmtId="0" fontId="16" fillId="0" borderId="48" xfId="4" applyNumberFormat="1" applyFont="1" applyFill="1" applyBorder="1" applyAlignment="1">
      <alignment horizontal="center" vertical="center" wrapText="1"/>
    </xf>
    <xf numFmtId="0" fontId="16" fillId="0" borderId="49" xfId="4" applyNumberFormat="1" applyFont="1" applyFill="1" applyBorder="1" applyAlignment="1">
      <alignment horizontal="center" vertical="center" wrapText="1"/>
    </xf>
    <xf numFmtId="0" fontId="16" fillId="0" borderId="27" xfId="4" applyNumberFormat="1" applyFont="1" applyFill="1" applyBorder="1" applyAlignment="1">
      <alignment horizontal="justify" vertical="center" wrapText="1"/>
    </xf>
    <xf numFmtId="0" fontId="16" fillId="0" borderId="28" xfId="4" applyNumberFormat="1" applyFont="1" applyFill="1" applyBorder="1" applyAlignment="1">
      <alignment horizontal="justify" vertical="center" wrapText="1"/>
    </xf>
    <xf numFmtId="0" fontId="16" fillId="0" borderId="29" xfId="4" applyNumberFormat="1" applyFont="1" applyFill="1" applyBorder="1" applyAlignment="1">
      <alignment horizontal="justify" vertical="center" wrapText="1"/>
    </xf>
    <xf numFmtId="0" fontId="6" fillId="0" borderId="30" xfId="2" applyFont="1" applyBorder="1" applyAlignment="1">
      <alignment horizontal="center"/>
    </xf>
    <xf numFmtId="0" fontId="6" fillId="0" borderId="31" xfId="2" applyFont="1" applyBorder="1" applyAlignment="1">
      <alignment horizontal="center"/>
    </xf>
    <xf numFmtId="0" fontId="6" fillId="0" borderId="32" xfId="2" applyFont="1" applyBorder="1" applyAlignment="1">
      <alignment horizontal="center"/>
    </xf>
    <xf numFmtId="0" fontId="10" fillId="0" borderId="30" xfId="2" applyFont="1" applyBorder="1" applyAlignment="1">
      <alignment horizontal="center" wrapText="1"/>
    </xf>
    <xf numFmtId="0" fontId="10" fillId="0" borderId="31" xfId="2" applyFont="1" applyBorder="1" applyAlignment="1">
      <alignment horizontal="center"/>
    </xf>
    <xf numFmtId="0" fontId="10" fillId="0" borderId="32" xfId="2" applyFont="1" applyBorder="1" applyAlignment="1">
      <alignment horizontal="center"/>
    </xf>
    <xf numFmtId="0" fontId="6" fillId="0" borderId="9" xfId="2" applyFont="1" applyBorder="1" applyAlignment="1">
      <alignment horizontal="center" vertical="center" wrapText="1"/>
    </xf>
    <xf numFmtId="164" fontId="6" fillId="0" borderId="53" xfId="0" applyNumberFormat="1" applyFont="1" applyBorder="1" applyAlignment="1">
      <alignment horizontal="center" vertical="center" wrapText="1"/>
    </xf>
    <xf numFmtId="0" fontId="6" fillId="0" borderId="54" xfId="0" applyFont="1" applyBorder="1"/>
    <xf numFmtId="0" fontId="6" fillId="0" borderId="55" xfId="0" applyFont="1" applyBorder="1"/>
    <xf numFmtId="9" fontId="16" fillId="0" borderId="54" xfId="2" applyNumberFormat="1" applyFont="1" applyBorder="1" applyAlignment="1">
      <alignment horizontal="center" vertical="center" wrapText="1"/>
    </xf>
    <xf numFmtId="0" fontId="16" fillId="0" borderId="54" xfId="2" applyFont="1" applyBorder="1" applyAlignment="1">
      <alignment horizontal="center" vertical="center" wrapText="1"/>
    </xf>
    <xf numFmtId="9" fontId="16" fillId="0" borderId="20" xfId="2" applyNumberFormat="1" applyFont="1" applyBorder="1" applyAlignment="1">
      <alignment horizontal="center" vertical="center" wrapText="1"/>
    </xf>
    <xf numFmtId="9" fontId="16" fillId="0" borderId="28" xfId="2" applyNumberFormat="1" applyFont="1" applyBorder="1" applyAlignment="1">
      <alignment horizontal="center" vertical="center" wrapText="1"/>
    </xf>
    <xf numFmtId="9" fontId="16" fillId="0" borderId="19" xfId="2" applyNumberFormat="1" applyFont="1" applyBorder="1" applyAlignment="1">
      <alignment horizontal="center" vertical="center" wrapText="1"/>
    </xf>
    <xf numFmtId="0" fontId="16" fillId="0" borderId="20" xfId="2" applyFont="1" applyBorder="1" applyAlignment="1">
      <alignment horizontal="center" vertical="center" wrapText="1"/>
    </xf>
    <xf numFmtId="0" fontId="16" fillId="0" borderId="28" xfId="2" applyFont="1" applyBorder="1" applyAlignment="1">
      <alignment horizontal="center" vertical="center" wrapText="1"/>
    </xf>
    <xf numFmtId="0" fontId="16" fillId="0" borderId="29" xfId="2" applyFont="1" applyBorder="1" applyAlignment="1">
      <alignment horizontal="center" vertical="center" wrapText="1"/>
    </xf>
    <xf numFmtId="0" fontId="5" fillId="0" borderId="0" xfId="4" applyNumberFormat="1" applyFont="1" applyFill="1" applyBorder="1" applyAlignment="1">
      <alignment horizontal="center" vertical="center" wrapText="1"/>
    </xf>
    <xf numFmtId="0" fontId="6" fillId="0" borderId="10" xfId="2" applyFont="1" applyBorder="1" applyAlignment="1">
      <alignment horizontal="center" vertical="center" wrapText="1"/>
    </xf>
    <xf numFmtId="0" fontId="6" fillId="0" borderId="11" xfId="2" applyFont="1" applyBorder="1" applyAlignment="1">
      <alignment horizontal="center" vertical="center" wrapText="1"/>
    </xf>
    <xf numFmtId="0" fontId="6" fillId="0" borderId="42" xfId="2" applyFont="1" applyBorder="1" applyAlignment="1">
      <alignment horizontal="center" vertical="center" wrapText="1"/>
    </xf>
    <xf numFmtId="0" fontId="6" fillId="0" borderId="0" xfId="2" applyFont="1" applyAlignment="1">
      <alignment horizontal="center" vertical="center" wrapText="1"/>
    </xf>
    <xf numFmtId="0" fontId="6" fillId="0" borderId="43" xfId="2" applyFont="1" applyBorder="1" applyAlignment="1">
      <alignment horizontal="center" vertical="center" wrapText="1"/>
    </xf>
    <xf numFmtId="0" fontId="6" fillId="0" borderId="16" xfId="2" applyFont="1" applyBorder="1" applyAlignment="1">
      <alignment horizontal="center" vertical="center" wrapText="1"/>
    </xf>
    <xf numFmtId="0" fontId="6" fillId="0" borderId="17" xfId="2" applyFont="1" applyBorder="1" applyAlignment="1">
      <alignment horizontal="center" vertical="center" wrapText="1"/>
    </xf>
    <xf numFmtId="0" fontId="6" fillId="0" borderId="18" xfId="2" applyFont="1" applyBorder="1" applyAlignment="1">
      <alignment horizontal="center" vertical="center" wrapText="1"/>
    </xf>
    <xf numFmtId="0" fontId="7" fillId="3" borderId="9" xfId="0" applyFont="1" applyFill="1" applyBorder="1" applyAlignment="1">
      <alignment horizontal="center" vertical="center" wrapText="1"/>
    </xf>
    <xf numFmtId="0" fontId="7" fillId="3" borderId="10" xfId="0" applyFont="1" applyFill="1" applyBorder="1" applyAlignment="1">
      <alignment horizontal="center" vertical="center" wrapText="1"/>
    </xf>
    <xf numFmtId="0" fontId="7" fillId="3" borderId="11" xfId="0" applyFont="1" applyFill="1" applyBorder="1" applyAlignment="1">
      <alignment horizontal="center" vertical="center" wrapText="1"/>
    </xf>
    <xf numFmtId="0" fontId="7" fillId="3" borderId="42" xfId="0" applyFont="1" applyFill="1" applyBorder="1" applyAlignment="1">
      <alignment horizontal="center" vertical="center" wrapText="1"/>
    </xf>
    <xf numFmtId="0" fontId="7" fillId="3" borderId="0" xfId="0" applyFont="1" applyFill="1" applyAlignment="1">
      <alignment horizontal="center" vertical="center" wrapText="1"/>
    </xf>
    <xf numFmtId="0" fontId="7" fillId="3" borderId="43" xfId="0" applyFont="1" applyFill="1" applyBorder="1" applyAlignment="1">
      <alignment horizontal="center" vertical="center" wrapText="1"/>
    </xf>
    <xf numFmtId="0" fontId="7" fillId="3" borderId="16" xfId="0" applyFont="1" applyFill="1" applyBorder="1" applyAlignment="1">
      <alignment horizontal="center" vertical="center" wrapText="1"/>
    </xf>
    <xf numFmtId="0" fontId="7" fillId="3" borderId="17" xfId="0" applyFont="1" applyFill="1" applyBorder="1" applyAlignment="1">
      <alignment horizontal="center" vertical="center" wrapText="1"/>
    </xf>
    <xf numFmtId="0" fontId="7" fillId="3" borderId="18" xfId="0" applyFont="1" applyFill="1" applyBorder="1" applyAlignment="1">
      <alignment horizontal="center" vertical="center" wrapText="1"/>
    </xf>
    <xf numFmtId="0" fontId="4" fillId="2" borderId="23" xfId="2" applyFont="1" applyFill="1" applyBorder="1" applyAlignment="1">
      <alignment horizontal="center"/>
    </xf>
    <xf numFmtId="0" fontId="4" fillId="2" borderId="24" xfId="2" applyFont="1" applyFill="1" applyBorder="1" applyAlignment="1">
      <alignment horizontal="center"/>
    </xf>
    <xf numFmtId="0" fontId="4" fillId="2" borderId="25" xfId="2" applyFont="1" applyFill="1" applyBorder="1" applyAlignment="1">
      <alignment horizontal="center"/>
    </xf>
    <xf numFmtId="0" fontId="6" fillId="2" borderId="33" xfId="2" applyFont="1" applyFill="1" applyBorder="1" applyAlignment="1">
      <alignment horizontal="center"/>
    </xf>
    <xf numFmtId="0" fontId="6" fillId="2" borderId="34" xfId="2" applyFont="1" applyFill="1" applyBorder="1" applyAlignment="1">
      <alignment horizontal="center"/>
    </xf>
    <xf numFmtId="0" fontId="6" fillId="2" borderId="35" xfId="2" applyFont="1" applyFill="1" applyBorder="1" applyAlignment="1">
      <alignment horizontal="center"/>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30" fillId="2" borderId="36" xfId="0" applyFont="1" applyFill="1" applyBorder="1" applyAlignment="1">
      <alignment horizontal="center" vertical="center" wrapText="1"/>
    </xf>
    <xf numFmtId="0" fontId="30" fillId="2" borderId="68" xfId="0" applyFont="1" applyFill="1" applyBorder="1" applyAlignment="1">
      <alignment horizontal="center" vertical="center" wrapText="1"/>
    </xf>
    <xf numFmtId="0" fontId="4" fillId="2" borderId="36" xfId="0" applyFont="1" applyFill="1" applyBorder="1" applyAlignment="1">
      <alignment horizontal="center" vertical="center" wrapText="1"/>
    </xf>
    <xf numFmtId="0" fontId="4" fillId="2" borderId="68"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32" xfId="0" applyFont="1" applyBorder="1" applyAlignment="1">
      <alignment horizontal="center" vertical="center" wrapText="1"/>
    </xf>
    <xf numFmtId="0" fontId="5" fillId="0" borderId="46" xfId="4" applyNumberFormat="1" applyFont="1" applyFill="1" applyBorder="1" applyAlignment="1">
      <alignment horizontal="center" vertical="center" wrapText="1"/>
    </xf>
    <xf numFmtId="0" fontId="5" fillId="0" borderId="1" xfId="4" applyNumberFormat="1" applyFont="1" applyFill="1" applyBorder="1" applyAlignment="1">
      <alignment horizontal="center" vertical="center" wrapText="1"/>
    </xf>
    <xf numFmtId="0" fontId="5" fillId="0" borderId="40" xfId="4" applyNumberFormat="1" applyFont="1" applyFill="1" applyBorder="1" applyAlignment="1">
      <alignment horizontal="center" vertical="center" wrapText="1"/>
    </xf>
    <xf numFmtId="2" fontId="28" fillId="0" borderId="1" xfId="1" applyNumberFormat="1" applyFont="1" applyFill="1" applyBorder="1" applyAlignment="1">
      <alignment horizontal="center"/>
    </xf>
    <xf numFmtId="0" fontId="4" fillId="5" borderId="27" xfId="2" applyFont="1" applyFill="1" applyBorder="1" applyAlignment="1">
      <alignment horizontal="center" vertical="center"/>
    </xf>
    <xf numFmtId="0" fontId="4" fillId="5" borderId="28" xfId="2" applyFont="1" applyFill="1" applyBorder="1" applyAlignment="1">
      <alignment horizontal="center" vertical="center"/>
    </xf>
    <xf numFmtId="0" fontId="4" fillId="5" borderId="19" xfId="2" applyFont="1" applyFill="1" applyBorder="1" applyAlignment="1">
      <alignment horizontal="center" vertical="center"/>
    </xf>
    <xf numFmtId="0" fontId="4" fillId="6" borderId="20" xfId="2" applyFont="1" applyFill="1" applyBorder="1" applyAlignment="1">
      <alignment horizontal="center" vertical="center"/>
    </xf>
    <xf numFmtId="0" fontId="4" fillId="6" borderId="28" xfId="2" applyFont="1" applyFill="1" applyBorder="1" applyAlignment="1">
      <alignment horizontal="center" vertical="center"/>
    </xf>
    <xf numFmtId="0" fontId="4" fillId="6" borderId="19" xfId="2" applyFont="1" applyFill="1" applyBorder="1" applyAlignment="1">
      <alignment horizontal="center" vertical="center"/>
    </xf>
    <xf numFmtId="0" fontId="4" fillId="7" borderId="20" xfId="2" applyFont="1" applyFill="1" applyBorder="1" applyAlignment="1">
      <alignment horizontal="center" vertical="center"/>
    </xf>
    <xf numFmtId="0" fontId="4" fillId="7" borderId="28" xfId="2" applyFont="1" applyFill="1" applyBorder="1" applyAlignment="1">
      <alignment horizontal="center" vertical="center"/>
    </xf>
    <xf numFmtId="0" fontId="6" fillId="0" borderId="33" xfId="3" applyFont="1" applyBorder="1" applyAlignment="1">
      <alignment horizontal="center" vertical="center" wrapText="1"/>
    </xf>
    <xf numFmtId="0" fontId="16" fillId="0" borderId="34" xfId="3" applyFont="1" applyBorder="1" applyAlignment="1">
      <alignment horizontal="center" vertical="center" wrapText="1"/>
    </xf>
    <xf numFmtId="0" fontId="16" fillId="0" borderId="35" xfId="3" applyFont="1" applyBorder="1" applyAlignment="1">
      <alignment horizontal="center" vertical="center" wrapText="1"/>
    </xf>
    <xf numFmtId="9" fontId="28" fillId="0" borderId="33" xfId="3" applyNumberFormat="1" applyFont="1" applyBorder="1" applyAlignment="1">
      <alignment horizontal="center" vertical="center" wrapText="1"/>
    </xf>
    <xf numFmtId="0" fontId="28" fillId="0" borderId="26" xfId="3" applyFont="1" applyBorder="1" applyAlignment="1">
      <alignment horizontal="center" vertical="center" wrapText="1"/>
    </xf>
    <xf numFmtId="0" fontId="10" fillId="0" borderId="67" xfId="3" applyFont="1" applyBorder="1" applyAlignment="1">
      <alignment horizontal="center" vertical="center" wrapText="1"/>
    </xf>
    <xf numFmtId="0" fontId="5" fillId="0" borderId="13" xfId="3" applyBorder="1" applyAlignment="1">
      <alignment horizontal="center" vertical="center" wrapText="1"/>
    </xf>
    <xf numFmtId="0" fontId="5" fillId="0" borderId="14" xfId="3" applyBorder="1" applyAlignment="1">
      <alignment horizontal="center" vertical="center" wrapText="1"/>
    </xf>
    <xf numFmtId="0" fontId="5" fillId="0" borderId="15" xfId="3" applyBorder="1" applyAlignment="1">
      <alignment horizontal="center" vertical="center" wrapText="1"/>
    </xf>
    <xf numFmtId="0" fontId="5" fillId="0" borderId="21"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15" xfId="2" applyFont="1" applyBorder="1" applyAlignment="1">
      <alignment horizontal="center" vertical="center" wrapText="1"/>
    </xf>
    <xf numFmtId="49" fontId="28" fillId="0" borderId="9" xfId="2" applyNumberFormat="1" applyFont="1" applyBorder="1" applyAlignment="1">
      <alignment horizontal="center" vertical="center" wrapText="1"/>
    </xf>
    <xf numFmtId="49" fontId="28" fillId="0" borderId="10" xfId="2" applyNumberFormat="1" applyFont="1" applyBorder="1" applyAlignment="1">
      <alignment horizontal="center" vertical="center" wrapText="1"/>
    </xf>
    <xf numFmtId="49" fontId="28" fillId="0" borderId="11" xfId="2" applyNumberFormat="1" applyFont="1" applyBorder="1" applyAlignment="1">
      <alignment horizontal="center" vertical="center" wrapText="1"/>
    </xf>
    <xf numFmtId="49" fontId="28" fillId="0" borderId="16" xfId="2" applyNumberFormat="1" applyFont="1" applyBorder="1" applyAlignment="1">
      <alignment horizontal="center" vertical="center" wrapText="1"/>
    </xf>
    <xf numFmtId="49" fontId="28" fillId="0" borderId="17" xfId="2" applyNumberFormat="1" applyFont="1" applyBorder="1" applyAlignment="1">
      <alignment horizontal="center" vertical="center" wrapText="1"/>
    </xf>
    <xf numFmtId="49" fontId="28" fillId="0" borderId="18" xfId="2" applyNumberFormat="1" applyFont="1" applyBorder="1" applyAlignment="1">
      <alignment horizontal="center" vertical="center" wrapText="1"/>
    </xf>
    <xf numFmtId="9" fontId="28" fillId="0" borderId="19" xfId="3" applyNumberFormat="1" applyFont="1" applyBorder="1" applyAlignment="1">
      <alignment horizontal="center" vertical="center" wrapText="1"/>
    </xf>
    <xf numFmtId="9" fontId="28" fillId="0" borderId="7" xfId="3" applyNumberFormat="1" applyFont="1" applyBorder="1" applyAlignment="1">
      <alignment horizontal="center" vertical="center" wrapText="1"/>
    </xf>
    <xf numFmtId="9" fontId="28" fillId="0" borderId="20" xfId="3" applyNumberFormat="1" applyFont="1" applyBorder="1" applyAlignment="1">
      <alignment horizontal="center" vertical="center" wrapText="1"/>
    </xf>
    <xf numFmtId="9" fontId="28" fillId="0" borderId="21" xfId="3" applyNumberFormat="1" applyFont="1" applyBorder="1" applyAlignment="1">
      <alignment horizontal="center" vertical="center" wrapText="1"/>
    </xf>
    <xf numFmtId="9" fontId="28" fillId="0" borderId="14" xfId="3" applyNumberFormat="1" applyFont="1" applyBorder="1" applyAlignment="1">
      <alignment horizontal="center" vertical="center" wrapText="1"/>
    </xf>
    <xf numFmtId="9" fontId="28" fillId="0" borderId="22" xfId="3" applyNumberFormat="1" applyFont="1" applyBorder="1" applyAlignment="1">
      <alignment horizontal="center" vertical="center" wrapText="1"/>
    </xf>
    <xf numFmtId="0" fontId="29" fillId="2" borderId="6" xfId="2" applyFont="1" applyFill="1" applyBorder="1" applyAlignment="1">
      <alignment horizontal="center" vertical="center" wrapText="1"/>
    </xf>
    <xf numFmtId="0" fontId="29" fillId="2" borderId="7" xfId="2" applyFont="1" applyFill="1" applyBorder="1" applyAlignment="1">
      <alignment horizontal="center" vertical="center" wrapText="1"/>
    </xf>
    <xf numFmtId="0" fontId="29" fillId="2" borderId="8" xfId="2" applyFont="1" applyFill="1" applyBorder="1" applyAlignment="1">
      <alignment horizontal="center" vertical="center" wrapText="1"/>
    </xf>
    <xf numFmtId="0" fontId="28" fillId="0" borderId="13" xfId="2" applyFont="1" applyBorder="1" applyAlignment="1">
      <alignment horizontal="center" vertical="center" wrapText="1"/>
    </xf>
    <xf numFmtId="0" fontId="28" fillId="0" borderId="14" xfId="2" applyFont="1" applyBorder="1" applyAlignment="1">
      <alignment horizontal="center" vertical="center" wrapText="1"/>
    </xf>
    <xf numFmtId="0" fontId="28" fillId="0" borderId="15" xfId="2" applyFont="1" applyBorder="1" applyAlignment="1">
      <alignment horizontal="center" vertical="center" wrapText="1"/>
    </xf>
    <xf numFmtId="0" fontId="28" fillId="0" borderId="24" xfId="3" applyFont="1" applyBorder="1" applyAlignment="1">
      <alignment horizontal="center" vertical="center" wrapText="1"/>
    </xf>
    <xf numFmtId="0" fontId="28" fillId="0" borderId="25" xfId="3" applyFont="1" applyBorder="1" applyAlignment="1">
      <alignment horizontal="center" vertical="center" wrapText="1"/>
    </xf>
    <xf numFmtId="0" fontId="28" fillId="0" borderId="30" xfId="2" applyFont="1" applyBorder="1" applyAlignment="1">
      <alignment horizontal="center" vertical="center" wrapText="1"/>
    </xf>
    <xf numFmtId="0" fontId="28" fillId="0" borderId="31" xfId="2" applyFont="1" applyBorder="1" applyAlignment="1">
      <alignment horizontal="center" vertical="center" wrapText="1"/>
    </xf>
    <xf numFmtId="0" fontId="28" fillId="0" borderId="32" xfId="2" applyFont="1" applyBorder="1" applyAlignment="1">
      <alignment horizontal="center" vertical="center" wrapText="1"/>
    </xf>
    <xf numFmtId="0" fontId="2" fillId="0" borderId="47" xfId="2" applyFont="1" applyBorder="1" applyAlignment="1">
      <alignment horizontal="center"/>
    </xf>
    <xf numFmtId="0" fontId="2" fillId="0" borderId="48" xfId="2" applyFont="1" applyBorder="1" applyAlignment="1">
      <alignment horizontal="center"/>
    </xf>
    <xf numFmtId="0" fontId="2" fillId="0" borderId="39" xfId="2" applyFont="1" applyBorder="1" applyAlignment="1">
      <alignment horizontal="center"/>
    </xf>
    <xf numFmtId="0" fontId="2" fillId="0" borderId="49" xfId="2" applyFont="1" applyBorder="1" applyAlignment="1">
      <alignment horizontal="center"/>
    </xf>
    <xf numFmtId="0" fontId="2" fillId="0" borderId="22" xfId="2" applyFont="1" applyBorder="1" applyAlignment="1">
      <alignment horizontal="center"/>
    </xf>
    <xf numFmtId="0" fontId="2" fillId="0" borderId="31" xfId="2" applyFont="1" applyBorder="1" applyAlignment="1">
      <alignment horizontal="center"/>
    </xf>
    <xf numFmtId="0" fontId="2" fillId="0" borderId="21" xfId="2" applyFont="1" applyBorder="1" applyAlignment="1">
      <alignment horizontal="center"/>
    </xf>
    <xf numFmtId="0" fontId="2" fillId="0" borderId="32" xfId="2" applyFont="1" applyBorder="1" applyAlignment="1">
      <alignment horizontal="center"/>
    </xf>
    <xf numFmtId="0" fontId="2" fillId="0" borderId="6" xfId="2" applyFont="1" applyBorder="1" applyAlignment="1">
      <alignment horizontal="center" vertical="center"/>
    </xf>
    <xf numFmtId="0" fontId="2" fillId="0" borderId="7" xfId="2" applyFont="1" applyBorder="1" applyAlignment="1">
      <alignment horizontal="center" vertical="center"/>
    </xf>
    <xf numFmtId="9" fontId="2" fillId="0" borderId="7" xfId="2" applyNumberFormat="1" applyFont="1" applyBorder="1" applyAlignment="1">
      <alignment horizontal="center" vertical="center"/>
    </xf>
    <xf numFmtId="0" fontId="17" fillId="0" borderId="14" xfId="2" applyFont="1" applyBorder="1" applyAlignment="1">
      <alignment horizontal="center" vertical="center" wrapText="1"/>
    </xf>
    <xf numFmtId="0" fontId="17" fillId="0" borderId="34" xfId="2" applyFont="1" applyBorder="1" applyAlignment="1">
      <alignment horizontal="center" vertical="center" wrapText="1"/>
    </xf>
    <xf numFmtId="0" fontId="17" fillId="0" borderId="26" xfId="2" applyFont="1" applyBorder="1" applyAlignment="1">
      <alignment horizontal="center" vertical="center" wrapText="1"/>
    </xf>
    <xf numFmtId="0" fontId="17" fillId="0" borderId="14" xfId="2" applyFont="1" applyBorder="1" applyAlignment="1">
      <alignment horizontal="justify" vertical="center" wrapText="1"/>
    </xf>
    <xf numFmtId="9" fontId="2" fillId="0" borderId="67" xfId="2" applyNumberFormat="1" applyFont="1" applyBorder="1" applyAlignment="1">
      <alignment horizontal="center" vertical="center"/>
    </xf>
    <xf numFmtId="9" fontId="2" fillId="0" borderId="34" xfId="2" applyNumberFormat="1" applyFont="1" applyBorder="1" applyAlignment="1">
      <alignment horizontal="center" vertical="center"/>
    </xf>
    <xf numFmtId="9" fontId="2" fillId="0" borderId="26" xfId="2" applyNumberFormat="1" applyFont="1" applyBorder="1" applyAlignment="1">
      <alignment horizontal="center" vertical="center"/>
    </xf>
    <xf numFmtId="0" fontId="11" fillId="2" borderId="9" xfId="2" applyFont="1" applyFill="1" applyBorder="1" applyAlignment="1">
      <alignment horizontal="center" vertical="center" wrapText="1"/>
    </xf>
    <xf numFmtId="0" fontId="11" fillId="2" borderId="10" xfId="2" applyFont="1" applyFill="1" applyBorder="1" applyAlignment="1">
      <alignment horizontal="center" vertical="center" wrapText="1"/>
    </xf>
    <xf numFmtId="0" fontId="11" fillId="2" borderId="11" xfId="2" applyFont="1" applyFill="1" applyBorder="1" applyAlignment="1">
      <alignment horizontal="center" vertical="center" wrapText="1"/>
    </xf>
    <xf numFmtId="0" fontId="11" fillId="2" borderId="42" xfId="2" applyFont="1" applyFill="1" applyBorder="1" applyAlignment="1">
      <alignment horizontal="center" vertical="center" wrapText="1"/>
    </xf>
    <xf numFmtId="0" fontId="11" fillId="2" borderId="0" xfId="2" applyFont="1" applyFill="1" applyAlignment="1">
      <alignment horizontal="center" vertical="center" wrapText="1"/>
    </xf>
    <xf numFmtId="0" fontId="11" fillId="2" borderId="43" xfId="2" applyFont="1" applyFill="1" applyBorder="1" applyAlignment="1">
      <alignment horizontal="center" vertical="center" wrapText="1"/>
    </xf>
    <xf numFmtId="0" fontId="5" fillId="0" borderId="9" xfId="2" applyFont="1" applyBorder="1" applyAlignment="1">
      <alignment horizontal="center" vertical="center" wrapText="1"/>
    </xf>
    <xf numFmtId="0" fontId="5" fillId="0" borderId="10" xfId="2" applyFont="1" applyBorder="1" applyAlignment="1">
      <alignment horizontal="center" vertical="center" wrapText="1"/>
    </xf>
    <xf numFmtId="0" fontId="5" fillId="0" borderId="11" xfId="2" applyFont="1" applyBorder="1" applyAlignment="1">
      <alignment horizontal="center" vertical="center" wrapText="1"/>
    </xf>
    <xf numFmtId="0" fontId="5" fillId="0" borderId="42" xfId="2" applyFont="1" applyBorder="1" applyAlignment="1">
      <alignment horizontal="center" vertical="center" wrapText="1"/>
    </xf>
    <xf numFmtId="0" fontId="5" fillId="0" borderId="0" xfId="2" applyFont="1" applyAlignment="1">
      <alignment horizontal="center" vertical="center" wrapText="1"/>
    </xf>
    <xf numFmtId="0" fontId="5" fillId="0" borderId="43" xfId="2" applyFont="1" applyBorder="1" applyAlignment="1">
      <alignment horizontal="center" vertical="center" wrapText="1"/>
    </xf>
    <xf numFmtId="0" fontId="5" fillId="0" borderId="16" xfId="2" applyFont="1" applyBorder="1" applyAlignment="1">
      <alignment horizontal="center" vertical="center" wrapText="1"/>
    </xf>
    <xf numFmtId="0" fontId="5" fillId="0" borderId="17" xfId="2" applyFont="1" applyBorder="1" applyAlignment="1">
      <alignment horizontal="center" vertical="center" wrapText="1"/>
    </xf>
    <xf numFmtId="0" fontId="5" fillId="0" borderId="18" xfId="2" applyFont="1" applyBorder="1" applyAlignment="1">
      <alignment horizontal="center" vertical="center" wrapText="1"/>
    </xf>
    <xf numFmtId="0" fontId="5" fillId="0" borderId="54" xfId="0" applyFont="1" applyBorder="1"/>
    <xf numFmtId="0" fontId="5" fillId="0" borderId="55" xfId="0" applyFont="1" applyBorder="1"/>
    <xf numFmtId="0" fontId="16" fillId="0" borderId="27" xfId="4" applyNumberFormat="1" applyFont="1" applyFill="1" applyBorder="1" applyAlignment="1">
      <alignment horizontal="justify" vertical="top" wrapText="1"/>
    </xf>
    <xf numFmtId="0" fontId="16" fillId="0" borderId="28" xfId="4" applyNumberFormat="1" applyFont="1" applyFill="1" applyBorder="1" applyAlignment="1">
      <alignment horizontal="justify" vertical="top" wrapText="1"/>
    </xf>
    <xf numFmtId="0" fontId="16" fillId="0" borderId="29" xfId="4" applyNumberFormat="1" applyFont="1" applyFill="1" applyBorder="1" applyAlignment="1">
      <alignment horizontal="justify" vertical="top" wrapText="1"/>
    </xf>
    <xf numFmtId="0" fontId="11" fillId="2" borderId="23" xfId="2" applyFont="1" applyFill="1" applyBorder="1" applyAlignment="1">
      <alignment horizontal="center"/>
    </xf>
    <xf numFmtId="0" fontId="11" fillId="2" borderId="24" xfId="2" applyFont="1" applyFill="1" applyBorder="1" applyAlignment="1">
      <alignment horizontal="center"/>
    </xf>
    <xf numFmtId="0" fontId="11" fillId="2" borderId="25" xfId="2" applyFont="1" applyFill="1" applyBorder="1" applyAlignment="1">
      <alignment horizontal="center"/>
    </xf>
    <xf numFmtId="0" fontId="5" fillId="2" borderId="34" xfId="2" applyFont="1" applyFill="1" applyBorder="1" applyAlignment="1">
      <alignment horizontal="center"/>
    </xf>
    <xf numFmtId="0" fontId="5" fillId="2" borderId="35" xfId="2" applyFont="1" applyFill="1" applyBorder="1" applyAlignment="1">
      <alignment horizontal="center"/>
    </xf>
    <xf numFmtId="0" fontId="11" fillId="2" borderId="6" xfId="0" applyFont="1" applyFill="1" applyBorder="1" applyAlignment="1">
      <alignment horizontal="center" vertical="center" wrapText="1"/>
    </xf>
    <xf numFmtId="0" fontId="11" fillId="2" borderId="7" xfId="0" applyFont="1" applyFill="1" applyBorder="1" applyAlignment="1">
      <alignment horizontal="center" vertical="center" wrapText="1"/>
    </xf>
    <xf numFmtId="0" fontId="11" fillId="2" borderId="8" xfId="0" applyFont="1" applyFill="1" applyBorder="1" applyAlignment="1">
      <alignment horizontal="center" vertical="center" wrapText="1"/>
    </xf>
    <xf numFmtId="9" fontId="6" fillId="4" borderId="33" xfId="3" applyNumberFormat="1" applyFont="1" applyFill="1" applyBorder="1" applyAlignment="1">
      <alignment horizontal="center" vertical="center" wrapText="1"/>
    </xf>
    <xf numFmtId="0" fontId="6" fillId="4" borderId="26" xfId="3" applyFont="1" applyFill="1" applyBorder="1" applyAlignment="1">
      <alignment horizontal="center" vertical="center" wrapText="1"/>
    </xf>
    <xf numFmtId="9" fontId="6" fillId="4" borderId="34" xfId="3" applyNumberFormat="1" applyFont="1" applyFill="1" applyBorder="1" applyAlignment="1">
      <alignment horizontal="center" vertical="center" wrapText="1"/>
    </xf>
    <xf numFmtId="9" fontId="6" fillId="4" borderId="35" xfId="3" applyNumberFormat="1" applyFont="1" applyFill="1" applyBorder="1" applyAlignment="1">
      <alignment horizontal="center" vertical="center" wrapText="1"/>
    </xf>
    <xf numFmtId="0" fontId="2" fillId="0" borderId="1" xfId="2" applyFont="1" applyBorder="1" applyAlignment="1">
      <alignment horizontal="center" vertical="center" wrapText="1"/>
    </xf>
    <xf numFmtId="10" fontId="6" fillId="0" borderId="1" xfId="2" applyNumberFormat="1" applyFont="1" applyBorder="1" applyAlignment="1">
      <alignment horizontal="center" vertical="center" wrapText="1"/>
    </xf>
    <xf numFmtId="0" fontId="6" fillId="0" borderId="1" xfId="2" applyFont="1" applyBorder="1" applyAlignment="1">
      <alignment horizontal="center" vertical="center" wrapText="1"/>
    </xf>
    <xf numFmtId="169" fontId="6" fillId="0" borderId="1" xfId="2" applyNumberFormat="1" applyFont="1" applyBorder="1" applyAlignment="1">
      <alignment horizontal="center" vertical="center" wrapText="1"/>
    </xf>
    <xf numFmtId="9" fontId="6" fillId="0" borderId="1" xfId="2" applyNumberFormat="1" applyFont="1" applyBorder="1" applyAlignment="1">
      <alignment horizontal="center" vertical="center" wrapText="1"/>
    </xf>
    <xf numFmtId="0" fontId="4" fillId="2" borderId="42" xfId="2" applyFont="1" applyFill="1" applyBorder="1" applyAlignment="1">
      <alignment horizontal="center" vertical="center" wrapText="1"/>
    </xf>
    <xf numFmtId="0" fontId="4" fillId="2" borderId="0" xfId="2" applyFont="1" applyFill="1" applyAlignment="1">
      <alignment horizontal="center" vertical="center" wrapText="1"/>
    </xf>
    <xf numFmtId="0" fontId="4" fillId="2" borderId="43" xfId="2"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1" xfId="0" applyFont="1" applyFill="1" applyBorder="1" applyAlignment="1">
      <alignment horizontal="center" vertical="center"/>
    </xf>
    <xf numFmtId="164" fontId="6" fillId="0" borderId="1" xfId="0" applyNumberFormat="1" applyFont="1" applyBorder="1" applyAlignment="1">
      <alignment horizontal="center" vertical="center" wrapText="1"/>
    </xf>
    <xf numFmtId="0" fontId="6" fillId="0" borderId="1" xfId="0" applyFont="1" applyBorder="1"/>
    <xf numFmtId="0" fontId="6" fillId="0" borderId="1" xfId="4" applyNumberFormat="1" applyFont="1" applyFill="1" applyBorder="1" applyAlignment="1">
      <alignment horizontal="center" vertical="center" wrapText="1"/>
    </xf>
    <xf numFmtId="0" fontId="4" fillId="2" borderId="1" xfId="2" applyFont="1" applyFill="1" applyBorder="1" applyAlignment="1">
      <alignment horizontal="center"/>
    </xf>
    <xf numFmtId="0" fontId="6" fillId="2" borderId="1" xfId="2" applyFont="1" applyFill="1" applyBorder="1" applyAlignment="1">
      <alignment horizontal="center"/>
    </xf>
    <xf numFmtId="0" fontId="4" fillId="2" borderId="1" xfId="0" applyFont="1" applyFill="1" applyBorder="1" applyAlignment="1">
      <alignment horizontal="center" vertical="center" wrapText="1"/>
    </xf>
    <xf numFmtId="9" fontId="6" fillId="4" borderId="26" xfId="3" applyNumberFormat="1" applyFont="1" applyFill="1" applyBorder="1" applyAlignment="1">
      <alignment horizontal="center" vertical="center" wrapText="1"/>
    </xf>
    <xf numFmtId="0" fontId="6" fillId="0" borderId="21" xfId="2" applyFont="1" applyBorder="1" applyAlignment="1">
      <alignment horizontal="center"/>
    </xf>
    <xf numFmtId="0" fontId="2" fillId="0" borderId="1" xfId="2" applyFont="1" applyBorder="1" applyAlignment="1">
      <alignment horizontal="center" vertical="center"/>
    </xf>
    <xf numFmtId="0" fontId="7" fillId="3" borderId="10" xfId="0" applyFont="1" applyFill="1" applyBorder="1" applyAlignment="1">
      <alignment horizontal="center" vertical="center"/>
    </xf>
    <xf numFmtId="0" fontId="7" fillId="3" borderId="11" xfId="0" applyFont="1" applyFill="1" applyBorder="1" applyAlignment="1">
      <alignment horizontal="center" vertical="center"/>
    </xf>
    <xf numFmtId="0" fontId="7" fillId="3" borderId="0" xfId="0" applyFont="1" applyFill="1" applyAlignment="1">
      <alignment horizontal="center" vertical="center"/>
    </xf>
    <xf numFmtId="0" fontId="7" fillId="3" borderId="43" xfId="0" applyFont="1" applyFill="1" applyBorder="1" applyAlignment="1">
      <alignment horizontal="center" vertical="center"/>
    </xf>
    <xf numFmtId="0" fontId="6" fillId="0" borderId="33" xfId="4" applyNumberFormat="1" applyFont="1" applyFill="1" applyBorder="1" applyAlignment="1">
      <alignment horizontal="justify" vertical="justify" wrapText="1"/>
    </xf>
    <xf numFmtId="0" fontId="6" fillId="0" borderId="34" xfId="4" applyNumberFormat="1" applyFont="1" applyFill="1" applyBorder="1" applyAlignment="1">
      <alignment horizontal="justify" vertical="justify" wrapText="1"/>
    </xf>
    <xf numFmtId="0" fontId="6" fillId="0" borderId="35" xfId="4" applyNumberFormat="1" applyFont="1" applyFill="1" applyBorder="1" applyAlignment="1">
      <alignment horizontal="justify" vertical="justify" wrapText="1"/>
    </xf>
    <xf numFmtId="0" fontId="4" fillId="2" borderId="33" xfId="0" applyFont="1" applyFill="1" applyBorder="1" applyAlignment="1">
      <alignment horizontal="center" vertical="center" wrapText="1"/>
    </xf>
    <xf numFmtId="0" fontId="4" fillId="2" borderId="34" xfId="0" applyFont="1" applyFill="1" applyBorder="1" applyAlignment="1">
      <alignment horizontal="center" vertical="center" wrapText="1"/>
    </xf>
    <xf numFmtId="0" fontId="4" fillId="2" borderId="35" xfId="0" applyFont="1" applyFill="1" applyBorder="1" applyAlignment="1">
      <alignment horizontal="center" vertical="center" wrapText="1"/>
    </xf>
    <xf numFmtId="0" fontId="6" fillId="0" borderId="38" xfId="4" applyNumberFormat="1" applyFont="1" applyFill="1" applyBorder="1" applyAlignment="1">
      <alignment horizontal="left" vertical="center" wrapText="1"/>
    </xf>
    <xf numFmtId="0" fontId="6" fillId="0" borderId="54" xfId="4" applyNumberFormat="1" applyFont="1" applyFill="1" applyBorder="1" applyAlignment="1">
      <alignment horizontal="left" vertical="center" wrapText="1"/>
    </xf>
    <xf numFmtId="0" fontId="6" fillId="0" borderId="55" xfId="4" applyNumberFormat="1" applyFont="1" applyFill="1" applyBorder="1" applyAlignment="1">
      <alignment horizontal="left" vertical="center" wrapText="1"/>
    </xf>
    <xf numFmtId="0" fontId="6" fillId="0" borderId="38" xfId="4" applyNumberFormat="1" applyFont="1" applyFill="1" applyBorder="1" applyAlignment="1">
      <alignment horizontal="center" vertical="center" wrapText="1"/>
    </xf>
    <xf numFmtId="0" fontId="6" fillId="0" borderId="54" xfId="4" applyNumberFormat="1" applyFont="1" applyFill="1" applyBorder="1" applyAlignment="1">
      <alignment horizontal="center" vertical="center" wrapText="1"/>
    </xf>
    <xf numFmtId="0" fontId="6" fillId="0" borderId="55" xfId="4" applyNumberFormat="1" applyFont="1" applyFill="1" applyBorder="1" applyAlignment="1">
      <alignment horizontal="center" vertical="center" wrapText="1"/>
    </xf>
    <xf numFmtId="0" fontId="6" fillId="0" borderId="30" xfId="3" applyFont="1" applyBorder="1" applyAlignment="1">
      <alignment horizontal="center" vertical="center" wrapText="1"/>
    </xf>
    <xf numFmtId="0" fontId="6" fillId="0" borderId="31" xfId="3" applyFont="1" applyBorder="1" applyAlignment="1">
      <alignment horizontal="center" vertical="center" wrapText="1"/>
    </xf>
    <xf numFmtId="0" fontId="6" fillId="0" borderId="21" xfId="3" applyFont="1" applyBorder="1" applyAlignment="1">
      <alignment horizontal="center" vertical="center" wrapText="1"/>
    </xf>
    <xf numFmtId="0" fontId="2" fillId="0" borderId="46" xfId="2" applyFont="1" applyBorder="1" applyAlignment="1">
      <alignment horizontal="center" vertical="center"/>
    </xf>
    <xf numFmtId="0" fontId="2" fillId="0" borderId="40" xfId="2" applyFont="1" applyBorder="1" applyAlignment="1">
      <alignment horizontal="center" vertical="center" wrapText="1"/>
    </xf>
    <xf numFmtId="0" fontId="2" fillId="0" borderId="13" xfId="2" applyFont="1" applyBorder="1" applyAlignment="1">
      <alignment horizontal="center" vertical="center"/>
    </xf>
    <xf numFmtId="0" fontId="2" fillId="0" borderId="14" xfId="2" applyFont="1" applyBorder="1" applyAlignment="1">
      <alignment horizontal="center" vertical="center"/>
    </xf>
    <xf numFmtId="0" fontId="2" fillId="0" borderId="14" xfId="2" applyFont="1" applyBorder="1" applyAlignment="1">
      <alignment horizontal="center" vertical="center" wrapText="1"/>
    </xf>
    <xf numFmtId="0" fontId="2" fillId="0" borderId="15" xfId="2" applyFont="1" applyBorder="1" applyAlignment="1">
      <alignment horizontal="center" vertical="center" wrapText="1"/>
    </xf>
    <xf numFmtId="0" fontId="2" fillId="0" borderId="7" xfId="2" applyFont="1" applyBorder="1" applyAlignment="1">
      <alignment horizontal="center" wrapText="1"/>
    </xf>
    <xf numFmtId="0" fontId="2" fillId="0" borderId="7" xfId="2" applyFont="1" applyBorder="1" applyAlignment="1">
      <alignment horizontal="center" vertical="center" wrapText="1"/>
    </xf>
    <xf numFmtId="0" fontId="2" fillId="0" borderId="8" xfId="2" applyFont="1" applyBorder="1" applyAlignment="1">
      <alignment horizontal="center" vertical="center" wrapText="1"/>
    </xf>
    <xf numFmtId="0" fontId="7" fillId="3" borderId="0" xfId="0" applyFont="1" applyFill="1" applyBorder="1" applyAlignment="1">
      <alignment horizontal="center" vertical="center" wrapText="1"/>
    </xf>
    <xf numFmtId="0" fontId="7" fillId="3" borderId="0" xfId="0" applyFont="1" applyFill="1" applyBorder="1" applyAlignment="1">
      <alignment horizontal="center" vertical="center"/>
    </xf>
    <xf numFmtId="0" fontId="6" fillId="0" borderId="27" xfId="0" applyFont="1" applyBorder="1" applyAlignment="1">
      <alignment horizontal="justify" vertical="center" wrapText="1"/>
    </xf>
    <xf numFmtId="0" fontId="6" fillId="0" borderId="28" xfId="0" applyFont="1" applyBorder="1" applyAlignment="1">
      <alignment horizontal="justify" vertical="center" wrapText="1"/>
    </xf>
    <xf numFmtId="0" fontId="6" fillId="0" borderId="19" xfId="0" applyFont="1" applyBorder="1" applyAlignment="1">
      <alignment horizontal="justify" vertical="center" wrapText="1"/>
    </xf>
    <xf numFmtId="0" fontId="6" fillId="0" borderId="27" xfId="0" applyFont="1" applyBorder="1" applyAlignment="1">
      <alignment horizontal="justify" vertical="justify" wrapText="1"/>
    </xf>
    <xf numFmtId="0" fontId="6" fillId="0" borderId="28" xfId="0" applyFont="1" applyBorder="1" applyAlignment="1">
      <alignment horizontal="justify" vertical="justify" wrapText="1"/>
    </xf>
    <xf numFmtId="0" fontId="6" fillId="0" borderId="19" xfId="0" applyFont="1" applyBorder="1" applyAlignment="1">
      <alignment horizontal="justify" vertical="justify" wrapText="1"/>
    </xf>
    <xf numFmtId="0" fontId="2" fillId="0" borderId="20" xfId="2" applyFont="1" applyBorder="1" applyAlignment="1">
      <alignment horizontal="center" vertical="center" wrapText="1"/>
    </xf>
    <xf numFmtId="0" fontId="2" fillId="0" borderId="28" xfId="2" applyFont="1" applyBorder="1" applyAlignment="1">
      <alignment horizontal="center" vertical="center" wrapText="1"/>
    </xf>
    <xf numFmtId="0" fontId="2" fillId="0" borderId="19" xfId="2" applyFont="1" applyBorder="1" applyAlignment="1">
      <alignment horizontal="center" vertical="center" wrapText="1"/>
    </xf>
    <xf numFmtId="0" fontId="2" fillId="0" borderId="29" xfId="2" applyFont="1" applyBorder="1" applyAlignment="1">
      <alignment horizontal="center" vertical="center" wrapText="1"/>
    </xf>
    <xf numFmtId="0" fontId="2" fillId="0" borderId="47" xfId="2" applyFont="1" applyBorder="1" applyAlignment="1">
      <alignment horizontal="center" vertical="center" wrapText="1"/>
    </xf>
    <xf numFmtId="0" fontId="2" fillId="0" borderId="48" xfId="2" applyFont="1" applyBorder="1" applyAlignment="1">
      <alignment horizontal="center" vertical="center" wrapText="1"/>
    </xf>
    <xf numFmtId="0" fontId="2" fillId="0" borderId="39" xfId="2" applyFont="1" applyBorder="1" applyAlignment="1">
      <alignment horizontal="center" vertical="center" wrapText="1"/>
    </xf>
    <xf numFmtId="0" fontId="7" fillId="3" borderId="17" xfId="0" applyFont="1" applyFill="1" applyBorder="1" applyAlignment="1">
      <alignment horizontal="center" vertical="center"/>
    </xf>
    <xf numFmtId="0" fontId="7" fillId="3" borderId="18" xfId="0" applyFont="1" applyFill="1" applyBorder="1" applyAlignment="1">
      <alignment horizontal="center" vertical="center"/>
    </xf>
    <xf numFmtId="9" fontId="6" fillId="0" borderId="13" xfId="1" applyFont="1" applyFill="1" applyBorder="1" applyAlignment="1">
      <alignment horizontal="center"/>
    </xf>
    <xf numFmtId="9" fontId="6" fillId="0" borderId="14" xfId="1" applyFont="1" applyFill="1" applyBorder="1" applyAlignment="1">
      <alignment horizontal="center"/>
    </xf>
    <xf numFmtId="9" fontId="6" fillId="0" borderId="15" xfId="1" applyFont="1" applyFill="1" applyBorder="1" applyAlignment="1">
      <alignment horizontal="center"/>
    </xf>
    <xf numFmtId="0" fontId="2" fillId="0" borderId="47" xfId="2" applyFont="1" applyBorder="1" applyAlignment="1">
      <alignment horizontal="center" vertical="center"/>
    </xf>
    <xf numFmtId="0" fontId="2" fillId="0" borderId="48" xfId="2" applyFont="1" applyBorder="1" applyAlignment="1">
      <alignment horizontal="center" vertical="center"/>
    </xf>
    <xf numFmtId="0" fontId="2" fillId="0" borderId="39" xfId="2" applyFont="1" applyBorder="1" applyAlignment="1">
      <alignment horizontal="center" vertical="center"/>
    </xf>
    <xf numFmtId="0" fontId="25" fillId="0" borderId="52" xfId="2" applyFont="1" applyBorder="1" applyAlignment="1">
      <alignment horizontal="justify" vertical="justify" wrapText="1"/>
    </xf>
    <xf numFmtId="0" fontId="25" fillId="0" borderId="10" xfId="2" applyFont="1" applyBorder="1" applyAlignment="1">
      <alignment horizontal="justify" vertical="justify" wrapText="1"/>
    </xf>
    <xf numFmtId="0" fontId="25" fillId="0" borderId="51" xfId="2" applyFont="1" applyBorder="1" applyAlignment="1">
      <alignment horizontal="justify" vertical="justify" wrapText="1"/>
    </xf>
    <xf numFmtId="0" fontId="2" fillId="0" borderId="52" xfId="2" applyFont="1" applyBorder="1" applyAlignment="1">
      <alignment horizontal="center" vertical="center" wrapText="1"/>
    </xf>
    <xf numFmtId="0" fontId="2" fillId="0" borderId="10" xfId="2" applyFont="1" applyBorder="1" applyAlignment="1">
      <alignment horizontal="center" vertical="center" wrapText="1"/>
    </xf>
    <xf numFmtId="0" fontId="2" fillId="0" borderId="11" xfId="2" applyFont="1" applyBorder="1" applyAlignment="1">
      <alignment horizontal="center" vertical="center" wrapText="1"/>
    </xf>
    <xf numFmtId="0" fontId="2" fillId="0" borderId="53" xfId="2" applyFont="1" applyBorder="1" applyAlignment="1">
      <alignment horizontal="center" vertical="center"/>
    </xf>
    <xf numFmtId="0" fontId="2" fillId="0" borderId="54" xfId="2" applyFont="1" applyBorder="1" applyAlignment="1">
      <alignment horizontal="center" vertical="center"/>
    </xf>
    <xf numFmtId="0" fontId="25" fillId="0" borderId="52" xfId="2" applyFont="1" applyBorder="1" applyAlignment="1">
      <alignment horizontal="center" vertical="center" wrapText="1"/>
    </xf>
    <xf numFmtId="0" fontId="25" fillId="0" borderId="10" xfId="2" applyFont="1" applyBorder="1" applyAlignment="1">
      <alignment horizontal="center" vertical="center" wrapText="1"/>
    </xf>
    <xf numFmtId="0" fontId="25" fillId="0" borderId="51" xfId="2" applyFont="1" applyBorder="1" applyAlignment="1">
      <alignment horizontal="center" vertical="center" wrapText="1"/>
    </xf>
    <xf numFmtId="0" fontId="6" fillId="0" borderId="27" xfId="4" applyNumberFormat="1" applyFont="1" applyFill="1" applyBorder="1" applyAlignment="1">
      <alignment horizontal="justify" vertical="justify" wrapText="1"/>
    </xf>
    <xf numFmtId="0" fontId="6" fillId="0" borderId="28" xfId="4" applyNumberFormat="1" applyFont="1" applyFill="1" applyBorder="1" applyAlignment="1">
      <alignment horizontal="justify" vertical="justify" wrapText="1"/>
    </xf>
    <xf numFmtId="0" fontId="6" fillId="0" borderId="29" xfId="4" applyNumberFormat="1" applyFont="1" applyFill="1" applyBorder="1" applyAlignment="1">
      <alignment horizontal="justify" vertical="justify" wrapText="1"/>
    </xf>
    <xf numFmtId="0" fontId="22" fillId="0" borderId="103" xfId="0" applyFont="1" applyBorder="1" applyAlignment="1">
      <alignment horizontal="center" vertical="center"/>
    </xf>
    <xf numFmtId="0" fontId="16" fillId="0" borderId="79" xfId="0" applyFont="1" applyBorder="1" applyAlignment="1"/>
    <xf numFmtId="0" fontId="16" fillId="0" borderId="80" xfId="0" applyFont="1" applyBorder="1" applyAlignment="1"/>
    <xf numFmtId="10" fontId="22" fillId="0" borderId="78" xfId="0" applyNumberFormat="1" applyFont="1" applyBorder="1" applyAlignment="1">
      <alignment horizontal="center" vertical="center"/>
    </xf>
    <xf numFmtId="9" fontId="22" fillId="0" borderId="112" xfId="0" applyNumberFormat="1" applyFont="1" applyBorder="1" applyAlignment="1">
      <alignment horizontal="center"/>
    </xf>
    <xf numFmtId="0" fontId="16" fillId="0" borderId="108" xfId="0" applyFont="1" applyBorder="1" applyAlignment="1"/>
    <xf numFmtId="0" fontId="16" fillId="0" borderId="113" xfId="0" applyFont="1" applyBorder="1" applyAlignment="1"/>
    <xf numFmtId="0" fontId="22" fillId="0" borderId="78" xfId="0" applyFont="1" applyBorder="1" applyAlignment="1">
      <alignment horizontal="center" wrapText="1"/>
    </xf>
    <xf numFmtId="0" fontId="16" fillId="0" borderId="79" xfId="0" applyFont="1" applyBorder="1" applyAlignment="1">
      <alignment wrapText="1"/>
    </xf>
    <xf numFmtId="0" fontId="16" fillId="0" borderId="80" xfId="0" applyFont="1" applyBorder="1" applyAlignment="1">
      <alignment wrapText="1"/>
    </xf>
    <xf numFmtId="0" fontId="22" fillId="0" borderId="98" xfId="0" applyFont="1" applyBorder="1" applyAlignment="1">
      <alignment horizontal="center"/>
    </xf>
    <xf numFmtId="0" fontId="16" fillId="0" borderId="86" xfId="0" applyFont="1" applyBorder="1" applyAlignment="1"/>
    <xf numFmtId="0" fontId="16" fillId="0" borderId="104" xfId="0" applyFont="1" applyBorder="1" applyAlignment="1"/>
    <xf numFmtId="0" fontId="22" fillId="0" borderId="85" xfId="0" applyFont="1" applyBorder="1" applyAlignment="1">
      <alignment horizontal="center"/>
    </xf>
    <xf numFmtId="0" fontId="16" fillId="0" borderId="87" xfId="0" applyFont="1" applyBorder="1" applyAlignment="1"/>
    <xf numFmtId="9" fontId="22" fillId="0" borderId="112" xfId="0" applyNumberFormat="1" applyFont="1" applyBorder="1" applyAlignment="1">
      <alignment horizontal="center" vertical="center"/>
    </xf>
    <xf numFmtId="0" fontId="16" fillId="0" borderId="108" xfId="0" applyFont="1" applyBorder="1" applyAlignment="1">
      <alignment vertical="center"/>
    </xf>
    <xf numFmtId="0" fontId="16" fillId="0" borderId="113" xfId="0" applyFont="1" applyBorder="1" applyAlignment="1">
      <alignment vertical="center"/>
    </xf>
    <xf numFmtId="0" fontId="22" fillId="0" borderId="73" xfId="0" applyFont="1" applyBorder="1" applyAlignment="1">
      <alignment horizontal="center" vertical="center" wrapText="1"/>
    </xf>
    <xf numFmtId="0" fontId="16" fillId="0" borderId="74" xfId="0" applyFont="1" applyBorder="1" applyAlignment="1"/>
    <xf numFmtId="0" fontId="16" fillId="0" borderId="75" xfId="0" applyFont="1" applyBorder="1" applyAlignment="1"/>
    <xf numFmtId="0" fontId="41" fillId="11" borderId="70" xfId="0" applyFont="1" applyFill="1" applyBorder="1" applyAlignment="1">
      <alignment horizontal="center" vertical="center" wrapText="1"/>
    </xf>
    <xf numFmtId="0" fontId="16" fillId="0" borderId="71" xfId="0" applyFont="1" applyBorder="1" applyAlignment="1"/>
    <xf numFmtId="0" fontId="16" fillId="0" borderId="92" xfId="0" applyFont="1" applyBorder="1" applyAlignment="1"/>
    <xf numFmtId="0" fontId="16" fillId="0" borderId="76" xfId="0" applyFont="1" applyBorder="1" applyAlignment="1"/>
    <xf numFmtId="0" fontId="21" fillId="0" borderId="0" xfId="0" applyFont="1" applyAlignment="1"/>
    <xf numFmtId="0" fontId="16" fillId="0" borderId="102" xfId="0" applyFont="1" applyBorder="1" applyAlignment="1"/>
    <xf numFmtId="0" fontId="16" fillId="0" borderId="0" xfId="0" applyFont="1" applyBorder="1" applyAlignment="1"/>
    <xf numFmtId="0" fontId="16" fillId="0" borderId="82" xfId="0" applyFont="1" applyBorder="1" applyAlignment="1"/>
    <xf numFmtId="0" fontId="16" fillId="0" borderId="83" xfId="0" applyFont="1" applyBorder="1" applyAlignment="1"/>
    <xf numFmtId="0" fontId="16" fillId="0" borderId="93" xfId="0" applyFont="1" applyBorder="1" applyAlignment="1"/>
    <xf numFmtId="0" fontId="41" fillId="11" borderId="71" xfId="0" applyFont="1" applyFill="1" applyBorder="1" applyAlignment="1">
      <alignment horizontal="center" vertical="center"/>
    </xf>
    <xf numFmtId="0" fontId="22" fillId="0" borderId="107" xfId="0" applyFont="1" applyBorder="1" applyAlignment="1">
      <alignment horizontal="center" vertical="center"/>
    </xf>
    <xf numFmtId="0" fontId="16" fillId="0" borderId="108" xfId="0" applyFont="1" applyBorder="1" applyAlignment="1">
      <alignment horizontal="center" vertical="center"/>
    </xf>
    <xf numFmtId="0" fontId="16" fillId="0" borderId="113" xfId="0" applyFont="1" applyBorder="1" applyAlignment="1">
      <alignment horizontal="center" vertical="center"/>
    </xf>
    <xf numFmtId="10" fontId="22" fillId="0" borderId="112" xfId="0" applyNumberFormat="1" applyFont="1" applyBorder="1" applyAlignment="1">
      <alignment horizontal="center" vertical="center"/>
    </xf>
    <xf numFmtId="0" fontId="22" fillId="0" borderId="112" xfId="0" applyFont="1" applyBorder="1" applyAlignment="1">
      <alignment horizontal="center" vertical="center" wrapText="1"/>
    </xf>
    <xf numFmtId="171" fontId="21" fillId="0" borderId="107" xfId="0" applyNumberFormat="1" applyFont="1" applyBorder="1" applyAlignment="1">
      <alignment horizontal="center" vertical="center" wrapText="1"/>
    </xf>
    <xf numFmtId="0" fontId="16" fillId="0" borderId="109" xfId="0" applyFont="1" applyBorder="1" applyAlignment="1"/>
    <xf numFmtId="0" fontId="21" fillId="0" borderId="79" xfId="0" applyFont="1" applyBorder="1" applyAlignment="1">
      <alignment horizontal="left" vertical="center" wrapText="1"/>
    </xf>
    <xf numFmtId="0" fontId="16" fillId="0" borderId="79" xfId="0" applyFont="1" applyBorder="1" applyAlignment="1">
      <alignment horizontal="left"/>
    </xf>
    <xf numFmtId="0" fontId="16" fillId="0" borderId="81" xfId="0" applyFont="1" applyBorder="1" applyAlignment="1">
      <alignment horizontal="left"/>
    </xf>
    <xf numFmtId="0" fontId="30" fillId="9" borderId="94" xfId="0" applyFont="1" applyFill="1" applyBorder="1" applyAlignment="1">
      <alignment horizontal="center"/>
    </xf>
    <xf numFmtId="0" fontId="16" fillId="0" borderId="95" xfId="0" applyFont="1" applyBorder="1" applyAlignment="1"/>
    <xf numFmtId="0" fontId="16" fillId="0" borderId="96" xfId="0" applyFont="1" applyBorder="1" applyAlignment="1"/>
    <xf numFmtId="0" fontId="21" fillId="9" borderId="94" xfId="0" applyFont="1" applyFill="1" applyBorder="1" applyAlignment="1">
      <alignment horizontal="center"/>
    </xf>
    <xf numFmtId="0" fontId="30" fillId="9" borderId="70" xfId="0" applyFont="1" applyFill="1" applyBorder="1" applyAlignment="1">
      <alignment horizontal="center" vertical="center" wrapText="1"/>
    </xf>
    <xf numFmtId="0" fontId="21" fillId="0" borderId="70" xfId="0" applyFont="1" applyBorder="1" applyAlignment="1">
      <alignment horizontal="center" vertical="center" wrapText="1"/>
    </xf>
    <xf numFmtId="0" fontId="21" fillId="0" borderId="108" xfId="0" applyFont="1" applyBorder="1" applyAlignment="1">
      <alignment horizontal="left" vertical="center" wrapText="1"/>
    </xf>
    <xf numFmtId="0" fontId="16" fillId="0" borderId="108" xfId="0" applyFont="1" applyBorder="1" applyAlignment="1">
      <alignment horizontal="left"/>
    </xf>
    <xf numFmtId="0" fontId="16" fillId="0" borderId="109" xfId="0" applyFont="1" applyBorder="1" applyAlignment="1">
      <alignment horizontal="left"/>
    </xf>
    <xf numFmtId="0" fontId="30" fillId="9" borderId="97" xfId="0" applyFont="1" applyFill="1" applyBorder="1" applyAlignment="1">
      <alignment horizontal="center" vertical="center" wrapText="1"/>
    </xf>
    <xf numFmtId="0" fontId="40" fillId="9" borderId="105" xfId="0" applyFont="1" applyFill="1" applyBorder="1" applyAlignment="1">
      <alignment horizontal="center" vertical="center" wrapText="1"/>
    </xf>
    <xf numFmtId="0" fontId="16" fillId="0" borderId="106" xfId="0" applyFont="1" applyBorder="1" applyAlignment="1"/>
    <xf numFmtId="0" fontId="30" fillId="9" borderId="105" xfId="0" applyFont="1" applyFill="1" applyBorder="1" applyAlignment="1">
      <alignment horizontal="center" vertical="center" wrapText="1"/>
    </xf>
    <xf numFmtId="9" fontId="34" fillId="0" borderId="98" xfId="0" applyNumberFormat="1" applyFont="1" applyBorder="1" applyAlignment="1">
      <alignment horizontal="center"/>
    </xf>
    <xf numFmtId="0" fontId="6" fillId="0" borderId="86" xfId="0" applyFont="1" applyBorder="1" applyAlignment="1"/>
    <xf numFmtId="0" fontId="6" fillId="0" borderId="104" xfId="0" applyFont="1" applyBorder="1" applyAlignment="1"/>
    <xf numFmtId="9" fontId="34" fillId="0" borderId="85" xfId="0" applyNumberFormat="1" applyFont="1" applyBorder="1" applyAlignment="1">
      <alignment horizontal="center"/>
    </xf>
    <xf numFmtId="0" fontId="6" fillId="0" borderId="87" xfId="0" applyFont="1" applyBorder="1" applyAlignment="1"/>
    <xf numFmtId="0" fontId="29" fillId="11" borderId="70" xfId="0" applyFont="1" applyFill="1" applyBorder="1" applyAlignment="1">
      <alignment horizontal="center" vertical="center"/>
    </xf>
    <xf numFmtId="0" fontId="6" fillId="0" borderId="71" xfId="0" applyFont="1" applyBorder="1" applyAlignment="1"/>
    <xf numFmtId="0" fontId="6" fillId="0" borderId="92" xfId="0" applyFont="1" applyBorder="1" applyAlignment="1"/>
    <xf numFmtId="0" fontId="6" fillId="0" borderId="76" xfId="0" applyFont="1" applyBorder="1" applyAlignment="1"/>
    <xf numFmtId="0" fontId="0" fillId="0" borderId="0" xfId="0" applyAlignment="1"/>
    <xf numFmtId="0" fontId="6" fillId="0" borderId="102" xfId="0" applyFont="1" applyBorder="1" applyAlignment="1"/>
    <xf numFmtId="0" fontId="6" fillId="0" borderId="82" xfId="0" applyFont="1" applyBorder="1" applyAlignment="1"/>
    <xf numFmtId="0" fontId="6" fillId="0" borderId="83" xfId="0" applyFont="1" applyBorder="1" applyAlignment="1"/>
    <xf numFmtId="0" fontId="6" fillId="0" borderId="93" xfId="0" applyFont="1" applyBorder="1" applyAlignment="1"/>
    <xf numFmtId="0" fontId="29" fillId="12" borderId="97" xfId="0" applyFont="1" applyFill="1" applyBorder="1" applyAlignment="1">
      <alignment horizontal="center"/>
    </xf>
    <xf numFmtId="0" fontId="6" fillId="0" borderId="74" xfId="0" applyFont="1" applyBorder="1" applyAlignment="1"/>
    <xf numFmtId="0" fontId="6" fillId="0" borderId="101" xfId="0" applyFont="1" applyBorder="1" applyAlignment="1"/>
    <xf numFmtId="0" fontId="29" fillId="13" borderId="73" xfId="0" applyFont="1" applyFill="1" applyBorder="1" applyAlignment="1">
      <alignment horizontal="center"/>
    </xf>
    <xf numFmtId="0" fontId="29" fillId="14" borderId="73" xfId="0" applyFont="1" applyFill="1" applyBorder="1" applyAlignment="1">
      <alignment horizontal="center"/>
    </xf>
    <xf numFmtId="0" fontId="6" fillId="0" borderId="75" xfId="0" applyFont="1" applyBorder="1" applyAlignment="1"/>
    <xf numFmtId="0" fontId="0" fillId="0" borderId="103" xfId="0" applyBorder="1" applyAlignment="1">
      <alignment horizontal="center"/>
    </xf>
    <xf numFmtId="0" fontId="6" fillId="0" borderId="79" xfId="0" applyFont="1" applyBorder="1" applyAlignment="1"/>
    <xf numFmtId="0" fontId="6" fillId="0" borderId="80" xfId="0" applyFont="1" applyBorder="1" applyAlignment="1"/>
    <xf numFmtId="0" fontId="0" fillId="0" borderId="78" xfId="0" applyBorder="1" applyAlignment="1">
      <alignment horizontal="center"/>
    </xf>
    <xf numFmtId="0" fontId="6" fillId="0" borderId="81" xfId="0" applyFont="1" applyBorder="1" applyAlignment="1"/>
    <xf numFmtId="0" fontId="29" fillId="9" borderId="94" xfId="0" applyFont="1" applyFill="1" applyBorder="1" applyAlignment="1">
      <alignment horizontal="center" vertical="center" wrapText="1"/>
    </xf>
    <xf numFmtId="0" fontId="6" fillId="0" borderId="95" xfId="0" applyFont="1" applyBorder="1" applyAlignment="1"/>
    <xf numFmtId="0" fontId="6" fillId="0" borderId="96" xfId="0" applyFont="1" applyBorder="1" applyAlignment="1"/>
    <xf numFmtId="0" fontId="34" fillId="0" borderId="95" xfId="0" applyFont="1" applyBorder="1" applyAlignment="1">
      <alignment horizontal="center" vertical="center" wrapText="1"/>
    </xf>
    <xf numFmtId="0" fontId="37" fillId="9" borderId="94" xfId="0" applyFont="1" applyFill="1" applyBorder="1" applyAlignment="1">
      <alignment horizontal="center" vertical="center" wrapText="1"/>
    </xf>
    <xf numFmtId="9" fontId="34" fillId="0" borderId="94" xfId="0" applyNumberFormat="1" applyFont="1" applyBorder="1" applyAlignment="1">
      <alignment horizontal="center" vertical="center" wrapText="1"/>
    </xf>
    <xf numFmtId="0" fontId="6" fillId="0" borderId="99" xfId="0" applyFont="1" applyBorder="1" applyAlignment="1"/>
    <xf numFmtId="0" fontId="38" fillId="9" borderId="94" xfId="0" applyFont="1" applyFill="1" applyBorder="1" applyAlignment="1">
      <alignment horizontal="center" vertical="center" wrapText="1"/>
    </xf>
    <xf numFmtId="0" fontId="39" fillId="0" borderId="94" xfId="0" applyFont="1" applyBorder="1" applyAlignment="1">
      <alignment horizontal="center" vertical="center" wrapText="1"/>
    </xf>
    <xf numFmtId="0" fontId="39" fillId="0" borderId="95" xfId="0" applyFont="1" applyBorder="1" applyAlignment="1">
      <alignment horizontal="center" vertical="center" wrapText="1"/>
    </xf>
    <xf numFmtId="0" fontId="39" fillId="10" borderId="94" xfId="0" applyFont="1" applyFill="1" applyBorder="1" applyAlignment="1">
      <alignment horizontal="center" vertical="center" wrapText="1"/>
    </xf>
    <xf numFmtId="0" fontId="29" fillId="9" borderId="97" xfId="0" applyFont="1" applyFill="1" applyBorder="1" applyAlignment="1">
      <alignment horizontal="center" vertical="center" wrapText="1"/>
    </xf>
    <xf numFmtId="0" fontId="34" fillId="0" borderId="98" xfId="0" applyFont="1" applyBorder="1" applyAlignment="1">
      <alignment horizontal="center" vertical="center" wrapText="1"/>
    </xf>
    <xf numFmtId="0" fontId="34" fillId="0" borderId="86" xfId="0" applyFont="1" applyBorder="1" applyAlignment="1"/>
    <xf numFmtId="0" fontId="34" fillId="0" borderId="87" xfId="0" applyFont="1" applyBorder="1" applyAlignment="1"/>
    <xf numFmtId="0" fontId="0" fillId="0" borderId="86" xfId="0" applyBorder="1" applyAlignment="1">
      <alignment horizontal="center" vertical="center"/>
    </xf>
    <xf numFmtId="0" fontId="35" fillId="0" borderId="95" xfId="0" applyFont="1" applyBorder="1" applyAlignment="1">
      <alignment horizontal="center" vertical="center" wrapText="1"/>
    </xf>
    <xf numFmtId="0" fontId="5" fillId="0" borderId="95" xfId="0" applyFont="1" applyBorder="1" applyAlignment="1"/>
    <xf numFmtId="0" fontId="5" fillId="0" borderId="96" xfId="0" applyFont="1" applyBorder="1" applyAlignment="1"/>
    <xf numFmtId="0" fontId="0" fillId="9" borderId="70" xfId="0" applyFill="1" applyBorder="1" applyAlignment="1">
      <alignment horizontal="center" vertical="center" wrapText="1"/>
    </xf>
    <xf numFmtId="49" fontId="35" fillId="0" borderId="70" xfId="0" applyNumberFormat="1" applyFont="1" applyBorder="1" applyAlignment="1">
      <alignment horizontal="center" vertical="center" wrapText="1"/>
    </xf>
    <xf numFmtId="0" fontId="5" fillId="0" borderId="71" xfId="0" applyFont="1" applyBorder="1" applyAlignment="1"/>
    <xf numFmtId="0" fontId="5" fillId="0" borderId="92" xfId="0" applyFont="1" applyBorder="1" applyAlignment="1"/>
    <xf numFmtId="0" fontId="5" fillId="0" borderId="82" xfId="0" applyFont="1" applyBorder="1" applyAlignment="1"/>
    <xf numFmtId="0" fontId="5" fillId="0" borderId="83" xfId="0" applyFont="1" applyBorder="1" applyAlignment="1"/>
    <xf numFmtId="0" fontId="5" fillId="0" borderId="93" xfId="0" applyFont="1" applyBorder="1" applyAlignment="1"/>
    <xf numFmtId="0" fontId="36" fillId="0" borderId="98" xfId="0" applyFont="1" applyBorder="1" applyAlignment="1">
      <alignment horizontal="center" vertical="center"/>
    </xf>
    <xf numFmtId="0" fontId="5" fillId="0" borderId="86" xfId="0" applyFont="1" applyBorder="1" applyAlignment="1"/>
    <xf numFmtId="0" fontId="5" fillId="0" borderId="87" xfId="0" applyFont="1" applyBorder="1" applyAlignment="1"/>
    <xf numFmtId="0" fontId="36" fillId="0" borderId="78" xfId="0" applyFont="1" applyBorder="1" applyAlignment="1">
      <alignment horizontal="center" vertical="center"/>
    </xf>
    <xf numFmtId="0" fontId="5" fillId="0" borderId="79" xfId="0" applyFont="1" applyBorder="1" applyAlignment="1"/>
    <xf numFmtId="0" fontId="5" fillId="0" borderId="80" xfId="0" applyFont="1" applyBorder="1" applyAlignment="1"/>
    <xf numFmtId="0" fontId="29" fillId="9" borderId="70" xfId="0" applyFont="1" applyFill="1" applyBorder="1" applyAlignment="1">
      <alignment horizontal="center" vertical="center" wrapText="1"/>
    </xf>
    <xf numFmtId="0" fontId="35" fillId="0" borderId="71" xfId="0" applyFont="1" applyBorder="1" applyAlignment="1">
      <alignment horizontal="center" vertical="center" wrapText="1"/>
    </xf>
    <xf numFmtId="0" fontId="5" fillId="0" borderId="72" xfId="0" applyFont="1" applyBorder="1" applyAlignment="1"/>
    <xf numFmtId="0" fontId="5" fillId="0" borderId="84" xfId="0" applyFont="1" applyBorder="1" applyAlignment="1"/>
    <xf numFmtId="0" fontId="33" fillId="0" borderId="70" xfId="0" applyFont="1" applyBorder="1" applyAlignment="1">
      <alignment horizontal="center" vertical="center" wrapText="1"/>
    </xf>
    <xf numFmtId="9" fontId="29" fillId="9" borderId="94" xfId="0" applyNumberFormat="1" applyFont="1" applyFill="1" applyBorder="1" applyAlignment="1">
      <alignment horizontal="center" vertical="center" wrapText="1"/>
    </xf>
    <xf numFmtId="0" fontId="34" fillId="0" borderId="94" xfId="0" applyFont="1" applyBorder="1" applyAlignment="1">
      <alignment horizontal="center" vertical="center" wrapText="1"/>
    </xf>
    <xf numFmtId="0" fontId="0" fillId="0" borderId="98" xfId="0" applyBorder="1" applyAlignment="1">
      <alignment horizontal="center" vertical="center" wrapText="1"/>
    </xf>
    <xf numFmtId="0" fontId="31" fillId="0" borderId="70" xfId="0" applyFont="1" applyBorder="1" applyAlignment="1">
      <alignment horizontal="center"/>
    </xf>
    <xf numFmtId="0" fontId="6" fillId="0" borderId="72" xfId="0" applyFont="1" applyBorder="1" applyAlignment="1"/>
    <xf numFmtId="0" fontId="6" fillId="0" borderId="77" xfId="0" applyFont="1" applyBorder="1" applyAlignment="1"/>
    <xf numFmtId="0" fontId="6" fillId="0" borderId="84" xfId="0" applyFont="1" applyBorder="1" applyAlignment="1"/>
    <xf numFmtId="0" fontId="32" fillId="0" borderId="73" xfId="0" applyFont="1" applyBorder="1" applyAlignment="1">
      <alignment horizontal="center" vertical="center" wrapText="1"/>
    </xf>
    <xf numFmtId="0" fontId="29" fillId="0" borderId="78" xfId="0" applyFont="1" applyBorder="1" applyAlignment="1">
      <alignment horizontal="left" vertical="center" wrapText="1"/>
    </xf>
    <xf numFmtId="0" fontId="29" fillId="0" borderId="85" xfId="0" applyFont="1" applyBorder="1" applyAlignment="1">
      <alignment horizontal="left" vertical="center" wrapText="1"/>
    </xf>
    <xf numFmtId="0" fontId="28" fillId="10" borderId="70" xfId="0" applyFont="1" applyFill="1" applyBorder="1" applyAlignment="1">
      <alignment horizontal="center" vertical="center" wrapText="1"/>
    </xf>
    <xf numFmtId="0" fontId="10" fillId="0" borderId="1" xfId="2" applyFont="1" applyBorder="1" applyAlignment="1">
      <alignment horizontal="center" vertical="center" wrapText="1"/>
    </xf>
    <xf numFmtId="9" fontId="2" fillId="0" borderId="1" xfId="2" applyNumberFormat="1" applyFont="1" applyBorder="1" applyAlignment="1">
      <alignment horizontal="center" vertical="center" wrapText="1"/>
    </xf>
    <xf numFmtId="0" fontId="5" fillId="0" borderId="38" xfId="4" applyNumberFormat="1" applyFont="1" applyFill="1" applyBorder="1" applyAlignment="1">
      <alignment horizontal="center" vertical="center" wrapText="1"/>
    </xf>
    <xf numFmtId="0" fontId="5" fillId="0" borderId="54" xfId="4" applyNumberFormat="1" applyFont="1" applyFill="1" applyBorder="1" applyAlignment="1">
      <alignment horizontal="center" vertical="center" wrapText="1"/>
    </xf>
    <xf numFmtId="0" fontId="5" fillId="0" borderId="55" xfId="4" applyNumberFormat="1" applyFont="1" applyFill="1" applyBorder="1" applyAlignment="1">
      <alignment horizontal="center" vertical="center" wrapText="1"/>
    </xf>
    <xf numFmtId="0" fontId="5" fillId="0" borderId="39" xfId="4" applyNumberFormat="1" applyFont="1" applyFill="1" applyBorder="1" applyAlignment="1">
      <alignment horizontal="center" vertical="center" wrapText="1"/>
    </xf>
    <xf numFmtId="9" fontId="28" fillId="0" borderId="1" xfId="2" applyNumberFormat="1" applyFont="1" applyBorder="1" applyAlignment="1">
      <alignment horizontal="center"/>
    </xf>
    <xf numFmtId="169" fontId="28" fillId="0" borderId="1" xfId="2" applyNumberFormat="1" applyFont="1" applyBorder="1" applyAlignment="1">
      <alignment horizontal="center"/>
    </xf>
    <xf numFmtId="0" fontId="4" fillId="5" borderId="1" xfId="2" applyFont="1" applyFill="1" applyBorder="1" applyAlignment="1">
      <alignment horizontal="center"/>
    </xf>
    <xf numFmtId="0" fontId="4" fillId="6" borderId="1" xfId="2" applyFont="1" applyFill="1" applyBorder="1" applyAlignment="1">
      <alignment horizontal="center"/>
    </xf>
    <xf numFmtId="0" fontId="4" fillId="7" borderId="1" xfId="2" applyFont="1" applyFill="1" applyBorder="1" applyAlignment="1">
      <alignment horizontal="center"/>
    </xf>
    <xf numFmtId="0" fontId="28" fillId="0" borderId="1" xfId="2" applyFont="1" applyBorder="1" applyAlignment="1">
      <alignment horizontal="center"/>
    </xf>
    <xf numFmtId="0" fontId="12" fillId="2" borderId="114" xfId="0" applyFont="1" applyFill="1" applyBorder="1" applyAlignment="1">
      <alignment horizontal="center" vertical="center" wrapText="1"/>
    </xf>
    <xf numFmtId="0" fontId="12" fillId="2" borderId="37" xfId="0" applyFont="1" applyFill="1" applyBorder="1" applyAlignment="1">
      <alignment horizontal="center" vertical="center" wrapText="1"/>
    </xf>
    <xf numFmtId="49" fontId="28" fillId="0" borderId="33" xfId="3" applyNumberFormat="1" applyFont="1" applyBorder="1" applyAlignment="1">
      <alignment horizontal="center" vertical="center" wrapText="1"/>
    </xf>
    <xf numFmtId="49" fontId="28" fillId="0" borderId="26" xfId="3" applyNumberFormat="1" applyFont="1" applyBorder="1" applyAlignment="1">
      <alignment horizontal="center" vertical="center" wrapText="1"/>
    </xf>
    <xf numFmtId="0" fontId="28" fillId="4" borderId="26" xfId="3" applyFont="1" applyFill="1" applyBorder="1" applyAlignment="1">
      <alignment horizontal="center" vertical="center" wrapText="1"/>
    </xf>
    <xf numFmtId="0" fontId="28" fillId="4" borderId="24" xfId="3" applyFont="1" applyFill="1" applyBorder="1" applyAlignment="1">
      <alignment horizontal="center" vertical="center" wrapText="1"/>
    </xf>
    <xf numFmtId="0" fontId="28" fillId="4" borderId="25" xfId="3" applyFont="1" applyFill="1" applyBorder="1" applyAlignment="1">
      <alignment horizontal="center" vertical="center" wrapText="1"/>
    </xf>
    <xf numFmtId="0" fontId="6" fillId="2" borderId="1" xfId="2" applyFont="1" applyFill="1" applyBorder="1" applyAlignment="1">
      <alignment horizontal="center" vertical="center" wrapText="1"/>
    </xf>
    <xf numFmtId="49" fontId="6" fillId="0" borderId="1" xfId="2" applyNumberFormat="1" applyFont="1" applyBorder="1" applyAlignment="1">
      <alignment horizontal="center" vertical="center" wrapText="1"/>
    </xf>
    <xf numFmtId="0" fontId="4" fillId="2" borderId="1" xfId="2" applyFont="1" applyFill="1" applyBorder="1" applyAlignment="1">
      <alignment horizontal="center" vertical="center" wrapText="1"/>
    </xf>
    <xf numFmtId="0" fontId="6" fillId="0" borderId="1" xfId="2" applyFont="1" applyBorder="1" applyAlignment="1">
      <alignment horizontal="center" vertical="center"/>
    </xf>
    <xf numFmtId="164" fontId="6" fillId="0" borderId="27" xfId="0" applyNumberFormat="1" applyFont="1" applyBorder="1" applyAlignment="1">
      <alignment horizontal="center" vertical="center" wrapText="1"/>
    </xf>
    <xf numFmtId="164" fontId="6" fillId="0" borderId="28" xfId="0" applyNumberFormat="1" applyFont="1" applyBorder="1" applyAlignment="1">
      <alignment horizontal="center" vertical="center" wrapText="1"/>
    </xf>
    <xf numFmtId="164" fontId="6" fillId="0" borderId="29" xfId="0" applyNumberFormat="1" applyFont="1" applyBorder="1" applyAlignment="1">
      <alignment horizontal="center" vertical="center" wrapText="1"/>
    </xf>
    <xf numFmtId="0" fontId="16" fillId="0" borderId="47" xfId="2" applyFont="1" applyBorder="1" applyAlignment="1">
      <alignment horizontal="center" vertical="center" wrapText="1"/>
    </xf>
    <xf numFmtId="0" fontId="16" fillId="0" borderId="48" xfId="2" applyFont="1" applyBorder="1" applyAlignment="1">
      <alignment horizontal="center" vertical="center" wrapText="1"/>
    </xf>
    <xf numFmtId="0" fontId="16" fillId="0" borderId="39" xfId="2" applyFont="1" applyBorder="1" applyAlignment="1">
      <alignment horizontal="center" vertical="center" wrapText="1"/>
    </xf>
    <xf numFmtId="0" fontId="16" fillId="0" borderId="49" xfId="2" applyFont="1" applyBorder="1" applyAlignment="1">
      <alignment horizontal="center" vertical="center" wrapText="1"/>
    </xf>
    <xf numFmtId="9" fontId="2" fillId="0" borderId="27" xfId="2" applyNumberFormat="1" applyFont="1" applyBorder="1" applyAlignment="1">
      <alignment horizontal="center" vertical="center" wrapText="1"/>
    </xf>
    <xf numFmtId="9" fontId="2" fillId="0" borderId="19" xfId="2" applyNumberFormat="1" applyFont="1" applyBorder="1" applyAlignment="1">
      <alignment horizontal="center" vertical="center" wrapText="1"/>
    </xf>
    <xf numFmtId="0" fontId="2" fillId="0" borderId="20" xfId="1" applyNumberFormat="1" applyFont="1" applyFill="1" applyBorder="1" applyAlignment="1">
      <alignment horizontal="center" vertical="center" wrapText="1"/>
    </xf>
    <xf numFmtId="0" fontId="2" fillId="0" borderId="28" xfId="1" applyNumberFormat="1" applyFont="1" applyFill="1" applyBorder="1" applyAlignment="1">
      <alignment horizontal="center" vertical="center"/>
    </xf>
    <xf numFmtId="0" fontId="2" fillId="0" borderId="19" xfId="1" applyNumberFormat="1" applyFont="1" applyFill="1" applyBorder="1" applyAlignment="1">
      <alignment horizontal="center" vertical="center"/>
    </xf>
    <xf numFmtId="0" fontId="6" fillId="2" borderId="33" xfId="2" applyFont="1" applyFill="1" applyBorder="1" applyAlignment="1">
      <alignment horizontal="center" vertical="center"/>
    </xf>
    <xf numFmtId="0" fontId="6" fillId="2" borderId="34" xfId="2" applyFont="1" applyFill="1" applyBorder="1" applyAlignment="1">
      <alignment horizontal="center" vertical="center"/>
    </xf>
    <xf numFmtId="0" fontId="6" fillId="2" borderId="35" xfId="2" applyFont="1" applyFill="1" applyBorder="1" applyAlignment="1">
      <alignment horizontal="center" vertical="center"/>
    </xf>
    <xf numFmtId="9" fontId="34" fillId="0" borderId="1" xfId="2" applyNumberFormat="1" applyFont="1" applyBorder="1" applyAlignment="1">
      <alignment horizontal="center"/>
    </xf>
    <xf numFmtId="0" fontId="34" fillId="0" borderId="1" xfId="2" applyFont="1" applyBorder="1" applyAlignment="1">
      <alignment horizontal="center"/>
    </xf>
    <xf numFmtId="0" fontId="6" fillId="4" borderId="24" xfId="3" applyFont="1" applyFill="1" applyBorder="1" applyAlignment="1">
      <alignment horizontal="center" vertical="center" wrapText="1"/>
    </xf>
    <xf numFmtId="0" fontId="6" fillId="4" borderId="25" xfId="3" applyFont="1" applyFill="1" applyBorder="1" applyAlignment="1">
      <alignment horizontal="center" vertical="center" wrapText="1"/>
    </xf>
    <xf numFmtId="1" fontId="6" fillId="0" borderId="33" xfId="3" applyNumberFormat="1" applyFont="1" applyBorder="1" applyAlignment="1">
      <alignment horizontal="center" vertical="center" wrapText="1"/>
    </xf>
    <xf numFmtId="1" fontId="6" fillId="0" borderId="26" xfId="3" applyNumberFormat="1" applyFont="1" applyBorder="1" applyAlignment="1">
      <alignment horizontal="center" vertical="center" wrapText="1"/>
    </xf>
    <xf numFmtId="0" fontId="34" fillId="4" borderId="26" xfId="3" applyFont="1" applyFill="1" applyBorder="1" applyAlignment="1">
      <alignment horizontal="center" vertical="center" wrapText="1"/>
    </xf>
    <xf numFmtId="0" fontId="34" fillId="4" borderId="24" xfId="3" applyFont="1" applyFill="1" applyBorder="1" applyAlignment="1">
      <alignment horizontal="center" vertical="center" wrapText="1"/>
    </xf>
    <xf numFmtId="0" fontId="34" fillId="4" borderId="25" xfId="3" applyFont="1" applyFill="1" applyBorder="1" applyAlignment="1">
      <alignment horizontal="center" vertical="center" wrapText="1"/>
    </xf>
    <xf numFmtId="49" fontId="34" fillId="0" borderId="9" xfId="2" applyNumberFormat="1" applyFont="1" applyBorder="1" applyAlignment="1">
      <alignment horizontal="center" vertical="center" wrapText="1"/>
    </xf>
    <xf numFmtId="49" fontId="34" fillId="0" borderId="10" xfId="2" applyNumberFormat="1" applyFont="1" applyBorder="1" applyAlignment="1">
      <alignment horizontal="center" vertical="center" wrapText="1"/>
    </xf>
    <xf numFmtId="49" fontId="34" fillId="0" borderId="11" xfId="2" applyNumberFormat="1" applyFont="1" applyBorder="1" applyAlignment="1">
      <alignment horizontal="center" vertical="center" wrapText="1"/>
    </xf>
    <xf numFmtId="49" fontId="34" fillId="0" borderId="16" xfId="2" applyNumberFormat="1" applyFont="1" applyBorder="1" applyAlignment="1">
      <alignment horizontal="center" vertical="center" wrapText="1"/>
    </xf>
    <xf numFmtId="49" fontId="34" fillId="0" borderId="17" xfId="2" applyNumberFormat="1" applyFont="1" applyBorder="1" applyAlignment="1">
      <alignment horizontal="center" vertical="center" wrapText="1"/>
    </xf>
    <xf numFmtId="49" fontId="34" fillId="0" borderId="18" xfId="2" applyNumberFormat="1" applyFont="1" applyBorder="1" applyAlignment="1">
      <alignment horizontal="center" vertical="center" wrapText="1"/>
    </xf>
    <xf numFmtId="0" fontId="34" fillId="0" borderId="30" xfId="2" applyFont="1" applyBorder="1" applyAlignment="1">
      <alignment horizontal="center" vertical="center"/>
    </xf>
    <xf numFmtId="0" fontId="34" fillId="0" borderId="31" xfId="2" applyFont="1" applyBorder="1" applyAlignment="1">
      <alignment horizontal="center" vertical="center"/>
    </xf>
    <xf numFmtId="9" fontId="34" fillId="4" borderId="19" xfId="3" applyNumberFormat="1" applyFont="1" applyFill="1" applyBorder="1" applyAlignment="1">
      <alignment horizontal="center" vertical="center" wrapText="1"/>
    </xf>
    <xf numFmtId="9" fontId="34" fillId="4" borderId="7" xfId="3" applyNumberFormat="1" applyFont="1" applyFill="1" applyBorder="1" applyAlignment="1">
      <alignment horizontal="center" vertical="center" wrapText="1"/>
    </xf>
    <xf numFmtId="9" fontId="34" fillId="4" borderId="20" xfId="3" applyNumberFormat="1" applyFont="1" applyFill="1" applyBorder="1" applyAlignment="1">
      <alignment horizontal="center" vertical="center" wrapText="1"/>
    </xf>
    <xf numFmtId="9" fontId="34" fillId="4" borderId="21" xfId="3" applyNumberFormat="1" applyFont="1" applyFill="1" applyBorder="1" applyAlignment="1">
      <alignment horizontal="center" vertical="center" wrapText="1"/>
    </xf>
    <xf numFmtId="9" fontId="34" fillId="4" borderId="14" xfId="3" applyNumberFormat="1" applyFont="1" applyFill="1" applyBorder="1" applyAlignment="1">
      <alignment horizontal="center" vertical="center" wrapText="1"/>
    </xf>
    <xf numFmtId="9" fontId="34" fillId="4" borderId="22" xfId="3" applyNumberFormat="1" applyFont="1" applyFill="1" applyBorder="1" applyAlignment="1">
      <alignment horizontal="center" vertical="center" wrapText="1"/>
    </xf>
    <xf numFmtId="0" fontId="2" fillId="4" borderId="9" xfId="2" applyFont="1" applyFill="1" applyBorder="1" applyAlignment="1">
      <alignment horizontal="center" vertical="center" wrapText="1"/>
    </xf>
    <xf numFmtId="0" fontId="2" fillId="4" borderId="10" xfId="2" applyFont="1" applyFill="1" applyBorder="1" applyAlignment="1">
      <alignment horizontal="center" vertical="center"/>
    </xf>
    <xf numFmtId="0" fontId="2" fillId="4" borderId="11" xfId="2" applyFont="1" applyFill="1" applyBorder="1" applyAlignment="1">
      <alignment horizontal="center" vertical="center"/>
    </xf>
    <xf numFmtId="0" fontId="2" fillId="4" borderId="16" xfId="2" applyFont="1" applyFill="1" applyBorder="1" applyAlignment="1">
      <alignment horizontal="center" vertical="center"/>
    </xf>
    <xf numFmtId="0" fontId="2" fillId="4" borderId="17" xfId="2" applyFont="1" applyFill="1" applyBorder="1" applyAlignment="1">
      <alignment horizontal="center" vertical="center"/>
    </xf>
    <xf numFmtId="0" fontId="2" fillId="4" borderId="18" xfId="2" applyFont="1" applyFill="1" applyBorder="1" applyAlignment="1">
      <alignment horizontal="center" vertical="center"/>
    </xf>
    <xf numFmtId="0" fontId="34" fillId="0" borderId="30" xfId="2" applyFont="1" applyBorder="1" applyAlignment="1">
      <alignment horizontal="center" vertical="center" wrapText="1"/>
    </xf>
    <xf numFmtId="0" fontId="34" fillId="0" borderId="31" xfId="2" applyFont="1" applyBorder="1" applyAlignment="1">
      <alignment horizontal="center" vertical="center" wrapText="1"/>
    </xf>
    <xf numFmtId="0" fontId="34" fillId="0" borderId="32" xfId="2" applyFont="1" applyBorder="1" applyAlignment="1">
      <alignment horizontal="center" vertical="center" wrapText="1"/>
    </xf>
    <xf numFmtId="0" fontId="25" fillId="0" borderId="46" xfId="2" applyFont="1" applyFill="1" applyBorder="1" applyAlignment="1">
      <alignment horizontal="center"/>
    </xf>
    <xf numFmtId="0" fontId="25" fillId="0" borderId="1" xfId="2" applyFont="1" applyFill="1" applyBorder="1" applyAlignment="1">
      <alignment horizontal="center"/>
    </xf>
    <xf numFmtId="2" fontId="25" fillId="0" borderId="1" xfId="2" applyNumberFormat="1" applyFont="1" applyBorder="1" applyAlignment="1">
      <alignment horizontal="center"/>
    </xf>
    <xf numFmtId="2" fontId="25" fillId="0" borderId="47" xfId="2" applyNumberFormat="1" applyFont="1" applyBorder="1" applyAlignment="1">
      <alignment horizontal="center"/>
    </xf>
    <xf numFmtId="2" fontId="25" fillId="0" borderId="48" xfId="2" applyNumberFormat="1" applyFont="1" applyBorder="1" applyAlignment="1">
      <alignment horizontal="center"/>
    </xf>
    <xf numFmtId="2" fontId="25" fillId="0" borderId="39" xfId="2" applyNumberFormat="1" applyFont="1" applyBorder="1" applyAlignment="1">
      <alignment horizontal="center"/>
    </xf>
    <xf numFmtId="10" fontId="25" fillId="0" borderId="2" xfId="1" applyNumberFormat="1" applyFont="1" applyFill="1" applyBorder="1" applyAlignment="1">
      <alignment horizontal="center" wrapText="1"/>
    </xf>
    <xf numFmtId="10" fontId="25" fillId="0" borderId="3" xfId="1" applyNumberFormat="1" applyFont="1" applyFill="1" applyBorder="1" applyAlignment="1">
      <alignment horizontal="center" wrapText="1"/>
    </xf>
    <xf numFmtId="10" fontId="25" fillId="0" borderId="4" xfId="1" applyNumberFormat="1" applyFont="1" applyFill="1" applyBorder="1" applyAlignment="1">
      <alignment horizontal="center" wrapText="1"/>
    </xf>
    <xf numFmtId="10" fontId="25" fillId="0" borderId="5" xfId="1" applyNumberFormat="1" applyFont="1" applyFill="1" applyBorder="1" applyAlignment="1">
      <alignment horizontal="center" wrapText="1"/>
    </xf>
    <xf numFmtId="10" fontId="25" fillId="0" borderId="0" xfId="1" applyNumberFormat="1" applyFont="1" applyFill="1" applyBorder="1" applyAlignment="1">
      <alignment horizontal="center" wrapText="1"/>
    </xf>
    <xf numFmtId="10" fontId="25" fillId="0" borderId="12" xfId="1" applyNumberFormat="1" applyFont="1" applyFill="1" applyBorder="1" applyAlignment="1">
      <alignment horizontal="center" wrapText="1"/>
    </xf>
    <xf numFmtId="10" fontId="25" fillId="0" borderId="44" xfId="1" applyNumberFormat="1" applyFont="1" applyFill="1" applyBorder="1" applyAlignment="1">
      <alignment horizontal="center" wrapText="1"/>
    </xf>
    <xf numFmtId="10" fontId="25" fillId="0" borderId="45" xfId="1" applyNumberFormat="1" applyFont="1" applyFill="1" applyBorder="1" applyAlignment="1">
      <alignment horizontal="center" wrapText="1"/>
    </xf>
    <xf numFmtId="10" fontId="25" fillId="0" borderId="38" xfId="1" applyNumberFormat="1" applyFont="1" applyFill="1" applyBorder="1" applyAlignment="1">
      <alignment horizontal="center" wrapText="1"/>
    </xf>
    <xf numFmtId="0" fontId="17" fillId="0" borderId="2" xfId="2" applyFont="1" applyFill="1" applyBorder="1" applyAlignment="1">
      <alignment horizontal="justify" vertical="center"/>
    </xf>
    <xf numFmtId="0" fontId="17" fillId="0" borderId="3" xfId="2" applyFont="1" applyFill="1" applyBorder="1" applyAlignment="1">
      <alignment horizontal="justify" vertical="center"/>
    </xf>
    <xf numFmtId="0" fontId="17" fillId="0" borderId="116" xfId="2" applyFont="1" applyFill="1" applyBorder="1" applyAlignment="1">
      <alignment horizontal="justify" vertical="center"/>
    </xf>
    <xf numFmtId="0" fontId="46" fillId="0" borderId="5" xfId="0" applyFont="1" applyBorder="1" applyAlignment="1">
      <alignment horizontal="justify" vertical="center"/>
    </xf>
    <xf numFmtId="0" fontId="46" fillId="0" borderId="0" xfId="0" applyFont="1" applyBorder="1" applyAlignment="1">
      <alignment horizontal="justify" vertical="center"/>
    </xf>
    <xf numFmtId="0" fontId="46" fillId="0" borderId="43" xfId="0" applyFont="1" applyBorder="1" applyAlignment="1">
      <alignment horizontal="justify" vertical="center"/>
    </xf>
    <xf numFmtId="0" fontId="46" fillId="0" borderId="44" xfId="0" applyFont="1" applyBorder="1" applyAlignment="1">
      <alignment horizontal="justify" vertical="center"/>
    </xf>
    <xf numFmtId="0" fontId="46" fillId="0" borderId="45" xfId="0" applyFont="1" applyBorder="1" applyAlignment="1">
      <alignment horizontal="justify" vertical="center"/>
    </xf>
    <xf numFmtId="0" fontId="46" fillId="0" borderId="61" xfId="0" applyFont="1" applyBorder="1" applyAlignment="1">
      <alignment horizontal="justify" vertical="center"/>
    </xf>
    <xf numFmtId="0" fontId="13" fillId="0" borderId="2" xfId="2" applyFont="1" applyFill="1" applyBorder="1" applyAlignment="1">
      <alignment horizontal="justify" vertical="center"/>
    </xf>
    <xf numFmtId="0" fontId="13" fillId="0" borderId="3" xfId="2" applyFont="1" applyFill="1" applyBorder="1" applyAlignment="1">
      <alignment horizontal="justify" vertical="center"/>
    </xf>
    <xf numFmtId="0" fontId="13" fillId="0" borderId="116" xfId="2" applyFont="1" applyFill="1" applyBorder="1" applyAlignment="1">
      <alignment horizontal="justify" vertical="center"/>
    </xf>
    <xf numFmtId="0" fontId="43" fillId="0" borderId="5" xfId="0" applyFont="1" applyFill="1" applyBorder="1" applyAlignment="1">
      <alignment horizontal="justify" vertical="center"/>
    </xf>
    <xf numFmtId="0" fontId="43" fillId="0" borderId="0" xfId="0" applyFont="1" applyFill="1" applyBorder="1" applyAlignment="1">
      <alignment horizontal="justify" vertical="center"/>
    </xf>
    <xf numFmtId="0" fontId="43" fillId="0" borderId="43" xfId="0" applyFont="1" applyFill="1" applyBorder="1" applyAlignment="1">
      <alignment horizontal="justify" vertical="center"/>
    </xf>
    <xf numFmtId="0" fontId="43" fillId="0" borderId="44" xfId="0" applyFont="1" applyFill="1" applyBorder="1" applyAlignment="1">
      <alignment horizontal="justify" vertical="center"/>
    </xf>
    <xf numFmtId="0" fontId="43" fillId="0" borderId="45" xfId="0" applyFont="1" applyFill="1" applyBorder="1" applyAlignment="1">
      <alignment horizontal="justify" vertical="center"/>
    </xf>
    <xf numFmtId="0" fontId="43" fillId="0" borderId="61" xfId="0" applyFont="1" applyFill="1" applyBorder="1" applyAlignment="1">
      <alignment horizontal="justify" vertical="center"/>
    </xf>
    <xf numFmtId="0" fontId="25" fillId="0" borderId="46" xfId="2" applyFont="1" applyBorder="1" applyAlignment="1">
      <alignment horizontal="center"/>
    </xf>
    <xf numFmtId="0" fontId="25" fillId="0" borderId="1" xfId="2" applyFont="1" applyBorder="1" applyAlignment="1">
      <alignment horizontal="center"/>
    </xf>
    <xf numFmtId="0" fontId="45" fillId="3" borderId="9" xfId="0" applyFont="1" applyFill="1" applyBorder="1" applyAlignment="1">
      <alignment horizontal="center" vertical="center" wrapText="1"/>
    </xf>
    <xf numFmtId="0" fontId="45" fillId="3" borderId="10" xfId="0" applyFont="1" applyFill="1" applyBorder="1" applyAlignment="1">
      <alignment horizontal="center" vertical="center" wrapText="1"/>
    </xf>
    <xf numFmtId="0" fontId="45" fillId="3" borderId="11" xfId="0" applyFont="1" applyFill="1" applyBorder="1" applyAlignment="1">
      <alignment horizontal="center" vertical="center" wrapText="1"/>
    </xf>
    <xf numFmtId="0" fontId="45" fillId="3" borderId="42" xfId="0" applyFont="1" applyFill="1" applyBorder="1" applyAlignment="1">
      <alignment horizontal="center" vertical="center" wrapText="1"/>
    </xf>
    <xf numFmtId="0" fontId="45" fillId="3" borderId="0" xfId="0" applyFont="1" applyFill="1" applyBorder="1" applyAlignment="1">
      <alignment horizontal="center" vertical="center" wrapText="1"/>
    </xf>
    <xf numFmtId="0" fontId="45" fillId="3" borderId="43" xfId="0" applyFont="1" applyFill="1" applyBorder="1" applyAlignment="1">
      <alignment horizontal="center" vertical="center" wrapText="1"/>
    </xf>
    <xf numFmtId="0" fontId="45" fillId="3" borderId="16" xfId="0" applyFont="1" applyFill="1" applyBorder="1" applyAlignment="1">
      <alignment horizontal="center" vertical="center" wrapText="1"/>
    </xf>
    <xf numFmtId="0" fontId="45" fillId="3" borderId="17" xfId="0" applyFont="1" applyFill="1" applyBorder="1" applyAlignment="1">
      <alignment horizontal="center" vertical="center" wrapText="1"/>
    </xf>
    <xf numFmtId="0" fontId="45" fillId="3" borderId="18" xfId="0" applyFont="1" applyFill="1" applyBorder="1" applyAlignment="1">
      <alignment horizontal="center" vertical="center" wrapText="1"/>
    </xf>
    <xf numFmtId="0" fontId="45" fillId="3" borderId="10" xfId="0" applyFont="1" applyFill="1" applyBorder="1" applyAlignment="1">
      <alignment horizontal="center" vertical="center"/>
    </xf>
    <xf numFmtId="0" fontId="45" fillId="3" borderId="11" xfId="0" applyFont="1" applyFill="1" applyBorder="1" applyAlignment="1">
      <alignment horizontal="center" vertical="center"/>
    </xf>
    <xf numFmtId="0" fontId="45" fillId="3" borderId="0" xfId="0" applyFont="1" applyFill="1" applyBorder="1" applyAlignment="1">
      <alignment horizontal="center" vertical="center"/>
    </xf>
    <xf numFmtId="0" fontId="45" fillId="3" borderId="43" xfId="0" applyFont="1" applyFill="1" applyBorder="1" applyAlignment="1">
      <alignment horizontal="center" vertical="center"/>
    </xf>
    <xf numFmtId="0" fontId="25" fillId="0" borderId="6" xfId="2" applyFont="1" applyBorder="1" applyAlignment="1">
      <alignment horizontal="center"/>
    </xf>
    <xf numFmtId="0" fontId="25" fillId="0" borderId="7" xfId="2" applyFont="1" applyBorder="1" applyAlignment="1">
      <alignment horizontal="center"/>
    </xf>
    <xf numFmtId="2" fontId="25" fillId="0" borderId="7" xfId="2" applyNumberFormat="1" applyFont="1" applyBorder="1" applyAlignment="1">
      <alignment horizontal="center"/>
    </xf>
    <xf numFmtId="2" fontId="25" fillId="0" borderId="20" xfId="2" applyNumberFormat="1" applyFont="1" applyBorder="1" applyAlignment="1">
      <alignment horizontal="center"/>
    </xf>
    <xf numFmtId="2" fontId="25" fillId="0" borderId="28" xfId="2" applyNumberFormat="1" applyFont="1" applyBorder="1" applyAlignment="1">
      <alignment horizontal="center"/>
    </xf>
    <xf numFmtId="2" fontId="25" fillId="0" borderId="19" xfId="2" applyNumberFormat="1" applyFont="1" applyBorder="1" applyAlignment="1">
      <alignment horizontal="center"/>
    </xf>
    <xf numFmtId="10" fontId="25" fillId="0" borderId="52" xfId="1" applyNumberFormat="1" applyFont="1" applyFill="1" applyBorder="1" applyAlignment="1">
      <alignment horizontal="center" vertical="center" wrapText="1"/>
    </xf>
    <xf numFmtId="10" fontId="25" fillId="0" borderId="10" xfId="1" applyNumberFormat="1" applyFont="1" applyFill="1" applyBorder="1" applyAlignment="1">
      <alignment horizontal="center" vertical="center" wrapText="1"/>
    </xf>
    <xf numFmtId="10" fontId="25" fillId="0" borderId="51" xfId="1" applyNumberFormat="1" applyFont="1" applyFill="1" applyBorder="1" applyAlignment="1">
      <alignment horizontal="center" vertical="center" wrapText="1"/>
    </xf>
    <xf numFmtId="10" fontId="25" fillId="0" borderId="5" xfId="1" applyNumberFormat="1" applyFont="1" applyFill="1" applyBorder="1" applyAlignment="1">
      <alignment horizontal="center" vertical="center" wrapText="1"/>
    </xf>
    <xf numFmtId="10" fontId="25" fillId="0" borderId="0" xfId="1" applyNumberFormat="1" applyFont="1" applyFill="1" applyBorder="1" applyAlignment="1">
      <alignment horizontal="center" vertical="center" wrapText="1"/>
    </xf>
    <xf numFmtId="10" fontId="25" fillId="0" borderId="12" xfId="1" applyNumberFormat="1" applyFont="1" applyFill="1" applyBorder="1" applyAlignment="1">
      <alignment horizontal="center" vertical="center" wrapText="1"/>
    </xf>
    <xf numFmtId="10" fontId="25" fillId="0" borderId="44" xfId="1" applyNumberFormat="1" applyFont="1" applyFill="1" applyBorder="1" applyAlignment="1">
      <alignment horizontal="center" vertical="center" wrapText="1"/>
    </xf>
    <xf numFmtId="10" fontId="25" fillId="0" borderId="45" xfId="1" applyNumberFormat="1" applyFont="1" applyFill="1" applyBorder="1" applyAlignment="1">
      <alignment horizontal="center" vertical="center" wrapText="1"/>
    </xf>
    <xf numFmtId="10" fontId="25" fillId="0" borderId="38" xfId="1" applyNumberFormat="1" applyFont="1" applyFill="1" applyBorder="1" applyAlignment="1">
      <alignment horizontal="center" vertical="center" wrapText="1"/>
    </xf>
    <xf numFmtId="0" fontId="17" fillId="0" borderId="52" xfId="2" applyFont="1" applyFill="1" applyBorder="1" applyAlignment="1">
      <alignment horizontal="justify" vertical="center"/>
    </xf>
    <xf numFmtId="0" fontId="17" fillId="0" borderId="10" xfId="2" applyFont="1" applyFill="1" applyBorder="1" applyAlignment="1">
      <alignment horizontal="justify" vertical="center"/>
    </xf>
    <xf numFmtId="0" fontId="17" fillId="0" borderId="11" xfId="2" applyFont="1" applyFill="1" applyBorder="1" applyAlignment="1">
      <alignment horizontal="justify" vertical="center"/>
    </xf>
    <xf numFmtId="9" fontId="5" fillId="2" borderId="33" xfId="1" applyFont="1" applyFill="1" applyBorder="1" applyAlignment="1">
      <alignment horizontal="center"/>
    </xf>
    <xf numFmtId="9" fontId="5" fillId="2" borderId="34" xfId="1" applyFont="1" applyFill="1" applyBorder="1" applyAlignment="1">
      <alignment horizontal="center"/>
    </xf>
    <xf numFmtId="9" fontId="5" fillId="2" borderId="35" xfId="1" applyFont="1" applyFill="1" applyBorder="1" applyAlignment="1">
      <alignment horizontal="center"/>
    </xf>
    <xf numFmtId="0" fontId="11" fillId="2" borderId="10" xfId="2" applyFont="1" applyFill="1" applyBorder="1" applyAlignment="1">
      <alignment horizontal="center"/>
    </xf>
    <xf numFmtId="0" fontId="11" fillId="2" borderId="0" xfId="2" applyFont="1" applyFill="1" applyBorder="1" applyAlignment="1">
      <alignment horizontal="center" vertical="center" wrapText="1"/>
    </xf>
    <xf numFmtId="0" fontId="5" fillId="0" borderId="42" xfId="2" applyFont="1" applyFill="1" applyBorder="1" applyAlignment="1">
      <alignment horizontal="center" vertical="center" wrapText="1"/>
    </xf>
    <xf numFmtId="0" fontId="5" fillId="0" borderId="0" xfId="2" applyFont="1" applyFill="1" applyBorder="1" applyAlignment="1">
      <alignment horizontal="center" vertical="center" wrapText="1"/>
    </xf>
    <xf numFmtId="0" fontId="5" fillId="0" borderId="43" xfId="2" applyFont="1" applyFill="1" applyBorder="1" applyAlignment="1">
      <alignment horizontal="center" vertical="center" wrapText="1"/>
    </xf>
    <xf numFmtId="0" fontId="5" fillId="0" borderId="16" xfId="2" applyFont="1" applyFill="1" applyBorder="1" applyAlignment="1">
      <alignment horizontal="center" vertical="center" wrapText="1"/>
    </xf>
    <xf numFmtId="0" fontId="5" fillId="0" borderId="17" xfId="2" applyFont="1" applyFill="1" applyBorder="1" applyAlignment="1">
      <alignment horizontal="center" vertical="center" wrapText="1"/>
    </xf>
    <xf numFmtId="0" fontId="5" fillId="0" borderId="18" xfId="2" applyFont="1" applyFill="1" applyBorder="1" applyAlignment="1">
      <alignment horizontal="center" vertical="center" wrapText="1"/>
    </xf>
    <xf numFmtId="0" fontId="5" fillId="0" borderId="54" xfId="0" applyFont="1" applyFill="1" applyBorder="1"/>
    <xf numFmtId="0" fontId="5" fillId="0" borderId="55" xfId="0" applyFont="1" applyFill="1" applyBorder="1"/>
    <xf numFmtId="10" fontId="5" fillId="0" borderId="66" xfId="1" applyNumberFormat="1" applyFont="1" applyFill="1" applyBorder="1" applyAlignment="1">
      <alignment horizontal="center" vertical="center" wrapText="1"/>
    </xf>
    <xf numFmtId="10" fontId="5" fillId="0" borderId="45" xfId="1" applyNumberFormat="1" applyFont="1" applyFill="1" applyBorder="1" applyAlignment="1">
      <alignment horizontal="center" vertical="center" wrapText="1"/>
    </xf>
    <xf numFmtId="10" fontId="5" fillId="0" borderId="61" xfId="1" applyNumberFormat="1" applyFont="1" applyFill="1" applyBorder="1" applyAlignment="1">
      <alignment horizontal="center" vertical="center" wrapText="1"/>
    </xf>
    <xf numFmtId="0" fontId="10" fillId="0" borderId="115" xfId="4" applyNumberFormat="1" applyFont="1" applyFill="1" applyBorder="1" applyAlignment="1">
      <alignment horizontal="left" vertical="center" wrapText="1"/>
    </xf>
    <xf numFmtId="0" fontId="10" fillId="0" borderId="3" xfId="4" applyNumberFormat="1" applyFont="1" applyFill="1" applyBorder="1" applyAlignment="1">
      <alignment horizontal="left" vertical="center" wrapText="1"/>
    </xf>
    <xf numFmtId="0" fontId="10" fillId="0" borderId="116" xfId="4" applyNumberFormat="1" applyFont="1" applyFill="1" applyBorder="1" applyAlignment="1">
      <alignment horizontal="left" vertical="center" wrapText="1"/>
    </xf>
    <xf numFmtId="0" fontId="10" fillId="0" borderId="42" xfId="4" applyNumberFormat="1" applyFont="1" applyFill="1" applyBorder="1" applyAlignment="1">
      <alignment horizontal="left" vertical="center" wrapText="1"/>
    </xf>
    <xf numFmtId="0" fontId="10" fillId="0" borderId="0" xfId="4" applyNumberFormat="1" applyFont="1" applyFill="1" applyBorder="1" applyAlignment="1">
      <alignment horizontal="left" vertical="center" wrapText="1"/>
    </xf>
    <xf numFmtId="0" fontId="10" fillId="0" borderId="43" xfId="4" applyNumberFormat="1" applyFont="1" applyFill="1" applyBorder="1" applyAlignment="1">
      <alignment horizontal="left" vertical="center" wrapText="1"/>
    </xf>
    <xf numFmtId="0" fontId="10" fillId="0" borderId="66" xfId="4" applyNumberFormat="1" applyFont="1" applyFill="1" applyBorder="1" applyAlignment="1">
      <alignment horizontal="left" vertical="center" wrapText="1"/>
    </xf>
    <xf numFmtId="0" fontId="10" fillId="0" borderId="45" xfId="4" applyNumberFormat="1" applyFont="1" applyFill="1" applyBorder="1" applyAlignment="1">
      <alignment horizontal="left" vertical="center" wrapText="1"/>
    </xf>
    <xf numFmtId="0" fontId="10" fillId="0" borderId="61" xfId="4" applyNumberFormat="1" applyFont="1" applyFill="1" applyBorder="1" applyAlignment="1">
      <alignment horizontal="left" vertical="center" wrapText="1"/>
    </xf>
    <xf numFmtId="0" fontId="10" fillId="0" borderId="9" xfId="4" applyNumberFormat="1" applyFont="1" applyFill="1" applyBorder="1" applyAlignment="1">
      <alignment horizontal="left" vertical="center" wrapText="1"/>
    </xf>
    <xf numFmtId="0" fontId="10" fillId="0" borderId="10" xfId="4" applyNumberFormat="1" applyFont="1" applyFill="1" applyBorder="1" applyAlignment="1">
      <alignment horizontal="left" vertical="center" wrapText="1"/>
    </xf>
    <xf numFmtId="0" fontId="10" fillId="0" borderId="11" xfId="4" applyNumberFormat="1" applyFont="1" applyFill="1" applyBorder="1" applyAlignment="1">
      <alignment horizontal="left" vertical="center" wrapText="1"/>
    </xf>
    <xf numFmtId="0" fontId="43" fillId="0" borderId="42" xfId="0" applyFont="1" applyBorder="1" applyAlignment="1">
      <alignment horizontal="left" vertical="center" wrapText="1"/>
    </xf>
    <xf numFmtId="0" fontId="43" fillId="0" borderId="0" xfId="0" applyFont="1" applyAlignment="1">
      <alignment horizontal="left" vertical="center" wrapText="1"/>
    </xf>
    <xf numFmtId="0" fontId="43" fillId="0" borderId="43" xfId="0" applyFont="1" applyBorder="1" applyAlignment="1">
      <alignment horizontal="left" vertical="center" wrapText="1"/>
    </xf>
    <xf numFmtId="0" fontId="43" fillId="0" borderId="66" xfId="0" applyFont="1" applyBorder="1" applyAlignment="1">
      <alignment horizontal="left" vertical="center" wrapText="1"/>
    </xf>
    <xf numFmtId="0" fontId="43" fillId="0" borderId="45" xfId="0" applyFont="1" applyBorder="1" applyAlignment="1">
      <alignment horizontal="left" vertical="center" wrapText="1"/>
    </xf>
    <xf numFmtId="0" fontId="43" fillId="0" borderId="61" xfId="0" applyFont="1" applyBorder="1" applyAlignment="1">
      <alignment horizontal="left" vertical="center" wrapText="1"/>
    </xf>
    <xf numFmtId="0" fontId="11" fillId="2" borderId="23" xfId="0" applyFont="1" applyFill="1" applyBorder="1" applyAlignment="1">
      <alignment horizontal="center" vertical="center" wrapText="1"/>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wrapText="1"/>
    </xf>
    <xf numFmtId="0" fontId="11" fillId="2" borderId="33" xfId="0" applyFont="1" applyFill="1" applyBorder="1" applyAlignment="1">
      <alignment horizontal="center" vertical="center" wrapText="1"/>
    </xf>
    <xf numFmtId="0" fontId="11" fillId="2" borderId="34" xfId="0" applyFont="1" applyFill="1" applyBorder="1" applyAlignment="1">
      <alignment horizontal="center" vertical="center" wrapText="1"/>
    </xf>
    <xf numFmtId="0" fontId="11" fillId="2" borderId="35" xfId="0" applyFont="1" applyFill="1" applyBorder="1" applyAlignment="1">
      <alignment horizontal="center" vertical="center" wrapText="1"/>
    </xf>
    <xf numFmtId="10" fontId="5" fillId="0" borderId="27" xfId="1" applyNumberFormat="1" applyFont="1" applyFill="1" applyBorder="1" applyAlignment="1">
      <alignment horizontal="center" vertical="center" wrapText="1"/>
    </xf>
    <xf numFmtId="10" fontId="5" fillId="0" borderId="28" xfId="1" applyNumberFormat="1" applyFont="1" applyFill="1" applyBorder="1" applyAlignment="1">
      <alignment horizontal="center" vertical="center" wrapText="1"/>
    </xf>
    <xf numFmtId="10" fontId="5" fillId="0" borderId="29" xfId="1" applyNumberFormat="1" applyFont="1" applyFill="1" applyBorder="1" applyAlignment="1">
      <alignment horizontal="center" vertical="center" wrapText="1"/>
    </xf>
    <xf numFmtId="0" fontId="6" fillId="0" borderId="13" xfId="2" applyFont="1" applyFill="1" applyBorder="1" applyAlignment="1">
      <alignment horizontal="center"/>
    </xf>
    <xf numFmtId="0" fontId="6" fillId="4" borderId="33" xfId="3" applyFont="1" applyFill="1" applyBorder="1" applyAlignment="1">
      <alignment horizontal="center" vertical="center" wrapText="1"/>
    </xf>
    <xf numFmtId="0" fontId="6" fillId="4" borderId="13" xfId="3" applyFont="1" applyFill="1" applyBorder="1" applyAlignment="1">
      <alignment horizontal="center" vertical="center" wrapText="1"/>
    </xf>
    <xf numFmtId="0" fontId="6" fillId="4" borderId="14" xfId="3" applyFont="1" applyFill="1" applyBorder="1" applyAlignment="1">
      <alignment horizontal="center" vertical="center" wrapText="1"/>
    </xf>
    <xf numFmtId="0" fontId="6" fillId="4" borderId="15" xfId="3" applyFont="1" applyFill="1" applyBorder="1" applyAlignment="1">
      <alignment horizontal="center" vertical="center" wrapText="1"/>
    </xf>
    <xf numFmtId="0" fontId="6" fillId="0" borderId="30" xfId="2" applyFont="1" applyFill="1" applyBorder="1" applyAlignment="1">
      <alignment horizontal="center" vertical="center" wrapText="1"/>
    </xf>
    <xf numFmtId="9" fontId="5" fillId="4" borderId="19" xfId="3" applyNumberFormat="1" applyFont="1" applyFill="1" applyBorder="1" applyAlignment="1">
      <alignment horizontal="center" vertical="center" wrapText="1"/>
    </xf>
    <xf numFmtId="9" fontId="5" fillId="4" borderId="7" xfId="3" applyNumberFormat="1" applyFont="1" applyFill="1" applyBorder="1" applyAlignment="1">
      <alignment horizontal="center" vertical="center" wrapText="1"/>
    </xf>
    <xf numFmtId="9" fontId="5" fillId="4" borderId="20" xfId="3" applyNumberFormat="1" applyFont="1" applyFill="1" applyBorder="1" applyAlignment="1">
      <alignment horizontal="center" vertical="center" wrapText="1"/>
    </xf>
    <xf numFmtId="9" fontId="5" fillId="4" borderId="21" xfId="3" applyNumberFormat="1" applyFont="1" applyFill="1" applyBorder="1" applyAlignment="1">
      <alignment horizontal="center" vertical="center" wrapText="1"/>
    </xf>
    <xf numFmtId="9" fontId="5" fillId="4" borderId="14" xfId="3" applyNumberFormat="1" applyFont="1" applyFill="1" applyBorder="1" applyAlignment="1">
      <alignment horizontal="center" vertical="center" wrapText="1"/>
    </xf>
    <xf numFmtId="9" fontId="5" fillId="4" borderId="22" xfId="3" applyNumberFormat="1" applyFont="1" applyFill="1" applyBorder="1" applyAlignment="1">
      <alignment horizontal="center" vertical="center" wrapText="1"/>
    </xf>
    <xf numFmtId="0" fontId="6" fillId="4" borderId="10" xfId="2" applyFont="1" applyFill="1" applyBorder="1" applyAlignment="1">
      <alignment horizontal="center" vertical="center"/>
    </xf>
    <xf numFmtId="0" fontId="6" fillId="4" borderId="11" xfId="2" applyFont="1" applyFill="1" applyBorder="1" applyAlignment="1">
      <alignment horizontal="center" vertical="center"/>
    </xf>
    <xf numFmtId="0" fontId="6" fillId="4" borderId="16" xfId="2" applyFont="1" applyFill="1" applyBorder="1" applyAlignment="1">
      <alignment horizontal="center" vertical="center"/>
    </xf>
    <xf numFmtId="0" fontId="6" fillId="4" borderId="17" xfId="2" applyFont="1" applyFill="1" applyBorder="1" applyAlignment="1">
      <alignment horizontal="center" vertical="center"/>
    </xf>
    <xf numFmtId="0" fontId="6" fillId="4" borderId="18" xfId="2" applyFont="1" applyFill="1" applyBorder="1" applyAlignment="1">
      <alignment horizontal="center" vertical="center"/>
    </xf>
    <xf numFmtId="0" fontId="6" fillId="0" borderId="31" xfId="2" applyFont="1" applyFill="1" applyBorder="1" applyAlignment="1">
      <alignment horizontal="center" vertical="center" wrapText="1"/>
    </xf>
    <xf numFmtId="0" fontId="6" fillId="0" borderId="32" xfId="2" applyFont="1" applyFill="1" applyBorder="1" applyAlignment="1">
      <alignment horizontal="center" vertical="center" wrapText="1"/>
    </xf>
    <xf numFmtId="10" fontId="25" fillId="0" borderId="2" xfId="1" applyNumberFormat="1" applyFont="1" applyFill="1" applyBorder="1" applyAlignment="1">
      <alignment horizontal="center" vertical="center" wrapText="1"/>
    </xf>
    <xf numFmtId="10" fontId="25" fillId="0" borderId="3" xfId="1" applyNumberFormat="1" applyFont="1" applyFill="1" applyBorder="1" applyAlignment="1">
      <alignment horizontal="center" vertical="center" wrapText="1"/>
    </xf>
    <xf numFmtId="10" fontId="25" fillId="0" borderId="4" xfId="1" applyNumberFormat="1" applyFont="1" applyFill="1" applyBorder="1" applyAlignment="1">
      <alignment horizontal="center" vertical="center" wrapText="1"/>
    </xf>
    <xf numFmtId="0" fontId="25" fillId="0" borderId="5" xfId="2" applyFont="1" applyFill="1" applyBorder="1" applyAlignment="1">
      <alignment horizontal="justify" vertical="center"/>
    </xf>
    <xf numFmtId="0" fontId="25" fillId="0" borderId="0" xfId="2" applyFont="1" applyFill="1" applyBorder="1" applyAlignment="1">
      <alignment horizontal="justify" vertical="center"/>
    </xf>
    <xf numFmtId="0" fontId="25" fillId="0" borderId="43" xfId="2" applyFont="1" applyFill="1" applyBorder="1" applyAlignment="1">
      <alignment horizontal="justify" vertical="center"/>
    </xf>
    <xf numFmtId="0" fontId="47" fillId="0" borderId="5" xfId="0" applyFont="1" applyBorder="1" applyAlignment="1">
      <alignment horizontal="justify" vertical="center"/>
    </xf>
    <xf numFmtId="0" fontId="47" fillId="0" borderId="0" xfId="0" applyFont="1" applyBorder="1" applyAlignment="1">
      <alignment horizontal="justify" vertical="center"/>
    </xf>
    <xf numFmtId="0" fontId="47" fillId="0" borderId="43" xfId="0" applyFont="1" applyBorder="1" applyAlignment="1">
      <alignment horizontal="justify" vertical="center"/>
    </xf>
    <xf numFmtId="0" fontId="47" fillId="0" borderId="44" xfId="0" applyFont="1" applyBorder="1" applyAlignment="1">
      <alignment horizontal="justify" vertical="center"/>
    </xf>
    <xf numFmtId="0" fontId="47" fillId="0" borderId="45" xfId="0" applyFont="1" applyBorder="1" applyAlignment="1">
      <alignment horizontal="justify" vertical="center"/>
    </xf>
    <xf numFmtId="0" fontId="47" fillId="0" borderId="61" xfId="0" applyFont="1" applyBorder="1" applyAlignment="1">
      <alignment horizontal="justify" vertical="center"/>
    </xf>
    <xf numFmtId="0" fontId="25" fillId="0" borderId="52" xfId="2" applyFont="1" applyFill="1" applyBorder="1" applyAlignment="1">
      <alignment horizontal="justify" vertical="center"/>
    </xf>
    <xf numFmtId="0" fontId="25" fillId="0" borderId="10" xfId="2" applyFont="1" applyFill="1" applyBorder="1" applyAlignment="1">
      <alignment horizontal="justify" vertical="center"/>
    </xf>
    <xf numFmtId="0" fontId="25" fillId="0" borderId="11" xfId="2" applyFont="1" applyFill="1" applyBorder="1" applyAlignment="1">
      <alignment horizontal="justify" vertical="center"/>
    </xf>
    <xf numFmtId="0" fontId="15" fillId="2" borderId="10" xfId="2" applyFont="1" applyFill="1" applyBorder="1" applyAlignment="1">
      <alignment horizontal="center"/>
    </xf>
    <xf numFmtId="164" fontId="5" fillId="0" borderId="50" xfId="0" applyNumberFormat="1" applyFont="1" applyFill="1" applyBorder="1" applyAlignment="1">
      <alignment horizontal="center" vertical="center" wrapText="1"/>
    </xf>
    <xf numFmtId="164" fontId="5" fillId="0" borderId="48" xfId="0" applyNumberFormat="1" applyFont="1" applyFill="1" applyBorder="1" applyAlignment="1">
      <alignment horizontal="center" vertical="center" wrapText="1"/>
    </xf>
    <xf numFmtId="164" fontId="5" fillId="0" borderId="49" xfId="0" applyNumberFormat="1" applyFont="1" applyFill="1" applyBorder="1" applyAlignment="1">
      <alignment horizontal="center" vertical="center" wrapText="1"/>
    </xf>
    <xf numFmtId="10" fontId="5" fillId="0" borderId="50" xfId="1" applyNumberFormat="1" applyFont="1" applyFill="1" applyBorder="1" applyAlignment="1">
      <alignment horizontal="center" vertical="center" wrapText="1"/>
    </xf>
    <xf numFmtId="10" fontId="5" fillId="0" borderId="48" xfId="1" applyNumberFormat="1" applyFont="1" applyFill="1" applyBorder="1" applyAlignment="1">
      <alignment horizontal="center" vertical="center" wrapText="1"/>
    </xf>
    <xf numFmtId="10" fontId="5" fillId="0" borderId="49" xfId="1" applyNumberFormat="1" applyFont="1" applyFill="1" applyBorder="1" applyAlignment="1">
      <alignment horizontal="center" vertical="center" wrapText="1"/>
    </xf>
    <xf numFmtId="0" fontId="16" fillId="0" borderId="9" xfId="4" applyNumberFormat="1" applyFont="1" applyFill="1" applyBorder="1" applyAlignment="1">
      <alignment horizontal="left" vertical="center" wrapText="1"/>
    </xf>
    <xf numFmtId="0" fontId="16" fillId="0" borderId="10" xfId="4" applyNumberFormat="1" applyFont="1" applyFill="1" applyBorder="1" applyAlignment="1">
      <alignment horizontal="left" vertical="center" wrapText="1"/>
    </xf>
    <xf numFmtId="0" fontId="16" fillId="0" borderId="11" xfId="4" applyNumberFormat="1" applyFont="1" applyFill="1" applyBorder="1" applyAlignment="1">
      <alignment horizontal="left" vertical="center" wrapText="1"/>
    </xf>
    <xf numFmtId="0" fontId="46" fillId="0" borderId="42" xfId="0" applyFont="1" applyBorder="1" applyAlignment="1">
      <alignment horizontal="left" vertical="center" wrapText="1"/>
    </xf>
    <xf numFmtId="0" fontId="46" fillId="0" borderId="0" xfId="0" applyFont="1" applyAlignment="1">
      <alignment horizontal="left" vertical="center" wrapText="1"/>
    </xf>
    <xf numFmtId="0" fontId="46" fillId="0" borderId="43" xfId="0" applyFont="1" applyBorder="1" applyAlignment="1">
      <alignment horizontal="left" vertical="center" wrapText="1"/>
    </xf>
    <xf numFmtId="0" fontId="46" fillId="0" borderId="66" xfId="0" applyFont="1" applyBorder="1" applyAlignment="1">
      <alignment horizontal="left" vertical="center" wrapText="1"/>
    </xf>
    <xf numFmtId="0" fontId="46" fillId="0" borderId="45" xfId="0" applyFont="1" applyBorder="1" applyAlignment="1">
      <alignment horizontal="left" vertical="center" wrapText="1"/>
    </xf>
    <xf numFmtId="0" fontId="46" fillId="0" borderId="61" xfId="0" applyFont="1" applyBorder="1" applyAlignment="1">
      <alignment horizontal="left" vertical="center" wrapText="1"/>
    </xf>
    <xf numFmtId="164" fontId="5" fillId="0" borderId="30" xfId="0" applyNumberFormat="1" applyFont="1" applyFill="1" applyBorder="1" applyAlignment="1">
      <alignment horizontal="center" vertical="center" wrapText="1"/>
    </xf>
    <xf numFmtId="164" fontId="5" fillId="0" borderId="31" xfId="0" applyNumberFormat="1" applyFont="1" applyFill="1" applyBorder="1" applyAlignment="1">
      <alignment horizontal="center" vertical="center" wrapText="1"/>
    </xf>
    <xf numFmtId="164" fontId="5" fillId="0" borderId="32" xfId="0" applyNumberFormat="1" applyFont="1" applyFill="1" applyBorder="1" applyAlignment="1">
      <alignment horizontal="center" vertical="center" wrapText="1"/>
    </xf>
    <xf numFmtId="10" fontId="5" fillId="0" borderId="30" xfId="1" applyNumberFormat="1" applyFont="1" applyFill="1" applyBorder="1" applyAlignment="1">
      <alignment horizontal="center" vertical="center" wrapText="1"/>
    </xf>
    <xf numFmtId="10" fontId="5" fillId="0" borderId="31" xfId="1" applyNumberFormat="1" applyFont="1" applyFill="1" applyBorder="1" applyAlignment="1">
      <alignment horizontal="center" vertical="center" wrapText="1"/>
    </xf>
    <xf numFmtId="10" fontId="5" fillId="0" borderId="32" xfId="1" applyNumberFormat="1" applyFont="1" applyFill="1" applyBorder="1" applyAlignment="1">
      <alignment horizontal="center" vertical="center" wrapText="1"/>
    </xf>
    <xf numFmtId="10" fontId="5" fillId="0" borderId="1" xfId="2" applyNumberFormat="1" applyFont="1" applyBorder="1" applyAlignment="1">
      <alignment horizontal="center" vertical="center"/>
    </xf>
    <xf numFmtId="0" fontId="5" fillId="0" borderId="1" xfId="2" applyFont="1" applyBorder="1" applyAlignment="1">
      <alignment horizontal="center" vertical="center"/>
    </xf>
    <xf numFmtId="0" fontId="5" fillId="0" borderId="47" xfId="2" applyFont="1" applyBorder="1" applyAlignment="1">
      <alignment horizontal="justify" vertical="center" wrapText="1"/>
    </xf>
    <xf numFmtId="0" fontId="5" fillId="0" borderId="48" xfId="2" applyFont="1" applyBorder="1" applyAlignment="1">
      <alignment horizontal="justify" vertical="center" wrapText="1"/>
    </xf>
    <xf numFmtId="0" fontId="5" fillId="0" borderId="39" xfId="2" applyFont="1" applyBorder="1" applyAlignment="1">
      <alignment horizontal="justify" vertical="center" wrapText="1"/>
    </xf>
    <xf numFmtId="0" fontId="5" fillId="0" borderId="47" xfId="2" applyFont="1" applyBorder="1" applyAlignment="1">
      <alignment horizontal="center" vertical="center" wrapText="1"/>
    </xf>
    <xf numFmtId="0" fontId="5" fillId="0" borderId="48" xfId="2" applyFont="1" applyBorder="1" applyAlignment="1">
      <alignment horizontal="center" vertical="center" wrapText="1"/>
    </xf>
    <xf numFmtId="0" fontId="5" fillId="0" borderId="49" xfId="2" applyFont="1" applyBorder="1" applyAlignment="1">
      <alignment horizontal="center" vertical="center" wrapText="1"/>
    </xf>
    <xf numFmtId="164" fontId="5" fillId="0" borderId="62" xfId="0" applyNumberFormat="1" applyFont="1" applyBorder="1" applyAlignment="1">
      <alignment horizontal="center" vertical="center" wrapText="1"/>
    </xf>
    <xf numFmtId="0" fontId="5" fillId="0" borderId="63" xfId="0" applyFont="1" applyBorder="1"/>
    <xf numFmtId="0" fontId="5" fillId="0" borderId="117" xfId="0" applyFont="1" applyBorder="1"/>
    <xf numFmtId="10" fontId="5" fillId="0" borderId="14" xfId="2" applyNumberFormat="1" applyFont="1" applyBorder="1" applyAlignment="1">
      <alignment horizontal="center" vertical="center"/>
    </xf>
    <xf numFmtId="0" fontId="5" fillId="0" borderId="14" xfId="2" applyFont="1" applyBorder="1" applyAlignment="1">
      <alignment horizontal="center" vertical="center"/>
    </xf>
    <xf numFmtId="0" fontId="25" fillId="0" borderId="22" xfId="2" applyFont="1" applyBorder="1" applyAlignment="1">
      <alignment horizontal="center" vertical="center"/>
    </xf>
    <xf numFmtId="0" fontId="25" fillId="0" borderId="31" xfId="2" applyFont="1" applyBorder="1" applyAlignment="1">
      <alignment horizontal="center" vertical="center"/>
    </xf>
    <xf numFmtId="0" fontId="25" fillId="0" borderId="21" xfId="2" applyFont="1" applyBorder="1" applyAlignment="1">
      <alignment horizontal="center" vertical="center"/>
    </xf>
    <xf numFmtId="0" fontId="25" fillId="0" borderId="32" xfId="2" applyFont="1" applyBorder="1" applyAlignment="1">
      <alignment horizontal="center" vertical="center"/>
    </xf>
    <xf numFmtId="164" fontId="5" fillId="0" borderId="6" xfId="0" applyNumberFormat="1" applyFont="1" applyBorder="1" applyAlignment="1">
      <alignment horizontal="center" vertical="center" wrapText="1"/>
    </xf>
    <xf numFmtId="0" fontId="5" fillId="0" borderId="7" xfId="0" applyFont="1" applyBorder="1"/>
    <xf numFmtId="0" fontId="5" fillId="0" borderId="8" xfId="0" applyFont="1" applyBorder="1"/>
    <xf numFmtId="10" fontId="5" fillId="0" borderId="7" xfId="2" applyNumberFormat="1" applyFont="1" applyBorder="1" applyAlignment="1">
      <alignment horizontal="center" vertical="center"/>
    </xf>
    <xf numFmtId="0" fontId="5" fillId="0" borderId="7" xfId="2" applyFont="1" applyBorder="1" applyAlignment="1">
      <alignment horizontal="center" vertical="center"/>
    </xf>
    <xf numFmtId="10" fontId="5" fillId="0" borderId="20" xfId="2" applyNumberFormat="1" applyFont="1" applyBorder="1" applyAlignment="1">
      <alignment horizontal="center" vertical="center"/>
    </xf>
    <xf numFmtId="10" fontId="5" fillId="0" borderId="28" xfId="2" applyNumberFormat="1" applyFont="1" applyBorder="1" applyAlignment="1">
      <alignment horizontal="center" vertical="center"/>
    </xf>
    <xf numFmtId="10" fontId="5" fillId="0" borderId="19" xfId="2" applyNumberFormat="1" applyFont="1" applyBorder="1" applyAlignment="1">
      <alignment horizontal="center" vertical="center"/>
    </xf>
    <xf numFmtId="0" fontId="5" fillId="0" borderId="20" xfId="2" applyFont="1" applyBorder="1" applyAlignment="1">
      <alignment horizontal="justify" vertical="center" wrapText="1"/>
    </xf>
    <xf numFmtId="0" fontId="5" fillId="0" borderId="28" xfId="2" applyFont="1" applyBorder="1" applyAlignment="1">
      <alignment horizontal="justify" vertical="center" wrapText="1"/>
    </xf>
    <xf numFmtId="0" fontId="5" fillId="0" borderId="19" xfId="2" applyFont="1" applyBorder="1" applyAlignment="1">
      <alignment horizontal="justify" vertical="center" wrapText="1"/>
    </xf>
    <xf numFmtId="0" fontId="5" fillId="0" borderId="29" xfId="2" applyFont="1" applyBorder="1" applyAlignment="1">
      <alignment horizontal="justify" vertical="center" wrapText="1"/>
    </xf>
    <xf numFmtId="0" fontId="45" fillId="3" borderId="6" xfId="0" applyFont="1" applyFill="1" applyBorder="1" applyAlignment="1">
      <alignment horizontal="center" vertical="center" wrapText="1"/>
    </xf>
    <xf numFmtId="0" fontId="45" fillId="3" borderId="7" xfId="0" applyFont="1" applyFill="1" applyBorder="1" applyAlignment="1">
      <alignment horizontal="center" vertical="center" wrapText="1"/>
    </xf>
    <xf numFmtId="0" fontId="45" fillId="3" borderId="8" xfId="0" applyFont="1" applyFill="1" applyBorder="1" applyAlignment="1">
      <alignment horizontal="center" vertical="center" wrapText="1"/>
    </xf>
    <xf numFmtId="0" fontId="45" fillId="3" borderId="46" xfId="0" applyFont="1" applyFill="1" applyBorder="1" applyAlignment="1">
      <alignment horizontal="center" vertical="center" wrapText="1"/>
    </xf>
    <xf numFmtId="0" fontId="45" fillId="3" borderId="1" xfId="0" applyFont="1" applyFill="1" applyBorder="1" applyAlignment="1">
      <alignment horizontal="center" vertical="center" wrapText="1"/>
    </xf>
    <xf numFmtId="0" fontId="45" fillId="3" borderId="40" xfId="0" applyFont="1" applyFill="1" applyBorder="1" applyAlignment="1">
      <alignment horizontal="center" vertical="center" wrapText="1"/>
    </xf>
    <xf numFmtId="0" fontId="45" fillId="3" borderId="13" xfId="0" applyFont="1" applyFill="1" applyBorder="1" applyAlignment="1">
      <alignment horizontal="center" vertical="center" wrapText="1"/>
    </xf>
    <xf numFmtId="0" fontId="45" fillId="3" borderId="14" xfId="0" applyFont="1" applyFill="1" applyBorder="1" applyAlignment="1">
      <alignment horizontal="center" vertical="center" wrapText="1"/>
    </xf>
    <xf numFmtId="0" fontId="45" fillId="3" borderId="15" xfId="0" applyFont="1" applyFill="1" applyBorder="1" applyAlignment="1">
      <alignment horizontal="center" vertical="center" wrapText="1"/>
    </xf>
    <xf numFmtId="0" fontId="45" fillId="3" borderId="19" xfId="0" applyFont="1" applyFill="1" applyBorder="1" applyAlignment="1">
      <alignment horizontal="center" vertical="center" wrapText="1"/>
    </xf>
    <xf numFmtId="0" fontId="45" fillId="3" borderId="39" xfId="0" applyFont="1" applyFill="1" applyBorder="1" applyAlignment="1">
      <alignment horizontal="center" vertical="center" wrapText="1"/>
    </xf>
    <xf numFmtId="0" fontId="45" fillId="3" borderId="21" xfId="0" applyFont="1" applyFill="1" applyBorder="1" applyAlignment="1">
      <alignment horizontal="center" vertical="center" wrapText="1"/>
    </xf>
    <xf numFmtId="0" fontId="45" fillId="3" borderId="7" xfId="0" applyFont="1" applyFill="1" applyBorder="1" applyAlignment="1">
      <alignment horizontal="center" vertical="center"/>
    </xf>
    <xf numFmtId="0" fontId="45" fillId="3" borderId="8" xfId="0" applyFont="1" applyFill="1" applyBorder="1" applyAlignment="1">
      <alignment horizontal="center" vertical="center"/>
    </xf>
    <xf numFmtId="0" fontId="45" fillId="3" borderId="1" xfId="0" applyFont="1" applyFill="1" applyBorder="1" applyAlignment="1">
      <alignment horizontal="center" vertical="center"/>
    </xf>
    <xf numFmtId="0" fontId="45" fillId="3" borderId="40" xfId="0" applyFont="1" applyFill="1" applyBorder="1" applyAlignment="1">
      <alignment horizontal="center" vertical="center"/>
    </xf>
    <xf numFmtId="0" fontId="45" fillId="3" borderId="14" xfId="0" applyFont="1" applyFill="1" applyBorder="1" applyAlignment="1">
      <alignment horizontal="center" vertical="center"/>
    </xf>
    <xf numFmtId="0" fontId="45" fillId="3" borderId="15" xfId="0" applyFont="1" applyFill="1" applyBorder="1" applyAlignment="1">
      <alignment horizontal="center" vertical="center"/>
    </xf>
    <xf numFmtId="0" fontId="5" fillId="0" borderId="39" xfId="4" applyNumberFormat="1" applyFont="1" applyFill="1" applyBorder="1" applyAlignment="1">
      <alignment horizontal="justify" vertical="center" wrapText="1"/>
    </xf>
    <xf numFmtId="0" fontId="5" fillId="0" borderId="1" xfId="4" applyNumberFormat="1" applyFont="1" applyFill="1" applyBorder="1" applyAlignment="1">
      <alignment horizontal="justify" vertical="center" wrapText="1"/>
    </xf>
    <xf numFmtId="0" fontId="5" fillId="0" borderId="40" xfId="4" applyNumberFormat="1" applyFont="1" applyFill="1" applyBorder="1" applyAlignment="1">
      <alignment horizontal="justify" vertical="center" wrapText="1"/>
    </xf>
    <xf numFmtId="0" fontId="5" fillId="2" borderId="33" xfId="2" applyFont="1" applyFill="1" applyBorder="1" applyAlignment="1">
      <alignment horizontal="center"/>
    </xf>
    <xf numFmtId="169" fontId="5" fillId="0" borderId="38" xfId="1" applyNumberFormat="1" applyFont="1" applyFill="1" applyBorder="1" applyAlignment="1">
      <alignment horizontal="justify" vertical="center" wrapText="1"/>
    </xf>
    <xf numFmtId="169" fontId="5" fillId="0" borderId="54" xfId="1" applyNumberFormat="1" applyFont="1" applyFill="1" applyBorder="1" applyAlignment="1">
      <alignment horizontal="justify" vertical="center" wrapText="1"/>
    </xf>
    <xf numFmtId="169" fontId="5" fillId="0" borderId="55" xfId="1" applyNumberFormat="1" applyFont="1" applyFill="1" applyBorder="1" applyAlignment="1">
      <alignment horizontal="justify" vertical="center" wrapText="1"/>
    </xf>
    <xf numFmtId="0" fontId="5" fillId="0" borderId="26" xfId="3" applyBorder="1" applyAlignment="1">
      <alignment horizontal="justify" vertical="center" wrapText="1"/>
    </xf>
    <xf numFmtId="0" fontId="5" fillId="0" borderId="24" xfId="3" applyBorder="1" applyAlignment="1">
      <alignment horizontal="justify" vertical="center" wrapText="1"/>
    </xf>
    <xf numFmtId="0" fontId="5" fillId="0" borderId="25" xfId="3" applyBorder="1" applyAlignment="1">
      <alignment horizontal="justify" vertical="center" wrapText="1"/>
    </xf>
    <xf numFmtId="0" fontId="5" fillId="0" borderId="21" xfId="2" applyFont="1" applyBorder="1" applyAlignment="1">
      <alignment horizontal="center" vertical="center"/>
    </xf>
    <xf numFmtId="0" fontId="5" fillId="0" borderId="15" xfId="2" applyFont="1" applyBorder="1" applyAlignment="1">
      <alignment horizontal="center" vertical="center"/>
    </xf>
    <xf numFmtId="0" fontId="5" fillId="0" borderId="26" xfId="3" applyBorder="1" applyAlignment="1">
      <alignment horizontal="center" vertical="center" wrapText="1"/>
    </xf>
    <xf numFmtId="0" fontId="5" fillId="0" borderId="24" xfId="3" applyBorder="1" applyAlignment="1">
      <alignment horizontal="center" vertical="center" wrapText="1"/>
    </xf>
    <xf numFmtId="0" fontId="5" fillId="0" borderId="25" xfId="3" applyBorder="1" applyAlignment="1">
      <alignment horizontal="center" vertical="center" wrapText="1"/>
    </xf>
    <xf numFmtId="9" fontId="5" fillId="0" borderId="19" xfId="3" applyNumberFormat="1" applyBorder="1" applyAlignment="1">
      <alignment horizontal="center" vertical="center" wrapText="1"/>
    </xf>
    <xf numFmtId="9" fontId="5" fillId="0" borderId="7" xfId="3" applyNumberFormat="1" applyBorder="1" applyAlignment="1">
      <alignment horizontal="center" vertical="center" wrapText="1"/>
    </xf>
    <xf numFmtId="9" fontId="5" fillId="0" borderId="20" xfId="3" applyNumberFormat="1" applyBorder="1" applyAlignment="1">
      <alignment horizontal="center" vertical="center" wrapText="1"/>
    </xf>
    <xf numFmtId="9" fontId="5" fillId="0" borderId="21" xfId="3" applyNumberFormat="1" applyBorder="1" applyAlignment="1">
      <alignment horizontal="center" vertical="center" wrapText="1"/>
    </xf>
    <xf numFmtId="9" fontId="5" fillId="0" borderId="14" xfId="3" applyNumberFormat="1" applyBorder="1" applyAlignment="1">
      <alignment horizontal="center" vertical="center" wrapText="1"/>
    </xf>
    <xf numFmtId="9" fontId="5" fillId="0" borderId="22" xfId="3" applyNumberFormat="1" applyBorder="1" applyAlignment="1">
      <alignment horizontal="center" vertical="center" wrapText="1"/>
    </xf>
    <xf numFmtId="0" fontId="25" fillId="0" borderId="9" xfId="2" applyFont="1" applyBorder="1" applyAlignment="1">
      <alignment horizontal="center" vertical="center" wrapText="1"/>
    </xf>
    <xf numFmtId="0" fontId="25" fillId="0" borderId="10" xfId="2" applyFont="1" applyBorder="1" applyAlignment="1">
      <alignment horizontal="center" vertical="center"/>
    </xf>
    <xf numFmtId="0" fontId="25" fillId="0" borderId="11" xfId="2" applyFont="1" applyBorder="1" applyAlignment="1">
      <alignment horizontal="center" vertical="center"/>
    </xf>
    <xf numFmtId="0" fontId="25" fillId="0" borderId="16" xfId="2" applyFont="1" applyBorder="1" applyAlignment="1">
      <alignment horizontal="center" vertical="center"/>
    </xf>
    <xf numFmtId="0" fontId="25" fillId="0" borderId="17" xfId="2" applyFont="1" applyBorder="1" applyAlignment="1">
      <alignment horizontal="center" vertical="center"/>
    </xf>
    <xf numFmtId="0" fontId="25" fillId="0" borderId="18" xfId="2" applyFont="1" applyBorder="1" applyAlignment="1">
      <alignment horizontal="center" vertical="center"/>
    </xf>
    <xf numFmtId="0" fontId="25" fillId="0" borderId="1" xfId="2" applyFont="1" applyBorder="1" applyAlignment="1">
      <alignment horizontal="justify" vertical="center" wrapText="1"/>
    </xf>
    <xf numFmtId="0" fontId="25" fillId="0" borderId="40" xfId="2" applyFont="1" applyBorder="1" applyAlignment="1">
      <alignment horizontal="justify" vertical="center" wrapText="1"/>
    </xf>
    <xf numFmtId="0" fontId="2" fillId="0" borderId="6" xfId="0" applyFont="1" applyBorder="1" applyAlignment="1">
      <alignment horizontal="center" vertical="center"/>
    </xf>
    <xf numFmtId="0" fontId="2" fillId="0" borderId="7" xfId="0" applyFont="1" applyBorder="1" applyAlignment="1">
      <alignment horizontal="center" vertical="center"/>
    </xf>
    <xf numFmtId="2" fontId="2" fillId="0" borderId="7" xfId="8" applyNumberFormat="1" applyFont="1" applyFill="1" applyBorder="1" applyAlignment="1">
      <alignment horizontal="center" vertical="center"/>
    </xf>
    <xf numFmtId="0" fontId="17" fillId="0" borderId="7" xfId="2" applyFont="1" applyBorder="1" applyAlignment="1">
      <alignment horizontal="justify" vertical="center" wrapText="1"/>
    </xf>
    <xf numFmtId="0" fontId="17" fillId="0" borderId="8" xfId="2" applyFont="1" applyBorder="1" applyAlignment="1">
      <alignment horizontal="justify" vertical="center" wrapText="1"/>
    </xf>
    <xf numFmtId="0" fontId="2" fillId="0" borderId="46" xfId="0" applyFont="1" applyBorder="1" applyAlignment="1">
      <alignment horizontal="center" vertical="center"/>
    </xf>
    <xf numFmtId="0" fontId="2" fillId="0" borderId="1" xfId="0" applyFont="1" applyBorder="1" applyAlignment="1">
      <alignment horizontal="center" vertical="center"/>
    </xf>
    <xf numFmtId="2" fontId="2" fillId="0" borderId="1" xfId="2" applyNumberFormat="1" applyFont="1" applyBorder="1" applyAlignment="1">
      <alignment horizontal="center" vertical="center"/>
    </xf>
    <xf numFmtId="0" fontId="6" fillId="0" borderId="54" xfId="0" applyFont="1" applyBorder="1" applyAlignment="1"/>
    <xf numFmtId="0" fontId="6" fillId="0" borderId="55" xfId="0" applyFont="1" applyBorder="1" applyAlignment="1"/>
    <xf numFmtId="0" fontId="16" fillId="0" borderId="38" xfId="4" applyNumberFormat="1" applyFont="1" applyFill="1" applyBorder="1" applyAlignment="1">
      <alignment horizontal="justify" vertical="center" wrapText="1"/>
    </xf>
    <xf numFmtId="0" fontId="16" fillId="0" borderId="54" xfId="4" applyNumberFormat="1" applyFont="1" applyFill="1" applyBorder="1" applyAlignment="1">
      <alignment horizontal="justify" vertical="center" wrapText="1"/>
    </xf>
    <xf numFmtId="0" fontId="16" fillId="0" borderId="55" xfId="4" applyNumberFormat="1" applyFont="1" applyFill="1" applyBorder="1" applyAlignment="1">
      <alignment horizontal="justify" vertical="center" wrapText="1"/>
    </xf>
    <xf numFmtId="2" fontId="6" fillId="0" borderId="13" xfId="2" applyNumberFormat="1" applyFont="1" applyBorder="1" applyAlignment="1">
      <alignment horizontal="center"/>
    </xf>
    <xf numFmtId="2" fontId="6" fillId="0" borderId="14" xfId="2" applyNumberFormat="1" applyFont="1" applyBorder="1" applyAlignment="1">
      <alignment horizontal="center"/>
    </xf>
    <xf numFmtId="2" fontId="6" fillId="0" borderId="15" xfId="2" applyNumberFormat="1" applyFont="1" applyBorder="1" applyAlignment="1">
      <alignment horizontal="center"/>
    </xf>
    <xf numFmtId="49" fontId="6" fillId="0" borderId="33" xfId="1" applyNumberFormat="1" applyFont="1" applyFill="1" applyBorder="1" applyAlignment="1">
      <alignment horizontal="center" vertical="center" wrapText="1"/>
    </xf>
    <xf numFmtId="49" fontId="6" fillId="0" borderId="26" xfId="1" applyNumberFormat="1" applyFont="1" applyFill="1" applyBorder="1" applyAlignment="1">
      <alignment horizontal="center" vertical="center" wrapText="1"/>
    </xf>
    <xf numFmtId="0" fontId="16" fillId="4" borderId="13" xfId="3" applyFont="1" applyFill="1" applyBorder="1" applyAlignment="1">
      <alignment horizontal="left" vertical="center" wrapText="1"/>
    </xf>
    <xf numFmtId="0" fontId="16" fillId="4" borderId="14" xfId="3" applyFont="1" applyFill="1" applyBorder="1" applyAlignment="1">
      <alignment horizontal="left" vertical="center" wrapText="1"/>
    </xf>
    <xf numFmtId="0" fontId="16" fillId="4" borderId="15" xfId="3" applyFont="1" applyFill="1" applyBorder="1" applyAlignment="1">
      <alignment horizontal="left" vertical="center" wrapText="1"/>
    </xf>
    <xf numFmtId="0" fontId="5" fillId="0" borderId="30" xfId="2" applyFont="1" applyBorder="1" applyAlignment="1">
      <alignment horizontal="center" vertical="center"/>
    </xf>
    <xf numFmtId="0" fontId="5" fillId="0" borderId="31" xfId="2" applyFont="1" applyBorder="1" applyAlignment="1">
      <alignment horizontal="center" vertical="center"/>
    </xf>
    <xf numFmtId="0" fontId="5" fillId="0" borderId="32" xfId="2" applyFont="1" applyBorder="1" applyAlignment="1">
      <alignment horizontal="center" vertical="center"/>
    </xf>
    <xf numFmtId="0" fontId="5" fillId="0" borderId="30" xfId="2" applyFont="1" applyBorder="1" applyAlignment="1">
      <alignment horizontal="center" vertical="center" wrapText="1"/>
    </xf>
    <xf numFmtId="0" fontId="4" fillId="15" borderId="9" xfId="0" applyFont="1" applyFill="1" applyBorder="1" applyAlignment="1">
      <alignment horizontal="center" vertical="center" wrapText="1"/>
    </xf>
    <xf numFmtId="0" fontId="4" fillId="15" borderId="10" xfId="0" applyFont="1" applyFill="1" applyBorder="1" applyAlignment="1">
      <alignment horizontal="center" vertical="center" wrapText="1"/>
    </xf>
    <xf numFmtId="0" fontId="4" fillId="15" borderId="11" xfId="0" applyFont="1" applyFill="1" applyBorder="1" applyAlignment="1">
      <alignment horizontal="center" vertical="center" wrapText="1"/>
    </xf>
    <xf numFmtId="0" fontId="4" fillId="15" borderId="16" xfId="0" applyFont="1" applyFill="1" applyBorder="1" applyAlignment="1">
      <alignment horizontal="center" vertical="center" wrapText="1"/>
    </xf>
    <xf numFmtId="0" fontId="4" fillId="15" borderId="17" xfId="0" applyFont="1" applyFill="1" applyBorder="1" applyAlignment="1">
      <alignment horizontal="center" vertical="center" wrapText="1"/>
    </xf>
    <xf numFmtId="0" fontId="4" fillId="15" borderId="18" xfId="0" applyFont="1" applyFill="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34" xfId="0" applyFont="1" applyBorder="1" applyAlignment="1">
      <alignment horizontal="center" vertical="center" wrapText="1"/>
    </xf>
    <xf numFmtId="0" fontId="6" fillId="0" borderId="35" xfId="0" applyFont="1" applyBorder="1" applyAlignment="1">
      <alignment horizontal="center" vertical="center" wrapText="1"/>
    </xf>
    <xf numFmtId="0" fontId="6" fillId="0" borderId="52" xfId="0" applyFont="1" applyBorder="1" applyAlignment="1">
      <alignment horizontal="center" vertical="center" wrapText="1"/>
    </xf>
    <xf numFmtId="0" fontId="6" fillId="0" borderId="44" xfId="0" applyFont="1" applyBorder="1" applyAlignment="1">
      <alignment horizontal="center" vertical="center" wrapText="1"/>
    </xf>
    <xf numFmtId="0" fontId="6" fillId="0" borderId="45" xfId="0" applyFont="1" applyBorder="1" applyAlignment="1">
      <alignment horizontal="center" vertical="center" wrapText="1"/>
    </xf>
    <xf numFmtId="0" fontId="6" fillId="0" borderId="61"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67" xfId="0" applyFont="1" applyBorder="1" applyAlignment="1">
      <alignment horizontal="center" vertical="center" wrapText="1"/>
    </xf>
    <xf numFmtId="0" fontId="6" fillId="0" borderId="26" xfId="0" applyFont="1" applyBorder="1" applyAlignment="1">
      <alignment horizontal="center" vertical="center" wrapText="1"/>
    </xf>
    <xf numFmtId="14" fontId="6" fillId="0" borderId="9" xfId="0" applyNumberFormat="1" applyFont="1" applyBorder="1" applyAlignment="1">
      <alignment horizontal="center" vertical="center" wrapText="1"/>
    </xf>
    <xf numFmtId="14" fontId="6" fillId="0" borderId="10" xfId="0" applyNumberFormat="1" applyFont="1" applyBorder="1" applyAlignment="1">
      <alignment horizontal="center" vertical="center" wrapText="1"/>
    </xf>
    <xf numFmtId="14" fontId="6" fillId="0" borderId="11" xfId="0" applyNumberFormat="1" applyFont="1" applyBorder="1" applyAlignment="1">
      <alignment horizontal="center" vertical="center" wrapText="1"/>
    </xf>
    <xf numFmtId="14" fontId="6" fillId="0" borderId="16" xfId="0" applyNumberFormat="1" applyFont="1" applyBorder="1" applyAlignment="1">
      <alignment horizontal="center" vertical="center" wrapText="1"/>
    </xf>
    <xf numFmtId="14" fontId="6" fillId="0" borderId="17" xfId="0" applyNumberFormat="1" applyFont="1" applyBorder="1" applyAlignment="1">
      <alignment horizontal="center" vertical="center" wrapText="1"/>
    </xf>
    <xf numFmtId="14" fontId="6" fillId="0" borderId="18" xfId="0" applyNumberFormat="1" applyFont="1" applyBorder="1" applyAlignment="1">
      <alignment horizontal="center" vertical="center" wrapText="1"/>
    </xf>
    <xf numFmtId="0" fontId="6" fillId="0" borderId="30" xfId="0" applyFont="1" applyBorder="1" applyAlignment="1">
      <alignment horizontal="center" vertical="center"/>
    </xf>
    <xf numFmtId="0" fontId="6" fillId="0" borderId="31" xfId="0" applyFont="1" applyBorder="1" applyAlignment="1">
      <alignment horizontal="center" vertical="center"/>
    </xf>
    <xf numFmtId="0" fontId="6" fillId="0" borderId="32" xfId="0" applyFont="1" applyBorder="1" applyAlignment="1">
      <alignment horizontal="center" vertical="center"/>
    </xf>
    <xf numFmtId="0" fontId="6" fillId="0" borderId="33" xfId="0" applyFont="1" applyBorder="1" applyAlignment="1">
      <alignment horizontal="center" vertical="center"/>
    </xf>
    <xf numFmtId="0" fontId="6" fillId="0" borderId="34" xfId="0" applyFont="1" applyBorder="1" applyAlignment="1">
      <alignment horizontal="center" vertical="center"/>
    </xf>
    <xf numFmtId="0" fontId="6" fillId="0" borderId="35" xfId="0" applyFont="1" applyBorder="1" applyAlignment="1">
      <alignment horizontal="center" vertical="center"/>
    </xf>
    <xf numFmtId="0" fontId="6" fillId="0" borderId="22" xfId="0" applyFont="1" applyBorder="1" applyAlignment="1">
      <alignment horizontal="center"/>
    </xf>
    <xf numFmtId="0" fontId="6" fillId="0" borderId="31" xfId="0" applyFont="1" applyBorder="1" applyAlignment="1">
      <alignment horizontal="center"/>
    </xf>
    <xf numFmtId="0" fontId="6" fillId="0" borderId="21" xfId="0" applyFont="1" applyBorder="1" applyAlignment="1">
      <alignment horizontal="center"/>
    </xf>
    <xf numFmtId="0" fontId="6" fillId="4" borderId="67" xfId="0" applyFont="1" applyFill="1" applyBorder="1" applyAlignment="1">
      <alignment horizontal="center" vertical="center" wrapText="1"/>
    </xf>
    <xf numFmtId="0" fontId="6" fillId="4" borderId="34" xfId="0" applyFont="1" applyFill="1" applyBorder="1" applyAlignment="1">
      <alignment horizontal="center" vertical="center" wrapText="1"/>
    </xf>
    <xf numFmtId="0" fontId="6" fillId="4" borderId="26" xfId="0" applyFont="1" applyFill="1" applyBorder="1" applyAlignment="1">
      <alignment horizontal="center" vertical="center" wrapText="1"/>
    </xf>
    <xf numFmtId="9" fontId="6" fillId="0" borderId="33" xfId="0" applyNumberFormat="1" applyFont="1" applyBorder="1" applyAlignment="1">
      <alignment horizontal="center" vertical="center" wrapText="1"/>
    </xf>
    <xf numFmtId="0" fontId="15" fillId="2" borderId="33" xfId="2" applyFont="1" applyFill="1" applyBorder="1" applyAlignment="1">
      <alignment horizontal="center" vertical="center" wrapText="1"/>
    </xf>
    <xf numFmtId="0" fontId="15" fillId="2" borderId="34" xfId="2" applyFont="1" applyFill="1" applyBorder="1" applyAlignment="1">
      <alignment horizontal="center" vertical="center" wrapText="1"/>
    </xf>
    <xf numFmtId="0" fontId="15" fillId="2" borderId="35" xfId="2" applyFont="1" applyFill="1" applyBorder="1" applyAlignment="1">
      <alignment horizontal="center" vertical="center" wrapText="1"/>
    </xf>
    <xf numFmtId="0" fontId="6" fillId="0" borderId="5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39" xfId="4" applyNumberFormat="1" applyFont="1" applyFill="1" applyBorder="1" applyAlignment="1">
      <alignment horizontal="center" vertical="center" wrapText="1"/>
    </xf>
    <xf numFmtId="0" fontId="6" fillId="0" borderId="40" xfId="4" applyNumberFormat="1" applyFont="1" applyFill="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60" xfId="0" applyFont="1" applyBorder="1" applyAlignment="1">
      <alignment horizontal="center" vertical="center" wrapText="1"/>
    </xf>
    <xf numFmtId="9" fontId="2" fillId="0" borderId="14" xfId="2" applyNumberFormat="1" applyFont="1" applyBorder="1" applyAlignment="1">
      <alignment horizontal="center" vertical="center"/>
    </xf>
    <xf numFmtId="0" fontId="16" fillId="0" borderId="22" xfId="2" applyFont="1" applyBorder="1" applyAlignment="1">
      <alignment horizontal="center" vertical="top" wrapText="1"/>
    </xf>
    <xf numFmtId="0" fontId="16" fillId="0" borderId="31" xfId="2" applyFont="1" applyBorder="1" applyAlignment="1">
      <alignment horizontal="center" vertical="top" wrapText="1"/>
    </xf>
    <xf numFmtId="0" fontId="16" fillId="0" borderId="21" xfId="2" applyFont="1" applyBorder="1" applyAlignment="1">
      <alignment horizontal="center" vertical="top" wrapText="1"/>
    </xf>
    <xf numFmtId="0" fontId="2" fillId="0" borderId="22" xfId="2" applyFont="1" applyBorder="1" applyAlignment="1">
      <alignment horizontal="center" vertical="center" wrapText="1"/>
    </xf>
    <xf numFmtId="0" fontId="2" fillId="0" borderId="31" xfId="2" applyFont="1" applyBorder="1" applyAlignment="1">
      <alignment horizontal="center" vertical="center" wrapText="1"/>
    </xf>
    <xf numFmtId="0" fontId="2" fillId="0" borderId="32" xfId="2" applyFont="1" applyBorder="1" applyAlignment="1">
      <alignment horizontal="center" vertical="center" wrapText="1"/>
    </xf>
    <xf numFmtId="0" fontId="2" fillId="0" borderId="46" xfId="0" applyFont="1" applyBorder="1" applyAlignment="1">
      <alignment horizontal="center" vertical="center" wrapText="1"/>
    </xf>
    <xf numFmtId="0" fontId="2" fillId="0" borderId="1" xfId="0" applyFont="1" applyBorder="1" applyAlignment="1">
      <alignment horizontal="center" vertical="center" wrapText="1"/>
    </xf>
    <xf numFmtId="9" fontId="2" fillId="0" borderId="1" xfId="2" applyNumberFormat="1" applyFont="1" applyBorder="1" applyAlignment="1">
      <alignment horizontal="center" vertical="center"/>
    </xf>
    <xf numFmtId="0" fontId="16" fillId="0" borderId="47" xfId="2" applyFont="1" applyBorder="1" applyAlignment="1">
      <alignment horizontal="center" vertical="top" wrapText="1"/>
    </xf>
    <xf numFmtId="0" fontId="16" fillId="0" borderId="48" xfId="2" applyFont="1" applyBorder="1" applyAlignment="1">
      <alignment horizontal="center" vertical="top" wrapText="1"/>
    </xf>
    <xf numFmtId="0" fontId="16" fillId="0" borderId="39" xfId="2" applyFont="1" applyBorder="1" applyAlignment="1">
      <alignment horizontal="center" vertical="top" wrapText="1"/>
    </xf>
    <xf numFmtId="0" fontId="2" fillId="0" borderId="49" xfId="2" applyFont="1" applyBorder="1" applyAlignment="1">
      <alignment horizontal="center" vertical="center" wrapText="1"/>
    </xf>
    <xf numFmtId="0" fontId="6" fillId="0" borderId="33" xfId="3" applyFont="1" applyBorder="1" applyAlignment="1">
      <alignment horizontal="center" vertical="top" wrapText="1"/>
    </xf>
    <xf numFmtId="0" fontId="6" fillId="0" borderId="34" xfId="3" applyFont="1" applyBorder="1" applyAlignment="1">
      <alignment horizontal="center" vertical="top" wrapText="1"/>
    </xf>
    <xf numFmtId="0" fontId="6" fillId="0" borderId="35" xfId="3" applyFont="1" applyBorder="1" applyAlignment="1">
      <alignment horizontal="center" vertical="top" wrapText="1"/>
    </xf>
    <xf numFmtId="164" fontId="4" fillId="0" borderId="53" xfId="0" applyNumberFormat="1" applyFont="1" applyBorder="1" applyAlignment="1">
      <alignment horizontal="center" vertical="center" wrapText="1"/>
    </xf>
    <xf numFmtId="0" fontId="4" fillId="0" borderId="54" xfId="0" applyFont="1" applyBorder="1" applyAlignment="1"/>
    <xf numFmtId="0" fontId="4" fillId="0" borderId="55" xfId="0" applyFont="1" applyBorder="1" applyAlignment="1"/>
    <xf numFmtId="0" fontId="6" fillId="0" borderId="39" xfId="4" applyNumberFormat="1" applyFont="1" applyFill="1" applyBorder="1" applyAlignment="1">
      <alignment horizontal="center" vertical="top" wrapText="1"/>
    </xf>
    <xf numFmtId="0" fontId="6" fillId="0" borderId="1" xfId="4" applyNumberFormat="1" applyFont="1" applyFill="1" applyBorder="1" applyAlignment="1">
      <alignment horizontal="center" vertical="top" wrapText="1"/>
    </xf>
    <xf numFmtId="0" fontId="6" fillId="0" borderId="40" xfId="4" applyNumberFormat="1" applyFont="1" applyFill="1" applyBorder="1" applyAlignment="1">
      <alignment horizontal="center" vertical="top" wrapText="1"/>
    </xf>
    <xf numFmtId="164" fontId="4" fillId="0" borderId="118" xfId="0" applyNumberFormat="1" applyFont="1" applyBorder="1" applyAlignment="1">
      <alignment horizontal="center" vertical="center" wrapText="1"/>
    </xf>
    <xf numFmtId="0" fontId="4" fillId="0" borderId="119" xfId="0" applyFont="1" applyBorder="1" applyAlignment="1"/>
    <xf numFmtId="0" fontId="4" fillId="0" borderId="120" xfId="0" applyFont="1" applyBorder="1" applyAlignment="1"/>
    <xf numFmtId="0" fontId="17" fillId="0" borderId="23" xfId="2" applyFont="1" applyBorder="1" applyAlignment="1">
      <alignment horizontal="center" vertical="center"/>
    </xf>
    <xf numFmtId="0" fontId="17" fillId="0" borderId="24" xfId="2" applyFont="1" applyBorder="1" applyAlignment="1">
      <alignment horizontal="center" vertical="center"/>
    </xf>
    <xf numFmtId="9" fontId="2" fillId="0" borderId="24" xfId="2" applyNumberFormat="1" applyFont="1" applyBorder="1" applyAlignment="1">
      <alignment horizontal="center" vertical="center"/>
    </xf>
    <xf numFmtId="0" fontId="2" fillId="0" borderId="24" xfId="2" applyFont="1" applyBorder="1" applyAlignment="1">
      <alignment horizontal="center" vertical="center"/>
    </xf>
    <xf numFmtId="0" fontId="17" fillId="0" borderId="67" xfId="2" applyFont="1" applyBorder="1" applyAlignment="1">
      <alignment horizontal="justify" vertical="top" wrapText="1"/>
    </xf>
    <xf numFmtId="0" fontId="17" fillId="0" borderId="34" xfId="2" applyFont="1" applyBorder="1" applyAlignment="1">
      <alignment horizontal="justify" vertical="top" wrapText="1"/>
    </xf>
    <xf numFmtId="0" fontId="17" fillId="0" borderId="26" xfId="2" applyFont="1" applyBorder="1" applyAlignment="1">
      <alignment horizontal="justify" vertical="top" wrapText="1"/>
    </xf>
    <xf numFmtId="0" fontId="17" fillId="0" borderId="35" xfId="2" applyFont="1" applyBorder="1" applyAlignment="1">
      <alignment horizontal="justify" vertical="top" wrapText="1"/>
    </xf>
    <xf numFmtId="9" fontId="2" fillId="0" borderId="63" xfId="2" applyNumberFormat="1" applyFont="1" applyBorder="1" applyAlignment="1">
      <alignment horizontal="center" vertical="center"/>
    </xf>
    <xf numFmtId="0" fontId="2" fillId="0" borderId="63" xfId="2" applyFont="1" applyBorder="1" applyAlignment="1">
      <alignment horizontal="center" vertical="center"/>
    </xf>
    <xf numFmtId="9" fontId="2" fillId="4" borderId="63" xfId="1" applyFont="1" applyFill="1" applyBorder="1" applyAlignment="1">
      <alignment horizontal="center" vertical="center" wrapText="1"/>
    </xf>
    <xf numFmtId="0" fontId="49" fillId="4" borderId="53" xfId="2" applyFont="1" applyFill="1" applyBorder="1" applyAlignment="1">
      <alignment horizontal="center" vertical="center"/>
    </xf>
    <xf numFmtId="0" fontId="49" fillId="4" borderId="54" xfId="2" applyFont="1" applyFill="1" applyBorder="1" applyAlignment="1">
      <alignment horizontal="center" vertical="center"/>
    </xf>
    <xf numFmtId="0" fontId="17" fillId="0" borderId="67" xfId="0" applyFont="1" applyBorder="1" applyAlignment="1">
      <alignment horizontal="justify" vertical="top" wrapText="1"/>
    </xf>
    <xf numFmtId="0" fontId="17" fillId="0" borderId="34" xfId="0" applyFont="1" applyBorder="1" applyAlignment="1">
      <alignment horizontal="justify" vertical="top" wrapText="1"/>
    </xf>
    <xf numFmtId="0" fontId="17" fillId="0" borderId="26" xfId="0" applyFont="1" applyBorder="1" applyAlignment="1">
      <alignment horizontal="justify" vertical="top" wrapText="1"/>
    </xf>
    <xf numFmtId="0" fontId="17" fillId="0" borderId="64" xfId="2" applyFont="1" applyBorder="1" applyAlignment="1">
      <alignment horizontal="justify" vertical="top" wrapText="1"/>
    </xf>
    <xf numFmtId="0" fontId="17" fillId="0" borderId="17" xfId="2" applyFont="1" applyBorder="1" applyAlignment="1">
      <alignment horizontal="justify" vertical="top" wrapText="1"/>
    </xf>
    <xf numFmtId="0" fontId="17" fillId="0" borderId="18" xfId="2" applyFont="1" applyBorder="1" applyAlignment="1">
      <alignment horizontal="justify" vertical="top" wrapText="1"/>
    </xf>
    <xf numFmtId="0" fontId="6" fillId="0" borderId="26" xfId="3" applyFont="1" applyFill="1" applyBorder="1" applyAlignment="1">
      <alignment horizontal="justify" vertical="justify" wrapText="1"/>
    </xf>
    <xf numFmtId="0" fontId="6" fillId="0" borderId="24" xfId="3" applyFont="1" applyFill="1" applyBorder="1" applyAlignment="1">
      <alignment horizontal="justify" vertical="justify" wrapText="1"/>
    </xf>
    <xf numFmtId="0" fontId="6" fillId="0" borderId="25" xfId="3" applyFont="1" applyFill="1" applyBorder="1" applyAlignment="1">
      <alignment horizontal="justify" vertical="justify" wrapText="1"/>
    </xf>
    <xf numFmtId="0" fontId="5" fillId="0" borderId="30" xfId="2" applyFont="1" applyFill="1" applyBorder="1" applyAlignment="1">
      <alignment horizontal="center" vertical="center" wrapText="1"/>
    </xf>
    <xf numFmtId="0" fontId="5" fillId="0" borderId="31" xfId="2" applyFont="1" applyFill="1" applyBorder="1" applyAlignment="1">
      <alignment horizontal="center" vertical="center"/>
    </xf>
    <xf numFmtId="0" fontId="5" fillId="0" borderId="32" xfId="2" applyFont="1" applyFill="1" applyBorder="1" applyAlignment="1">
      <alignment horizontal="center" vertical="center"/>
    </xf>
    <xf numFmtId="0" fontId="16" fillId="0" borderId="54" xfId="0" applyFont="1" applyFill="1" applyBorder="1"/>
    <xf numFmtId="0" fontId="16" fillId="0" borderId="55" xfId="0" applyFont="1" applyFill="1" applyBorder="1"/>
    <xf numFmtId="0" fontId="16" fillId="0" borderId="50" xfId="4" applyNumberFormat="1" applyFont="1" applyFill="1" applyBorder="1" applyAlignment="1">
      <alignment horizontal="left" vertical="center" wrapText="1"/>
    </xf>
    <xf numFmtId="0" fontId="16" fillId="0" borderId="48" xfId="4" applyNumberFormat="1" applyFont="1" applyFill="1" applyBorder="1" applyAlignment="1">
      <alignment horizontal="left" vertical="center" wrapText="1"/>
    </xf>
    <xf numFmtId="0" fontId="16" fillId="0" borderId="49" xfId="4" applyNumberFormat="1" applyFont="1" applyFill="1" applyBorder="1" applyAlignment="1">
      <alignment horizontal="left" vertical="center" wrapText="1"/>
    </xf>
    <xf numFmtId="0" fontId="15" fillId="2" borderId="27" xfId="0" applyFont="1" applyFill="1" applyBorder="1" applyAlignment="1">
      <alignment horizontal="center" vertical="center" wrapText="1"/>
    </xf>
    <xf numFmtId="0" fontId="15" fillId="2" borderId="28" xfId="0" applyFont="1" applyFill="1" applyBorder="1" applyAlignment="1">
      <alignment horizontal="center" vertical="center" wrapText="1"/>
    </xf>
    <xf numFmtId="0" fontId="15" fillId="2" borderId="29" xfId="0" applyFont="1" applyFill="1" applyBorder="1" applyAlignment="1">
      <alignment horizontal="center" vertical="center" wrapText="1"/>
    </xf>
    <xf numFmtId="0" fontId="16" fillId="0" borderId="38" xfId="4" applyNumberFormat="1" applyFont="1" applyFill="1" applyBorder="1" applyAlignment="1">
      <alignment horizontal="left" vertical="center" wrapText="1"/>
    </xf>
    <xf numFmtId="0" fontId="16" fillId="0" borderId="54" xfId="4" applyNumberFormat="1" applyFont="1" applyFill="1" applyBorder="1" applyAlignment="1">
      <alignment horizontal="left" vertical="center" wrapText="1"/>
    </xf>
    <xf numFmtId="0" fontId="16" fillId="0" borderId="55" xfId="4" applyNumberFormat="1" applyFont="1" applyFill="1" applyBorder="1" applyAlignment="1">
      <alignment horizontal="left" vertical="center" wrapText="1"/>
    </xf>
    <xf numFmtId="0" fontId="16" fillId="0" borderId="50" xfId="4" applyNumberFormat="1" applyFont="1" applyFill="1" applyBorder="1" applyAlignment="1">
      <alignment horizontal="left" vertical="top" wrapText="1"/>
    </xf>
    <xf numFmtId="0" fontId="16" fillId="0" borderId="48" xfId="4" applyNumberFormat="1" applyFont="1" applyFill="1" applyBorder="1" applyAlignment="1">
      <alignment horizontal="left" vertical="top" wrapText="1"/>
    </xf>
    <xf numFmtId="0" fontId="16" fillId="0" borderId="49" xfId="4" applyNumberFormat="1" applyFont="1" applyFill="1" applyBorder="1" applyAlignment="1">
      <alignment horizontal="left" vertical="top" wrapText="1"/>
    </xf>
    <xf numFmtId="0" fontId="10" fillId="0" borderId="53" xfId="2" applyFont="1" applyFill="1" applyBorder="1" applyAlignment="1">
      <alignment horizontal="center" vertical="center"/>
    </xf>
    <xf numFmtId="0" fontId="10" fillId="0" borderId="54" xfId="2" applyFont="1" applyFill="1" applyBorder="1" applyAlignment="1">
      <alignment horizontal="center" vertical="center"/>
    </xf>
    <xf numFmtId="10" fontId="10" fillId="0" borderId="1" xfId="2" applyNumberFormat="1" applyFont="1" applyFill="1" applyBorder="1" applyAlignment="1">
      <alignment horizontal="center" vertical="center"/>
    </xf>
    <xf numFmtId="0" fontId="10" fillId="0" borderId="1" xfId="2" applyFont="1" applyFill="1" applyBorder="1" applyAlignment="1">
      <alignment horizontal="center" vertical="center"/>
    </xf>
    <xf numFmtId="10" fontId="10" fillId="0" borderId="54" xfId="2" applyNumberFormat="1" applyFont="1" applyFill="1" applyBorder="1" applyAlignment="1">
      <alignment horizontal="center" vertical="center"/>
    </xf>
    <xf numFmtId="0" fontId="10" fillId="0" borderId="44" xfId="2" applyFont="1" applyFill="1" applyBorder="1" applyAlignment="1">
      <alignment horizontal="justify" vertical="center" wrapText="1"/>
    </xf>
    <xf numFmtId="0" fontId="10" fillId="0" borderId="45" xfId="2" applyFont="1" applyFill="1" applyBorder="1" applyAlignment="1">
      <alignment horizontal="justify" vertical="center" wrapText="1"/>
    </xf>
    <xf numFmtId="0" fontId="10" fillId="0" borderId="38" xfId="2" applyFont="1" applyFill="1" applyBorder="1" applyAlignment="1">
      <alignment horizontal="justify" vertical="center" wrapText="1"/>
    </xf>
    <xf numFmtId="0" fontId="10" fillId="0" borderId="20" xfId="2" applyFont="1" applyFill="1" applyBorder="1" applyAlignment="1">
      <alignment horizontal="justify" vertical="center" wrapText="1"/>
    </xf>
    <xf numFmtId="0" fontId="10" fillId="0" borderId="28" xfId="2" applyFont="1" applyFill="1" applyBorder="1" applyAlignment="1">
      <alignment horizontal="justify" vertical="center" wrapText="1"/>
    </xf>
    <xf numFmtId="0" fontId="10" fillId="0" borderId="29" xfId="2" applyFont="1" applyFill="1" applyBorder="1" applyAlignment="1">
      <alignment horizontal="justify" vertical="center" wrapText="1"/>
    </xf>
    <xf numFmtId="0" fontId="16" fillId="0" borderId="6" xfId="2" applyFont="1" applyFill="1" applyBorder="1" applyAlignment="1">
      <alignment horizontal="center" vertical="center"/>
    </xf>
    <xf numFmtId="0" fontId="16" fillId="0" borderId="7" xfId="2" applyFont="1" applyFill="1" applyBorder="1" applyAlignment="1">
      <alignment horizontal="center" vertical="center"/>
    </xf>
    <xf numFmtId="10" fontId="10" fillId="0" borderId="7" xfId="2" applyNumberFormat="1" applyFont="1" applyFill="1" applyBorder="1" applyAlignment="1">
      <alignment horizontal="center" vertical="center"/>
    </xf>
    <xf numFmtId="0" fontId="10" fillId="0" borderId="7" xfId="2" applyFont="1" applyFill="1" applyBorder="1" applyAlignment="1">
      <alignment horizontal="center" vertical="center"/>
    </xf>
    <xf numFmtId="0" fontId="10" fillId="0" borderId="19" xfId="2" applyFont="1" applyFill="1" applyBorder="1" applyAlignment="1">
      <alignment horizontal="justify" vertical="center" wrapText="1"/>
    </xf>
    <xf numFmtId="0" fontId="10" fillId="0" borderId="46" xfId="2" applyFont="1" applyFill="1" applyBorder="1" applyAlignment="1">
      <alignment horizontal="center" vertical="center"/>
    </xf>
    <xf numFmtId="10" fontId="10" fillId="0" borderId="47" xfId="2" applyNumberFormat="1" applyFont="1" applyFill="1" applyBorder="1" applyAlignment="1">
      <alignment horizontal="center" vertical="center"/>
    </xf>
    <xf numFmtId="10" fontId="10" fillId="0" borderId="39" xfId="2" applyNumberFormat="1" applyFont="1" applyFill="1" applyBorder="1" applyAlignment="1">
      <alignment horizontal="center" vertical="center"/>
    </xf>
    <xf numFmtId="10" fontId="10" fillId="0" borderId="48" xfId="2" applyNumberFormat="1" applyFont="1" applyFill="1" applyBorder="1" applyAlignment="1">
      <alignment horizontal="center" vertical="center"/>
    </xf>
    <xf numFmtId="0" fontId="10" fillId="0" borderId="61" xfId="2" applyFont="1" applyFill="1" applyBorder="1" applyAlignment="1">
      <alignment horizontal="justify" vertical="center" wrapText="1"/>
    </xf>
    <xf numFmtId="0" fontId="26" fillId="0" borderId="14" xfId="3" applyFont="1" applyFill="1" applyBorder="1" applyAlignment="1">
      <alignment horizontal="center" vertical="center" wrapText="1"/>
    </xf>
    <xf numFmtId="0" fontId="26" fillId="0" borderId="15" xfId="3" applyFont="1" applyFill="1" applyBorder="1" applyAlignment="1">
      <alignment horizontal="center" vertical="center" wrapText="1"/>
    </xf>
    <xf numFmtId="0" fontId="6" fillId="0" borderId="21" xfId="2" applyFont="1" applyFill="1" applyBorder="1" applyAlignment="1">
      <alignment horizontal="center"/>
    </xf>
    <xf numFmtId="9" fontId="6" fillId="4" borderId="14" xfId="2" applyNumberFormat="1" applyFont="1" applyFill="1" applyBorder="1" applyAlignment="1">
      <alignment horizontal="center"/>
    </xf>
    <xf numFmtId="0" fontId="6" fillId="4" borderId="14" xfId="2" applyFont="1" applyFill="1" applyBorder="1" applyAlignment="1">
      <alignment horizontal="center"/>
    </xf>
    <xf numFmtId="0" fontId="6" fillId="4" borderId="15" xfId="2" applyFont="1" applyFill="1" applyBorder="1" applyAlignment="1">
      <alignment horizontal="center"/>
    </xf>
    <xf numFmtId="0" fontId="15" fillId="2" borderId="23" xfId="0" applyFont="1" applyFill="1" applyBorder="1" applyAlignment="1">
      <alignment horizontal="center" vertical="center" wrapText="1"/>
    </xf>
    <xf numFmtId="0" fontId="15" fillId="2" borderId="24" xfId="0" applyFont="1" applyFill="1" applyBorder="1" applyAlignment="1">
      <alignment horizontal="center" vertical="center" wrapText="1"/>
    </xf>
    <xf numFmtId="0" fontId="15" fillId="2" borderId="25" xfId="0" applyFont="1" applyFill="1" applyBorder="1" applyAlignment="1">
      <alignment horizontal="center" vertical="center" wrapText="1"/>
    </xf>
    <xf numFmtId="0" fontId="16" fillId="0" borderId="53" xfId="2" applyFont="1" applyFill="1" applyBorder="1" applyAlignment="1">
      <alignment horizontal="center" vertical="center"/>
    </xf>
    <xf numFmtId="0" fontId="16" fillId="0" borderId="54" xfId="2" applyFont="1" applyFill="1" applyBorder="1" applyAlignment="1">
      <alignment horizontal="center" vertical="center"/>
    </xf>
    <xf numFmtId="10" fontId="17" fillId="0" borderId="1" xfId="2" applyNumberFormat="1" applyFont="1" applyFill="1" applyBorder="1" applyAlignment="1">
      <alignment horizontal="center" vertical="center"/>
    </xf>
    <xf numFmtId="0" fontId="16" fillId="0" borderId="44" xfId="2" applyFont="1" applyFill="1" applyBorder="1" applyAlignment="1">
      <alignment horizontal="justify" vertical="center" wrapText="1"/>
    </xf>
    <xf numFmtId="0" fontId="16" fillId="0" borderId="45" xfId="2" applyFont="1" applyFill="1" applyBorder="1" applyAlignment="1">
      <alignment horizontal="justify" vertical="center" wrapText="1"/>
    </xf>
    <xf numFmtId="0" fontId="16" fillId="0" borderId="38" xfId="2" applyFont="1" applyFill="1" applyBorder="1" applyAlignment="1">
      <alignment horizontal="justify" vertical="center" wrapText="1"/>
    </xf>
    <xf numFmtId="0" fontId="16" fillId="0" borderId="61" xfId="2" applyFont="1" applyFill="1" applyBorder="1" applyAlignment="1">
      <alignment horizontal="justify" vertical="center" wrapText="1"/>
    </xf>
    <xf numFmtId="164" fontId="16" fillId="0" borderId="6" xfId="2" applyNumberFormat="1" applyFont="1" applyFill="1" applyBorder="1" applyAlignment="1">
      <alignment horizontal="center" vertical="center"/>
    </xf>
    <xf numFmtId="10" fontId="16" fillId="0" borderId="7" xfId="2" applyNumberFormat="1" applyFont="1" applyFill="1" applyBorder="1" applyAlignment="1">
      <alignment horizontal="center" vertical="center"/>
    </xf>
    <xf numFmtId="10" fontId="16" fillId="0" borderId="7" xfId="1" applyNumberFormat="1" applyFont="1" applyFill="1" applyBorder="1" applyAlignment="1">
      <alignment horizontal="center" vertical="center"/>
    </xf>
    <xf numFmtId="0" fontId="16" fillId="0" borderId="20" xfId="2" applyFont="1" applyFill="1" applyBorder="1" applyAlignment="1">
      <alignment horizontal="justify" vertical="center" wrapText="1"/>
    </xf>
    <xf numFmtId="0" fontId="16" fillId="0" borderId="28" xfId="2" applyFont="1" applyFill="1" applyBorder="1" applyAlignment="1">
      <alignment horizontal="justify" vertical="center" wrapText="1"/>
    </xf>
    <xf numFmtId="0" fontId="16" fillId="0" borderId="19" xfId="2" applyFont="1" applyFill="1" applyBorder="1" applyAlignment="1">
      <alignment horizontal="justify" vertical="center" wrapText="1"/>
    </xf>
    <xf numFmtId="0" fontId="16" fillId="0" borderId="29" xfId="2" applyFont="1" applyFill="1" applyBorder="1" applyAlignment="1">
      <alignment horizontal="justify" vertical="center" wrapText="1"/>
    </xf>
    <xf numFmtId="0" fontId="17" fillId="0" borderId="46" xfId="2" applyFont="1" applyFill="1" applyBorder="1" applyAlignment="1">
      <alignment horizontal="center" vertical="center"/>
    </xf>
    <xf numFmtId="0" fontId="17" fillId="0" borderId="1" xfId="2" applyFont="1" applyFill="1" applyBorder="1" applyAlignment="1">
      <alignment horizontal="center" vertical="center"/>
    </xf>
    <xf numFmtId="10" fontId="17" fillId="0" borderId="47" xfId="2" applyNumberFormat="1" applyFont="1" applyFill="1" applyBorder="1" applyAlignment="1">
      <alignment horizontal="center" vertical="center"/>
    </xf>
    <xf numFmtId="10" fontId="17" fillId="0" borderId="48" xfId="2" applyNumberFormat="1" applyFont="1" applyFill="1" applyBorder="1" applyAlignment="1">
      <alignment horizontal="center" vertical="center"/>
    </xf>
    <xf numFmtId="10" fontId="17" fillId="0" borderId="39" xfId="2" applyNumberFormat="1" applyFont="1" applyFill="1" applyBorder="1" applyAlignment="1">
      <alignment horizontal="center" vertical="center"/>
    </xf>
    <xf numFmtId="9" fontId="6" fillId="0" borderId="19" xfId="3" applyNumberFormat="1" applyFont="1" applyFill="1" applyBorder="1" applyAlignment="1">
      <alignment horizontal="center" vertical="top" wrapText="1"/>
    </xf>
    <xf numFmtId="9" fontId="6" fillId="0" borderId="7" xfId="3" applyNumberFormat="1" applyFont="1" applyFill="1" applyBorder="1" applyAlignment="1">
      <alignment horizontal="center" vertical="top" wrapText="1"/>
    </xf>
    <xf numFmtId="9" fontId="6" fillId="0" borderId="20" xfId="3" applyNumberFormat="1" applyFont="1" applyFill="1" applyBorder="1" applyAlignment="1">
      <alignment horizontal="center" vertical="top" wrapText="1"/>
    </xf>
    <xf numFmtId="9" fontId="6" fillId="0" borderId="21" xfId="3" applyNumberFormat="1" applyFont="1" applyFill="1" applyBorder="1" applyAlignment="1">
      <alignment horizontal="center" vertical="top" wrapText="1"/>
    </xf>
    <xf numFmtId="9" fontId="6" fillId="0" borderId="14" xfId="3" applyNumberFormat="1" applyFont="1" applyFill="1" applyBorder="1" applyAlignment="1">
      <alignment horizontal="center" vertical="top" wrapText="1"/>
    </xf>
    <xf numFmtId="9" fontId="6" fillId="0" borderId="22" xfId="3" applyNumberFormat="1" applyFont="1" applyFill="1" applyBorder="1" applyAlignment="1">
      <alignment horizontal="center" vertical="top" wrapText="1"/>
    </xf>
    <xf numFmtId="0" fontId="4" fillId="2" borderId="27" xfId="0" applyFont="1" applyFill="1" applyBorder="1" applyAlignment="1">
      <alignment horizontal="center" vertical="center" wrapText="1"/>
    </xf>
    <xf numFmtId="0" fontId="4" fillId="2" borderId="28" xfId="0" applyFont="1" applyFill="1" applyBorder="1" applyAlignment="1">
      <alignment horizontal="center" vertical="center" wrapText="1"/>
    </xf>
    <xf numFmtId="0" fontId="4" fillId="2" borderId="29" xfId="0" applyFont="1" applyFill="1" applyBorder="1" applyAlignment="1">
      <alignment horizontal="center" vertical="center" wrapText="1"/>
    </xf>
    <xf numFmtId="164" fontId="5" fillId="4" borderId="53" xfId="0" applyNumberFormat="1" applyFont="1" applyFill="1" applyBorder="1" applyAlignment="1">
      <alignment horizontal="center" vertical="center" wrapText="1"/>
    </xf>
    <xf numFmtId="0" fontId="5" fillId="4" borderId="54" xfId="0" applyFont="1" applyFill="1" applyBorder="1"/>
    <xf numFmtId="0" fontId="5" fillId="4" borderId="55" xfId="0" applyFont="1" applyFill="1" applyBorder="1"/>
    <xf numFmtId="0" fontId="5" fillId="0" borderId="38" xfId="4" applyNumberFormat="1" applyFont="1" applyFill="1" applyBorder="1" applyAlignment="1">
      <alignment horizontal="justify" vertical="center" wrapText="1"/>
    </xf>
    <xf numFmtId="0" fontId="5" fillId="0" borderId="54" xfId="4" applyNumberFormat="1" applyFont="1" applyFill="1" applyBorder="1" applyAlignment="1">
      <alignment horizontal="justify" vertical="center" wrapText="1"/>
    </xf>
    <xf numFmtId="0" fontId="5" fillId="0" borderId="55" xfId="4" applyNumberFormat="1" applyFont="1" applyFill="1" applyBorder="1" applyAlignment="1">
      <alignment horizontal="justify" vertical="center" wrapText="1"/>
    </xf>
    <xf numFmtId="164" fontId="6" fillId="0" borderId="53" xfId="0" applyNumberFormat="1" applyFont="1" applyFill="1" applyBorder="1" applyAlignment="1">
      <alignment horizontal="center" vertical="center" wrapText="1"/>
    </xf>
    <xf numFmtId="0" fontId="6" fillId="0" borderId="54" xfId="0" applyFont="1" applyFill="1" applyBorder="1"/>
    <xf numFmtId="0" fontId="6" fillId="0" borderId="55" xfId="0" applyFont="1" applyFill="1" applyBorder="1"/>
    <xf numFmtId="0" fontId="6" fillId="0" borderId="4" xfId="4" applyNumberFormat="1" applyFont="1" applyFill="1" applyBorder="1" applyAlignment="1">
      <alignment horizontal="center" vertical="center" wrapText="1"/>
    </xf>
    <xf numFmtId="0" fontId="6" fillId="0" borderId="58" xfId="4" applyNumberFormat="1" applyFont="1" applyFill="1" applyBorder="1" applyAlignment="1">
      <alignment horizontal="center" vertical="center" wrapText="1"/>
    </xf>
    <xf numFmtId="0" fontId="6" fillId="0" borderId="59" xfId="4" applyNumberFormat="1" applyFont="1" applyFill="1" applyBorder="1" applyAlignment="1">
      <alignment horizontal="center" vertical="center" wrapText="1"/>
    </xf>
    <xf numFmtId="0" fontId="4" fillId="2" borderId="0" xfId="2" applyFont="1" applyFill="1" applyBorder="1" applyAlignment="1">
      <alignment horizontal="center" vertical="center" wrapText="1"/>
    </xf>
    <xf numFmtId="0" fontId="6" fillId="0" borderId="9" xfId="2" applyFont="1" applyFill="1" applyBorder="1" applyAlignment="1">
      <alignment horizontal="center" vertical="center" wrapText="1"/>
    </xf>
    <xf numFmtId="0" fontId="6" fillId="0" borderId="10" xfId="2" applyFont="1" applyFill="1" applyBorder="1" applyAlignment="1">
      <alignment horizontal="center" vertical="center" wrapText="1"/>
    </xf>
    <xf numFmtId="0" fontId="6" fillId="0" borderId="11" xfId="2" applyFont="1" applyFill="1" applyBorder="1" applyAlignment="1">
      <alignment horizontal="center" vertical="center" wrapText="1"/>
    </xf>
    <xf numFmtId="0" fontId="6" fillId="0" borderId="42" xfId="2" applyFont="1" applyFill="1" applyBorder="1" applyAlignment="1">
      <alignment horizontal="center" vertical="center" wrapText="1"/>
    </xf>
    <xf numFmtId="0" fontId="6" fillId="0" borderId="0" xfId="2" applyFont="1" applyFill="1" applyBorder="1" applyAlignment="1">
      <alignment horizontal="center" vertical="center" wrapText="1"/>
    </xf>
    <xf numFmtId="0" fontId="6" fillId="0" borderId="43" xfId="2" applyFont="1" applyFill="1" applyBorder="1" applyAlignment="1">
      <alignment horizontal="center" vertical="center" wrapText="1"/>
    </xf>
    <xf numFmtId="0" fontId="6" fillId="0" borderId="16" xfId="2" applyFont="1" applyFill="1" applyBorder="1" applyAlignment="1">
      <alignment horizontal="center" vertical="center" wrapText="1"/>
    </xf>
    <xf numFmtId="0" fontId="6" fillId="0" borderId="17" xfId="2" applyFont="1" applyFill="1" applyBorder="1" applyAlignment="1">
      <alignment horizontal="center" vertical="center" wrapText="1"/>
    </xf>
    <xf numFmtId="0" fontId="6" fillId="0" borderId="18" xfId="2" applyFont="1" applyFill="1" applyBorder="1" applyAlignment="1">
      <alignment horizontal="center" vertical="center" wrapText="1"/>
    </xf>
    <xf numFmtId="17" fontId="25" fillId="0" borderId="6" xfId="2" applyNumberFormat="1" applyFont="1" applyFill="1" applyBorder="1" applyAlignment="1">
      <alignment horizontal="center" vertical="center" wrapText="1"/>
    </xf>
    <xf numFmtId="0" fontId="25" fillId="0" borderId="7" xfId="2" applyFont="1" applyFill="1" applyBorder="1" applyAlignment="1">
      <alignment horizontal="center" vertical="center" wrapText="1"/>
    </xf>
    <xf numFmtId="9" fontId="17" fillId="0" borderId="7" xfId="2" applyNumberFormat="1" applyFont="1" applyFill="1" applyBorder="1" applyAlignment="1">
      <alignment horizontal="center" vertical="center"/>
    </xf>
    <xf numFmtId="0" fontId="17" fillId="0" borderId="20" xfId="2" applyFont="1" applyFill="1" applyBorder="1" applyAlignment="1">
      <alignment horizontal="justify" vertical="top" wrapText="1"/>
    </xf>
    <xf numFmtId="0" fontId="17" fillId="0" borderId="28" xfId="2" applyFont="1" applyFill="1" applyBorder="1" applyAlignment="1">
      <alignment horizontal="justify" vertical="top" wrapText="1"/>
    </xf>
    <xf numFmtId="0" fontId="17" fillId="0" borderId="19" xfId="2" applyFont="1" applyFill="1" applyBorder="1" applyAlignment="1">
      <alignment horizontal="justify" vertical="top" wrapText="1"/>
    </xf>
    <xf numFmtId="0" fontId="17" fillId="0" borderId="29" xfId="2" applyFont="1" applyFill="1" applyBorder="1" applyAlignment="1">
      <alignment horizontal="justify" vertical="top" wrapText="1"/>
    </xf>
    <xf numFmtId="17" fontId="17" fillId="0" borderId="53" xfId="2" applyNumberFormat="1" applyFont="1" applyFill="1" applyBorder="1" applyAlignment="1">
      <alignment horizontal="center" vertical="center" wrapText="1"/>
    </xf>
    <xf numFmtId="0" fontId="17" fillId="0" borderId="54" xfId="2" applyFont="1" applyFill="1" applyBorder="1" applyAlignment="1">
      <alignment horizontal="center" vertical="center" wrapText="1"/>
    </xf>
    <xf numFmtId="9" fontId="17" fillId="0" borderId="1" xfId="2" applyNumberFormat="1" applyFont="1" applyFill="1" applyBorder="1" applyAlignment="1">
      <alignment horizontal="center" vertical="center"/>
    </xf>
    <xf numFmtId="0" fontId="17" fillId="0" borderId="44" xfId="2" applyFont="1" applyFill="1" applyBorder="1" applyAlignment="1">
      <alignment horizontal="justify" vertical="top" wrapText="1"/>
    </xf>
    <xf numFmtId="0" fontId="17" fillId="0" borderId="45" xfId="2" applyFont="1" applyFill="1" applyBorder="1" applyAlignment="1">
      <alignment horizontal="justify" vertical="top" wrapText="1"/>
    </xf>
    <xf numFmtId="0" fontId="17" fillId="0" borderId="38" xfId="2" applyFont="1" applyFill="1" applyBorder="1" applyAlignment="1">
      <alignment horizontal="justify" vertical="top" wrapText="1"/>
    </xf>
    <xf numFmtId="0" fontId="17" fillId="0" borderId="47" xfId="2" applyFont="1" applyFill="1" applyBorder="1" applyAlignment="1">
      <alignment horizontal="justify" vertical="top"/>
    </xf>
    <xf numFmtId="0" fontId="17" fillId="0" borderId="48" xfId="2" applyFont="1" applyFill="1" applyBorder="1" applyAlignment="1">
      <alignment horizontal="justify" vertical="top"/>
    </xf>
    <xf numFmtId="0" fontId="17" fillId="0" borderId="49" xfId="2" applyFont="1" applyFill="1" applyBorder="1" applyAlignment="1">
      <alignment horizontal="justify" vertical="top"/>
    </xf>
    <xf numFmtId="0" fontId="17" fillId="0" borderId="46" xfId="2" applyFont="1" applyFill="1" applyBorder="1" applyAlignment="1">
      <alignment horizontal="center" vertical="center" wrapText="1"/>
    </xf>
    <xf numFmtId="0" fontId="17" fillId="0" borderId="1" xfId="2" applyFont="1" applyFill="1" applyBorder="1" applyAlignment="1">
      <alignment horizontal="center" vertical="center" wrapText="1"/>
    </xf>
    <xf numFmtId="9" fontId="17" fillId="0" borderId="1" xfId="2" applyNumberFormat="1" applyFont="1" applyFill="1" applyBorder="1" applyAlignment="1">
      <alignment horizontal="center"/>
    </xf>
    <xf numFmtId="0" fontId="17" fillId="0" borderId="1" xfId="2" applyFont="1" applyFill="1" applyBorder="1" applyAlignment="1">
      <alignment horizontal="center"/>
    </xf>
    <xf numFmtId="0" fontId="2" fillId="0" borderId="47" xfId="2" applyFont="1" applyFill="1" applyBorder="1" applyAlignment="1">
      <alignment horizontal="center"/>
    </xf>
    <xf numFmtId="0" fontId="2" fillId="0" borderId="48" xfId="2" applyFont="1" applyFill="1" applyBorder="1" applyAlignment="1">
      <alignment horizontal="center"/>
    </xf>
    <xf numFmtId="0" fontId="2" fillId="0" borderId="39" xfId="2" applyFont="1" applyFill="1" applyBorder="1" applyAlignment="1">
      <alignment horizontal="center"/>
    </xf>
    <xf numFmtId="0" fontId="2" fillId="0" borderId="49" xfId="2" applyFont="1" applyFill="1" applyBorder="1" applyAlignment="1">
      <alignment horizontal="center"/>
    </xf>
    <xf numFmtId="0" fontId="2" fillId="0" borderId="22" xfId="2" applyFont="1" applyFill="1" applyBorder="1" applyAlignment="1">
      <alignment horizontal="center"/>
    </xf>
    <xf numFmtId="0" fontId="2" fillId="0" borderId="31" xfId="2" applyFont="1" applyFill="1" applyBorder="1" applyAlignment="1">
      <alignment horizontal="center"/>
    </xf>
    <xf numFmtId="0" fontId="2" fillId="0" borderId="21" xfId="2" applyFont="1" applyFill="1" applyBorder="1" applyAlignment="1">
      <alignment horizontal="center"/>
    </xf>
    <xf numFmtId="0" fontId="2" fillId="0" borderId="32" xfId="2" applyFont="1" applyFill="1" applyBorder="1" applyAlignment="1">
      <alignment horizontal="center"/>
    </xf>
    <xf numFmtId="9" fontId="4" fillId="2" borderId="27" xfId="3" applyNumberFormat="1" applyFont="1" applyFill="1" applyBorder="1" applyAlignment="1">
      <alignment horizontal="center" vertical="center" wrapText="1"/>
    </xf>
    <xf numFmtId="9" fontId="4" fillId="2" borderId="28" xfId="3" applyNumberFormat="1" applyFont="1" applyFill="1" applyBorder="1" applyAlignment="1">
      <alignment horizontal="center" vertical="center" wrapText="1"/>
    </xf>
    <xf numFmtId="9" fontId="4" fillId="2" borderId="29" xfId="3" applyNumberFormat="1" applyFont="1" applyFill="1" applyBorder="1" applyAlignment="1">
      <alignment horizontal="center" vertical="center" wrapText="1"/>
    </xf>
    <xf numFmtId="9" fontId="6" fillId="0" borderId="16" xfId="3" applyNumberFormat="1" applyFont="1" applyFill="1" applyBorder="1" applyAlignment="1">
      <alignment horizontal="center" vertical="center" wrapText="1"/>
    </xf>
    <xf numFmtId="9" fontId="6" fillId="0" borderId="17" xfId="3" applyNumberFormat="1" applyFont="1" applyFill="1" applyBorder="1" applyAlignment="1">
      <alignment horizontal="center" vertical="center" wrapText="1"/>
    </xf>
    <xf numFmtId="9" fontId="6" fillId="0" borderId="18" xfId="3" applyNumberFormat="1" applyFont="1" applyFill="1" applyBorder="1" applyAlignment="1">
      <alignment horizontal="center" vertical="center" wrapText="1"/>
    </xf>
    <xf numFmtId="0" fontId="16" fillId="0" borderId="46" xfId="2" applyFont="1" applyFill="1" applyBorder="1" applyAlignment="1">
      <alignment horizontal="center" vertical="center"/>
    </xf>
    <xf numFmtId="0" fontId="16" fillId="0" borderId="1" xfId="2" applyFont="1" applyFill="1" applyBorder="1" applyAlignment="1">
      <alignment horizontal="center" vertical="center"/>
    </xf>
    <xf numFmtId="10" fontId="16" fillId="0" borderId="54" xfId="2" applyNumberFormat="1" applyFont="1" applyFill="1" applyBorder="1" applyAlignment="1">
      <alignment horizontal="center" vertical="center"/>
    </xf>
    <xf numFmtId="0" fontId="16" fillId="0" borderId="47" xfId="2" applyFont="1" applyFill="1" applyBorder="1" applyAlignment="1">
      <alignment horizontal="justify" vertical="top"/>
    </xf>
    <xf numFmtId="0" fontId="16" fillId="0" borderId="48" xfId="2" applyFont="1" applyFill="1" applyBorder="1" applyAlignment="1">
      <alignment horizontal="justify" vertical="top"/>
    </xf>
    <xf numFmtId="0" fontId="16" fillId="0" borderId="39" xfId="2" applyFont="1" applyFill="1" applyBorder="1" applyAlignment="1">
      <alignment horizontal="justify" vertical="top"/>
    </xf>
    <xf numFmtId="0" fontId="16" fillId="0" borderId="49" xfId="2" applyFont="1" applyFill="1" applyBorder="1" applyAlignment="1">
      <alignment horizontal="justify" vertical="top"/>
    </xf>
    <xf numFmtId="0" fontId="16" fillId="0" borderId="20" xfId="2" applyFont="1" applyFill="1" applyBorder="1" applyAlignment="1">
      <alignment horizontal="justify" vertical="top" wrapText="1"/>
    </xf>
    <xf numFmtId="0" fontId="16" fillId="0" borderId="28" xfId="2" applyFont="1" applyFill="1" applyBorder="1" applyAlignment="1">
      <alignment horizontal="justify" vertical="top" wrapText="1"/>
    </xf>
    <xf numFmtId="0" fontId="16" fillId="0" borderId="19" xfId="2" applyFont="1" applyFill="1" applyBorder="1" applyAlignment="1">
      <alignment horizontal="justify" vertical="top" wrapText="1"/>
    </xf>
    <xf numFmtId="0" fontId="16" fillId="0" borderId="29" xfId="2" applyFont="1" applyFill="1" applyBorder="1" applyAlignment="1">
      <alignment horizontal="justify" vertical="top" wrapText="1"/>
    </xf>
    <xf numFmtId="0" fontId="16" fillId="0" borderId="50" xfId="2" applyFont="1" applyFill="1" applyBorder="1" applyAlignment="1">
      <alignment horizontal="center" vertical="center"/>
    </xf>
    <xf numFmtId="0" fontId="16" fillId="0" borderId="48" xfId="2" applyFont="1" applyFill="1" applyBorder="1" applyAlignment="1">
      <alignment horizontal="center" vertical="center"/>
    </xf>
    <xf numFmtId="0" fontId="16" fillId="0" borderId="39" xfId="2" applyFont="1" applyFill="1" applyBorder="1" applyAlignment="1">
      <alignment horizontal="center" vertical="center"/>
    </xf>
    <xf numFmtId="0" fontId="6" fillId="0" borderId="26" xfId="3" applyFont="1" applyBorder="1" applyAlignment="1">
      <alignment horizontal="justify" vertical="center" wrapText="1"/>
    </xf>
    <xf numFmtId="0" fontId="6" fillId="0" borderId="24" xfId="3" applyFont="1" applyBorder="1" applyAlignment="1">
      <alignment horizontal="justify" vertical="center" wrapText="1"/>
    </xf>
    <xf numFmtId="0" fontId="6" fillId="0" borderId="25" xfId="3" applyFont="1" applyBorder="1" applyAlignment="1">
      <alignment horizontal="justify" vertical="center" wrapText="1"/>
    </xf>
    <xf numFmtId="0" fontId="2" fillId="0" borderId="0" xfId="2" applyFont="1" applyFill="1" applyAlignment="1">
      <alignment horizontal="center" wrapText="1"/>
    </xf>
    <xf numFmtId="0" fontId="6" fillId="0" borderId="30" xfId="2" applyFont="1" applyBorder="1" applyAlignment="1">
      <alignment horizontal="center" wrapText="1"/>
    </xf>
    <xf numFmtId="0" fontId="6" fillId="0" borderId="33" xfId="3" applyFont="1" applyFill="1" applyBorder="1" applyAlignment="1">
      <alignment horizontal="center" vertical="center" wrapText="1"/>
    </xf>
    <xf numFmtId="0" fontId="6" fillId="0" borderId="34" xfId="3" applyFont="1" applyFill="1" applyBorder="1" applyAlignment="1">
      <alignment horizontal="center" vertical="center" wrapText="1"/>
    </xf>
    <xf numFmtId="0" fontId="6" fillId="0" borderId="35" xfId="3" applyFont="1" applyFill="1" applyBorder="1" applyAlignment="1">
      <alignment horizontal="center" vertical="center" wrapText="1"/>
    </xf>
    <xf numFmtId="0" fontId="12" fillId="2" borderId="33" xfId="2" applyFont="1" applyFill="1" applyBorder="1" applyAlignment="1">
      <alignment horizontal="center" vertical="center" wrapText="1"/>
    </xf>
    <xf numFmtId="0" fontId="12" fillId="2" borderId="34" xfId="2" applyFont="1" applyFill="1" applyBorder="1" applyAlignment="1">
      <alignment horizontal="center" vertical="center" wrapText="1"/>
    </xf>
    <xf numFmtId="0" fontId="12" fillId="2" borderId="35" xfId="2" applyFont="1" applyFill="1" applyBorder="1" applyAlignment="1">
      <alignment horizontal="center" vertical="center" wrapText="1"/>
    </xf>
    <xf numFmtId="0" fontId="6" fillId="0" borderId="30" xfId="3" applyFont="1" applyFill="1" applyBorder="1" applyAlignment="1">
      <alignment horizontal="center" vertical="center" wrapText="1"/>
    </xf>
    <xf numFmtId="0" fontId="6" fillId="0" borderId="31" xfId="3" applyFont="1" applyFill="1" applyBorder="1" applyAlignment="1">
      <alignment horizontal="center" vertical="center" wrapText="1"/>
    </xf>
    <xf numFmtId="0" fontId="6" fillId="0" borderId="32" xfId="3" applyFont="1" applyFill="1" applyBorder="1" applyAlignment="1">
      <alignment horizontal="center" vertical="center" wrapText="1"/>
    </xf>
    <xf numFmtId="0" fontId="6" fillId="0" borderId="33" xfId="2" applyFont="1" applyFill="1" applyBorder="1" applyAlignment="1">
      <alignment horizontal="center" vertical="center" wrapText="1"/>
    </xf>
    <xf numFmtId="0" fontId="6" fillId="0" borderId="34" xfId="2" applyFont="1" applyFill="1" applyBorder="1" applyAlignment="1">
      <alignment horizontal="center" vertical="center" wrapText="1"/>
    </xf>
    <xf numFmtId="0" fontId="6" fillId="0" borderId="35" xfId="2"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17" xfId="0" applyFont="1" applyFill="1" applyBorder="1" applyAlignment="1">
      <alignment horizontal="center" vertical="center" wrapText="1"/>
    </xf>
    <xf numFmtId="0" fontId="4" fillId="2" borderId="18" xfId="0" applyFont="1" applyFill="1" applyBorder="1" applyAlignment="1">
      <alignment horizontal="center" vertical="center" wrapText="1"/>
    </xf>
    <xf numFmtId="0" fontId="4" fillId="2" borderId="42"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2" borderId="43" xfId="0" applyFont="1" applyFill="1" applyBorder="1" applyAlignment="1">
      <alignment horizontal="center" vertical="center" wrapText="1"/>
    </xf>
    <xf numFmtId="0" fontId="4" fillId="2" borderId="114" xfId="0" applyFont="1" applyFill="1" applyBorder="1" applyAlignment="1">
      <alignment horizontal="center" vertical="center" wrapText="1"/>
    </xf>
    <xf numFmtId="0" fontId="4" fillId="2" borderId="65" xfId="0" applyFont="1" applyFill="1" applyBorder="1" applyAlignment="1">
      <alignment horizontal="center" vertical="center" wrapText="1"/>
    </xf>
    <xf numFmtId="0" fontId="6" fillId="0" borderId="22" xfId="2" applyFont="1" applyBorder="1" applyAlignment="1">
      <alignment horizontal="center"/>
    </xf>
    <xf numFmtId="0" fontId="4" fillId="5" borderId="27" xfId="2" applyFont="1" applyFill="1" applyBorder="1" applyAlignment="1">
      <alignment horizontal="center"/>
    </xf>
    <xf numFmtId="0" fontId="4" fillId="5" borderId="28" xfId="2" applyFont="1" applyFill="1" applyBorder="1" applyAlignment="1">
      <alignment horizontal="center"/>
    </xf>
    <xf numFmtId="0" fontId="4" fillId="5" borderId="19" xfId="2" applyFont="1" applyFill="1" applyBorder="1" applyAlignment="1">
      <alignment horizontal="center"/>
    </xf>
    <xf numFmtId="0" fontId="4" fillId="6" borderId="20" xfId="2" applyFont="1" applyFill="1" applyBorder="1" applyAlignment="1">
      <alignment horizontal="center"/>
    </xf>
    <xf numFmtId="0" fontId="4" fillId="6" borderId="28" xfId="2" applyFont="1" applyFill="1" applyBorder="1" applyAlignment="1">
      <alignment horizontal="center"/>
    </xf>
    <xf numFmtId="0" fontId="4" fillId="6" borderId="19" xfId="2" applyFont="1" applyFill="1" applyBorder="1" applyAlignment="1">
      <alignment horizontal="center"/>
    </xf>
    <xf numFmtId="0" fontId="4" fillId="7" borderId="20" xfId="2" applyFont="1" applyFill="1" applyBorder="1" applyAlignment="1">
      <alignment horizontal="center"/>
    </xf>
    <xf numFmtId="0" fontId="4" fillId="7" borderId="28" xfId="2" applyFont="1" applyFill="1" applyBorder="1" applyAlignment="1">
      <alignment horizontal="center"/>
    </xf>
    <xf numFmtId="0" fontId="4" fillId="7" borderId="29" xfId="2" applyFont="1" applyFill="1" applyBorder="1" applyAlignment="1">
      <alignment horizontal="center"/>
    </xf>
    <xf numFmtId="0" fontId="6" fillId="0" borderId="50" xfId="2" applyFont="1" applyBorder="1" applyAlignment="1">
      <alignment horizontal="center"/>
    </xf>
    <xf numFmtId="0" fontId="6" fillId="0" borderId="48" xfId="2" applyFont="1" applyBorder="1" applyAlignment="1">
      <alignment horizontal="center"/>
    </xf>
    <xf numFmtId="0" fontId="6" fillId="0" borderId="39" xfId="2" applyFont="1" applyBorder="1" applyAlignment="1">
      <alignment horizontal="center"/>
    </xf>
    <xf numFmtId="0" fontId="6" fillId="0" borderId="47" xfId="2" applyFont="1" applyBorder="1" applyAlignment="1">
      <alignment horizontal="center"/>
    </xf>
    <xf numFmtId="0" fontId="6" fillId="0" borderId="49" xfId="2" applyFont="1" applyBorder="1" applyAlignment="1">
      <alignment horizontal="center"/>
    </xf>
    <xf numFmtId="164" fontId="6" fillId="0" borderId="46" xfId="0" applyNumberFormat="1" applyFont="1" applyFill="1" applyBorder="1" applyAlignment="1">
      <alignment horizontal="center" vertical="center" wrapText="1"/>
    </xf>
    <xf numFmtId="164" fontId="6" fillId="0" borderId="1" xfId="0" applyNumberFormat="1" applyFont="1" applyFill="1" applyBorder="1" applyAlignment="1">
      <alignment horizontal="center" vertical="center" wrapText="1"/>
    </xf>
    <xf numFmtId="0" fontId="6" fillId="0" borderId="1" xfId="4" applyNumberFormat="1" applyFont="1" applyFill="1" applyBorder="1" applyAlignment="1">
      <alignment horizontal="justify" vertical="top"/>
    </xf>
    <xf numFmtId="0" fontId="6" fillId="0" borderId="40" xfId="4" applyNumberFormat="1" applyFont="1" applyFill="1" applyBorder="1" applyAlignment="1">
      <alignment horizontal="justify" vertical="top"/>
    </xf>
    <xf numFmtId="0" fontId="6" fillId="0" borderId="12" xfId="2" applyFont="1" applyFill="1" applyBorder="1" applyAlignment="1">
      <alignment horizontal="center"/>
    </xf>
    <xf numFmtId="0" fontId="6" fillId="0" borderId="1" xfId="4" applyNumberFormat="1" applyFont="1" applyFill="1" applyBorder="1" applyAlignment="1">
      <alignment horizontal="justify" vertical="top" wrapText="1"/>
    </xf>
    <xf numFmtId="0" fontId="6" fillId="0" borderId="40" xfId="4" applyNumberFormat="1" applyFont="1" applyFill="1" applyBorder="1" applyAlignment="1">
      <alignment horizontal="justify" vertical="top" wrapText="1"/>
    </xf>
    <xf numFmtId="0" fontId="4" fillId="2" borderId="16" xfId="2" applyFont="1" applyFill="1" applyBorder="1" applyAlignment="1">
      <alignment horizontal="center" vertical="center"/>
    </xf>
    <xf numFmtId="0" fontId="4" fillId="2" borderId="17" xfId="2" applyFont="1" applyFill="1" applyBorder="1" applyAlignment="1">
      <alignment horizontal="center" vertical="center"/>
    </xf>
    <xf numFmtId="0" fontId="4" fillId="2" borderId="18" xfId="2" applyFont="1" applyFill="1" applyBorder="1" applyAlignment="1">
      <alignment horizontal="center" vertical="center"/>
    </xf>
    <xf numFmtId="9" fontId="6" fillId="2" borderId="17" xfId="2" applyNumberFormat="1" applyFont="1" applyFill="1" applyBorder="1" applyAlignment="1">
      <alignment vertical="center"/>
    </xf>
    <xf numFmtId="9" fontId="6" fillId="2" borderId="18" xfId="2" applyNumberFormat="1" applyFont="1" applyFill="1" applyBorder="1" applyAlignment="1">
      <alignment vertical="center"/>
    </xf>
    <xf numFmtId="0" fontId="7" fillId="3" borderId="6"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7" fillId="3" borderId="46"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7" fillId="3" borderId="40" xfId="0" applyFont="1" applyFill="1" applyBorder="1" applyAlignment="1">
      <alignment horizontal="center" vertical="center" wrapText="1"/>
    </xf>
    <xf numFmtId="164" fontId="6" fillId="0" borderId="46" xfId="2" applyNumberFormat="1" applyFont="1" applyFill="1" applyBorder="1" applyAlignment="1">
      <alignment horizontal="center" vertical="center"/>
    </xf>
    <xf numFmtId="0" fontId="6" fillId="0" borderId="1" xfId="2" applyFont="1" applyFill="1" applyBorder="1" applyAlignment="1">
      <alignment horizontal="center" vertical="center"/>
    </xf>
    <xf numFmtId="169" fontId="6" fillId="0" borderId="1" xfId="2" applyNumberFormat="1" applyFont="1" applyFill="1" applyBorder="1" applyAlignment="1">
      <alignment horizontal="center" vertical="center" wrapText="1"/>
    </xf>
    <xf numFmtId="9" fontId="6" fillId="0" borderId="1" xfId="2" applyNumberFormat="1" applyFont="1" applyFill="1" applyBorder="1" applyAlignment="1">
      <alignment horizontal="center" vertical="center" wrapText="1"/>
    </xf>
    <xf numFmtId="0" fontId="6" fillId="0" borderId="1" xfId="2" applyFont="1" applyFill="1" applyBorder="1" applyAlignment="1">
      <alignment horizontal="justify" vertical="center"/>
    </xf>
    <xf numFmtId="0" fontId="6" fillId="0" borderId="1" xfId="2" applyFont="1" applyFill="1" applyBorder="1" applyAlignment="1">
      <alignment horizontal="justify" vertical="center" wrapText="1"/>
    </xf>
    <xf numFmtId="0" fontId="6" fillId="0" borderId="40" xfId="2" applyFont="1" applyFill="1" applyBorder="1" applyAlignment="1">
      <alignment horizontal="justify" vertical="center" wrapText="1"/>
    </xf>
    <xf numFmtId="169" fontId="6" fillId="0" borderId="47" xfId="2" applyNumberFormat="1" applyFont="1" applyFill="1" applyBorder="1" applyAlignment="1">
      <alignment horizontal="center" vertical="center" wrapText="1"/>
    </xf>
    <xf numFmtId="169" fontId="6" fillId="0" borderId="39" xfId="2" applyNumberFormat="1" applyFont="1" applyFill="1" applyBorder="1" applyAlignment="1">
      <alignment horizontal="center" vertical="center" wrapText="1"/>
    </xf>
    <xf numFmtId="9" fontId="2" fillId="0" borderId="1" xfId="2" applyNumberFormat="1" applyFont="1" applyFill="1" applyBorder="1" applyAlignment="1">
      <alignment horizontal="center" vertical="center"/>
    </xf>
    <xf numFmtId="164" fontId="6" fillId="0" borderId="13" xfId="2" applyNumberFormat="1" applyFont="1" applyFill="1" applyBorder="1" applyAlignment="1">
      <alignment horizontal="center" vertical="center"/>
    </xf>
    <xf numFmtId="169" fontId="6" fillId="0" borderId="22" xfId="2" applyNumberFormat="1" applyFont="1" applyFill="1" applyBorder="1" applyAlignment="1">
      <alignment horizontal="center" vertical="center" wrapText="1"/>
    </xf>
    <xf numFmtId="169" fontId="6" fillId="0" borderId="21" xfId="2" applyNumberFormat="1" applyFont="1" applyFill="1" applyBorder="1" applyAlignment="1">
      <alignment horizontal="center" vertical="center" wrapText="1"/>
    </xf>
    <xf numFmtId="9" fontId="2" fillId="0" borderId="14" xfId="2" applyNumberFormat="1" applyFont="1" applyFill="1" applyBorder="1" applyAlignment="1">
      <alignment horizontal="center" vertical="center"/>
    </xf>
    <xf numFmtId="0" fontId="6" fillId="0" borderId="14" xfId="2" applyFont="1" applyFill="1" applyBorder="1" applyAlignment="1">
      <alignment horizontal="justify" vertical="center"/>
    </xf>
    <xf numFmtId="0" fontId="3" fillId="0" borderId="1" xfId="2" applyFont="1" applyFill="1" applyBorder="1" applyAlignment="1">
      <alignment horizontal="center" vertical="center" wrapText="1"/>
    </xf>
    <xf numFmtId="0" fontId="6" fillId="0" borderId="26" xfId="3" applyFont="1" applyFill="1" applyBorder="1" applyAlignment="1">
      <alignment horizontal="justify" vertical="center" wrapText="1"/>
    </xf>
    <xf numFmtId="0" fontId="6" fillId="0" borderId="24" xfId="3" applyFont="1" applyFill="1" applyBorder="1" applyAlignment="1">
      <alignment horizontal="justify" vertical="center" wrapText="1"/>
    </xf>
    <xf numFmtId="0" fontId="6" fillId="0" borderId="25" xfId="3" applyFont="1" applyFill="1" applyBorder="1" applyAlignment="1">
      <alignment horizontal="justify" vertical="center" wrapText="1"/>
    </xf>
    <xf numFmtId="0" fontId="6" fillId="0" borderId="10" xfId="2" applyFont="1" applyFill="1" applyBorder="1" applyAlignment="1">
      <alignment horizontal="center" vertical="center"/>
    </xf>
    <xf numFmtId="0" fontId="6" fillId="0" borderId="11" xfId="2" applyFont="1" applyFill="1" applyBorder="1" applyAlignment="1">
      <alignment horizontal="center" vertical="center"/>
    </xf>
    <xf numFmtId="0" fontId="6" fillId="0" borderId="16" xfId="2" applyFont="1" applyFill="1" applyBorder="1" applyAlignment="1">
      <alignment horizontal="center" vertical="center"/>
    </xf>
    <xf numFmtId="0" fontId="6" fillId="0" borderId="17" xfId="2" applyFont="1" applyFill="1" applyBorder="1" applyAlignment="1">
      <alignment horizontal="center" vertical="center"/>
    </xf>
    <xf numFmtId="0" fontId="6" fillId="0" borderId="18" xfId="2" applyFont="1" applyFill="1" applyBorder="1" applyAlignment="1">
      <alignment horizontal="center" vertical="center"/>
    </xf>
    <xf numFmtId="0" fontId="6" fillId="0" borderId="26" xfId="3" applyFont="1" applyFill="1" applyBorder="1" applyAlignment="1">
      <alignment horizontal="justify" wrapText="1"/>
    </xf>
    <xf numFmtId="0" fontId="6" fillId="0" borderId="24" xfId="3" applyFont="1" applyFill="1" applyBorder="1" applyAlignment="1">
      <alignment horizontal="justify" wrapText="1"/>
    </xf>
    <xf numFmtId="0" fontId="6" fillId="0" borderId="25" xfId="3" applyFont="1" applyFill="1" applyBorder="1" applyAlignment="1">
      <alignment horizontal="justify" wrapText="1"/>
    </xf>
    <xf numFmtId="9" fontId="6" fillId="0" borderId="26" xfId="3" applyNumberFormat="1" applyFont="1" applyFill="1" applyBorder="1" applyAlignment="1">
      <alignment horizontal="center" vertical="center" wrapText="1"/>
    </xf>
    <xf numFmtId="0" fontId="16" fillId="0" borderId="33" xfId="3" applyFont="1" applyFill="1" applyBorder="1" applyAlignment="1">
      <alignment horizontal="center" vertical="center" wrapText="1"/>
    </xf>
    <xf numFmtId="0" fontId="16" fillId="0" borderId="34" xfId="3" applyFont="1" applyFill="1" applyBorder="1" applyAlignment="1">
      <alignment horizontal="center" vertical="center" wrapText="1"/>
    </xf>
    <xf numFmtId="0" fontId="16" fillId="0" borderId="35" xfId="3" applyFont="1" applyFill="1" applyBorder="1" applyAlignment="1">
      <alignment horizontal="center" vertical="center" wrapText="1"/>
    </xf>
    <xf numFmtId="0" fontId="6" fillId="0" borderId="21" xfId="2" applyFont="1" applyFill="1" applyBorder="1" applyAlignment="1">
      <alignment horizontal="center" vertical="center" wrapText="1"/>
    </xf>
    <xf numFmtId="0" fontId="4" fillId="2" borderId="121" xfId="0" applyFont="1" applyFill="1" applyBorder="1" applyAlignment="1">
      <alignment horizontal="center" vertical="center" wrapText="1"/>
    </xf>
    <xf numFmtId="0" fontId="4" fillId="2" borderId="62" xfId="0" applyFont="1" applyFill="1" applyBorder="1" applyAlignment="1">
      <alignment horizontal="center" vertical="center" wrapText="1"/>
    </xf>
    <xf numFmtId="0" fontId="4" fillId="2" borderId="122" xfId="0" applyFont="1" applyFill="1" applyBorder="1" applyAlignment="1">
      <alignment horizontal="center" vertical="center" wrapText="1"/>
    </xf>
    <xf numFmtId="0" fontId="4" fillId="2" borderId="117" xfId="0" applyFont="1" applyFill="1" applyBorder="1" applyAlignment="1">
      <alignment horizontal="center" vertical="center" wrapText="1"/>
    </xf>
    <xf numFmtId="0" fontId="6" fillId="0" borderId="54" xfId="0" applyFont="1" applyFill="1" applyBorder="1" applyAlignment="1"/>
    <xf numFmtId="0" fontId="6" fillId="0" borderId="55" xfId="0" applyFont="1" applyFill="1" applyBorder="1" applyAlignment="1"/>
    <xf numFmtId="0" fontId="6" fillId="0" borderId="38" xfId="4" applyNumberFormat="1" applyFont="1" applyFill="1" applyBorder="1" applyAlignment="1">
      <alignment horizontal="justify" vertical="top" wrapText="1"/>
    </xf>
    <xf numFmtId="0" fontId="6" fillId="0" borderId="54" xfId="4" applyNumberFormat="1" applyFont="1" applyFill="1" applyBorder="1" applyAlignment="1">
      <alignment horizontal="justify" vertical="top" wrapText="1"/>
    </xf>
    <xf numFmtId="0" fontId="6" fillId="0" borderId="55" xfId="4" applyNumberFormat="1" applyFont="1" applyFill="1" applyBorder="1" applyAlignment="1">
      <alignment horizontal="justify" vertical="top" wrapText="1"/>
    </xf>
    <xf numFmtId="0" fontId="4" fillId="3" borderId="9" xfId="2" applyFont="1" applyFill="1" applyBorder="1" applyAlignment="1">
      <alignment horizontal="center" vertical="center" wrapText="1"/>
    </xf>
    <xf numFmtId="0" fontId="4" fillId="3" borderId="10" xfId="2" applyFont="1" applyFill="1" applyBorder="1" applyAlignment="1">
      <alignment horizontal="center" vertical="center" wrapText="1"/>
    </xf>
    <xf numFmtId="0" fontId="4" fillId="3" borderId="11" xfId="2" applyFont="1" applyFill="1" applyBorder="1" applyAlignment="1">
      <alignment horizontal="center" vertical="center" wrapText="1"/>
    </xf>
    <xf numFmtId="0" fontId="4" fillId="3" borderId="42" xfId="2" applyFont="1" applyFill="1" applyBorder="1" applyAlignment="1">
      <alignment horizontal="center" vertical="center" wrapText="1"/>
    </xf>
    <xf numFmtId="0" fontId="4" fillId="3" borderId="0" xfId="2" applyFont="1" applyFill="1" applyBorder="1" applyAlignment="1">
      <alignment horizontal="center" vertical="center" wrapText="1"/>
    </xf>
    <xf numFmtId="0" fontId="4" fillId="3" borderId="43" xfId="2" applyFont="1" applyFill="1" applyBorder="1" applyAlignment="1">
      <alignment horizontal="center" vertical="center" wrapText="1"/>
    </xf>
    <xf numFmtId="164" fontId="6" fillId="0" borderId="6" xfId="2" applyNumberFormat="1" applyFont="1" applyFill="1" applyBorder="1" applyAlignment="1">
      <alignment horizontal="center" vertical="center"/>
    </xf>
    <xf numFmtId="0" fontId="6" fillId="0" borderId="7" xfId="2" applyFont="1" applyFill="1" applyBorder="1" applyAlignment="1">
      <alignment horizontal="center" vertical="center"/>
    </xf>
    <xf numFmtId="0" fontId="2" fillId="0" borderId="7" xfId="2" applyFont="1" applyFill="1" applyBorder="1" applyAlignment="1">
      <alignment horizontal="center" vertical="center"/>
    </xf>
    <xf numFmtId="169" fontId="6" fillId="0" borderId="7" xfId="2" applyNumberFormat="1" applyFont="1" applyFill="1" applyBorder="1" applyAlignment="1">
      <alignment horizontal="center" vertical="center" wrapText="1"/>
    </xf>
    <xf numFmtId="0" fontId="6" fillId="0" borderId="7" xfId="2" applyFont="1" applyBorder="1" applyAlignment="1">
      <alignment horizontal="justify" vertical="center" wrapText="1"/>
    </xf>
    <xf numFmtId="0" fontId="6" fillId="0" borderId="7" xfId="2" applyFont="1" applyFill="1" applyBorder="1" applyAlignment="1">
      <alignment horizontal="justify" vertical="center" wrapText="1"/>
    </xf>
    <xf numFmtId="0" fontId="6" fillId="0" borderId="8" xfId="2" applyFont="1" applyFill="1" applyBorder="1" applyAlignment="1">
      <alignment horizontal="justify" vertical="center" wrapText="1"/>
    </xf>
    <xf numFmtId="0" fontId="2" fillId="0" borderId="14" xfId="2" applyFont="1" applyFill="1" applyBorder="1" applyAlignment="1">
      <alignment horizontal="center" vertical="center"/>
    </xf>
    <xf numFmtId="169" fontId="2" fillId="0" borderId="14" xfId="2" applyNumberFormat="1" applyFont="1" applyFill="1" applyBorder="1" applyAlignment="1">
      <alignment horizontal="center" vertical="center"/>
    </xf>
    <xf numFmtId="0" fontId="6" fillId="0" borderId="14" xfId="2" applyFont="1" applyBorder="1" applyAlignment="1">
      <alignment horizontal="justify" vertical="center" wrapText="1"/>
    </xf>
    <xf numFmtId="0" fontId="6" fillId="0" borderId="14" xfId="2" applyFont="1" applyFill="1" applyBorder="1" applyAlignment="1">
      <alignment horizontal="justify" vertical="center" wrapText="1"/>
    </xf>
    <xf numFmtId="0" fontId="6" fillId="0" borderId="15" xfId="2" applyFont="1" applyFill="1" applyBorder="1" applyAlignment="1">
      <alignment horizontal="justify" vertical="center" wrapText="1"/>
    </xf>
    <xf numFmtId="0" fontId="2" fillId="0" borderId="1" xfId="2" applyFont="1" applyFill="1" applyBorder="1" applyAlignment="1">
      <alignment horizontal="center" vertical="center"/>
    </xf>
    <xf numFmtId="169" fontId="2" fillId="0" borderId="1" xfId="2" applyNumberFormat="1" applyFont="1" applyFill="1" applyBorder="1" applyAlignment="1">
      <alignment horizontal="center" vertical="center"/>
    </xf>
    <xf numFmtId="0" fontId="6" fillId="0" borderId="1" xfId="2" applyFont="1" applyBorder="1" applyAlignment="1">
      <alignment horizontal="justify" vertical="center" wrapText="1"/>
    </xf>
    <xf numFmtId="0" fontId="6" fillId="0" borderId="1" xfId="2" applyFont="1" applyFill="1" applyBorder="1" applyAlignment="1">
      <alignment horizontal="center" vertical="center" wrapText="1"/>
    </xf>
    <xf numFmtId="169" fontId="6" fillId="0" borderId="1" xfId="1" applyNumberFormat="1" applyFont="1" applyFill="1" applyBorder="1" applyAlignment="1">
      <alignment horizontal="center" vertical="center" wrapText="1"/>
    </xf>
    <xf numFmtId="0" fontId="28" fillId="0" borderId="26" xfId="3" applyFont="1" applyFill="1" applyBorder="1" applyAlignment="1">
      <alignment horizontal="justify" vertical="center" wrapText="1"/>
    </xf>
    <xf numFmtId="0" fontId="28" fillId="0" borderId="24" xfId="3" applyFont="1" applyFill="1" applyBorder="1" applyAlignment="1">
      <alignment horizontal="justify" vertical="center" wrapText="1"/>
    </xf>
    <xf numFmtId="0" fontId="28" fillId="0" borderId="25" xfId="3" applyFont="1" applyFill="1" applyBorder="1" applyAlignment="1">
      <alignment horizontal="justify" vertical="center" wrapText="1"/>
    </xf>
    <xf numFmtId="0" fontId="4" fillId="0" borderId="24" xfId="3" applyFont="1" applyFill="1" applyBorder="1" applyAlignment="1">
      <alignment horizontal="center" vertical="center" wrapText="1"/>
    </xf>
    <xf numFmtId="0" fontId="4" fillId="0" borderId="25" xfId="3" applyFont="1" applyFill="1" applyBorder="1" applyAlignment="1">
      <alignment horizontal="center" vertical="center" wrapText="1"/>
    </xf>
    <xf numFmtId="0" fontId="15" fillId="2" borderId="26" xfId="2" applyFont="1" applyFill="1" applyBorder="1" applyAlignment="1">
      <alignment horizontal="center" vertical="center" wrapText="1"/>
    </xf>
    <xf numFmtId="0" fontId="11" fillId="2" borderId="36" xfId="0" applyFont="1" applyFill="1" applyBorder="1" applyAlignment="1">
      <alignment horizontal="center" vertical="center" wrapText="1"/>
    </xf>
    <xf numFmtId="0" fontId="11" fillId="2" borderId="68" xfId="0" applyFont="1" applyFill="1" applyBorder="1" applyAlignment="1">
      <alignment horizontal="center" vertical="center" wrapText="1"/>
    </xf>
    <xf numFmtId="0" fontId="4" fillId="3" borderId="7" xfId="2" applyFont="1" applyFill="1" applyBorder="1" applyAlignment="1">
      <alignment horizontal="center" vertical="center" wrapText="1"/>
    </xf>
    <xf numFmtId="0" fontId="4" fillId="3" borderId="1" xfId="2" applyFont="1" applyFill="1" applyBorder="1" applyAlignment="1">
      <alignment horizontal="center" vertical="center" wrapText="1"/>
    </xf>
    <xf numFmtId="0" fontId="6" fillId="0" borderId="46" xfId="2" applyFont="1" applyFill="1" applyBorder="1" applyAlignment="1">
      <alignment horizontal="center" vertical="center"/>
    </xf>
    <xf numFmtId="0" fontId="16" fillId="0" borderId="1" xfId="2" applyFont="1" applyBorder="1" applyAlignment="1">
      <alignment horizontal="justify" vertical="center" wrapText="1"/>
    </xf>
    <xf numFmtId="0" fontId="16" fillId="0" borderId="1" xfId="2" applyFont="1" applyFill="1" applyBorder="1" applyAlignment="1">
      <alignment horizontal="justify" vertical="center" wrapText="1"/>
    </xf>
    <xf numFmtId="0" fontId="16" fillId="0" borderId="40" xfId="2" applyFont="1" applyFill="1" applyBorder="1" applyAlignment="1">
      <alignment horizontal="justify" vertical="center" wrapText="1"/>
    </xf>
    <xf numFmtId="0" fontId="6" fillId="0" borderId="13" xfId="2" applyFont="1" applyFill="1" applyBorder="1" applyAlignment="1">
      <alignment horizontal="center" vertical="center"/>
    </xf>
    <xf numFmtId="0" fontId="16" fillId="0" borderId="14" xfId="2" applyFont="1" applyBorder="1" applyAlignment="1">
      <alignment horizontal="justify" vertical="center" wrapText="1"/>
    </xf>
    <xf numFmtId="0" fontId="16" fillId="0" borderId="14" xfId="2" applyFont="1" applyFill="1" applyBorder="1" applyAlignment="1">
      <alignment horizontal="justify" vertical="center" wrapText="1"/>
    </xf>
    <xf numFmtId="0" fontId="16" fillId="0" borderId="15" xfId="2" applyFont="1" applyFill="1" applyBorder="1" applyAlignment="1">
      <alignment horizontal="justify" vertical="center" wrapText="1"/>
    </xf>
    <xf numFmtId="0" fontId="10" fillId="0" borderId="30" xfId="2" applyFont="1" applyFill="1" applyBorder="1" applyAlignment="1">
      <alignment horizontal="center" vertical="center" wrapText="1"/>
    </xf>
    <xf numFmtId="0" fontId="10" fillId="0" borderId="31" xfId="2" applyFont="1" applyFill="1" applyBorder="1" applyAlignment="1">
      <alignment horizontal="center" vertical="center"/>
    </xf>
    <xf numFmtId="0" fontId="10" fillId="0" borderId="32" xfId="2" applyFont="1" applyFill="1" applyBorder="1" applyAlignment="1">
      <alignment horizontal="center" vertical="center"/>
    </xf>
    <xf numFmtId="0" fontId="6" fillId="4" borderId="38" xfId="4" applyNumberFormat="1" applyFont="1" applyFill="1" applyBorder="1" applyAlignment="1">
      <alignment horizontal="center" vertical="center" wrapText="1"/>
    </xf>
    <xf numFmtId="0" fontId="6" fillId="4" borderId="54" xfId="4" applyNumberFormat="1" applyFont="1" applyFill="1" applyBorder="1" applyAlignment="1">
      <alignment horizontal="center" vertical="center" wrapText="1"/>
    </xf>
    <xf numFmtId="0" fontId="6" fillId="4" borderId="55" xfId="4" applyNumberFormat="1" applyFont="1" applyFill="1" applyBorder="1" applyAlignment="1">
      <alignment horizontal="center" vertical="center" wrapText="1"/>
    </xf>
    <xf numFmtId="0" fontId="16" fillId="4" borderId="39" xfId="4" applyNumberFormat="1" applyFont="1" applyFill="1" applyBorder="1" applyAlignment="1">
      <alignment horizontal="center" vertical="center" wrapText="1"/>
    </xf>
    <xf numFmtId="0" fontId="16" fillId="4" borderId="1" xfId="4" applyNumberFormat="1" applyFont="1" applyFill="1" applyBorder="1" applyAlignment="1">
      <alignment horizontal="center" vertical="center" wrapText="1"/>
    </xf>
    <xf numFmtId="0" fontId="16" fillId="4" borderId="40" xfId="4" applyNumberFormat="1" applyFont="1" applyFill="1" applyBorder="1" applyAlignment="1">
      <alignment horizontal="center" vertical="center" wrapText="1"/>
    </xf>
    <xf numFmtId="169" fontId="6" fillId="0" borderId="30" xfId="2" applyNumberFormat="1" applyFont="1" applyFill="1" applyBorder="1" applyAlignment="1">
      <alignment horizontal="center"/>
    </xf>
    <xf numFmtId="169" fontId="6" fillId="0" borderId="31" xfId="2" applyNumberFormat="1" applyFont="1" applyFill="1" applyBorder="1" applyAlignment="1">
      <alignment horizontal="center"/>
    </xf>
    <xf numFmtId="169" fontId="6" fillId="0" borderId="21" xfId="2" applyNumberFormat="1" applyFont="1" applyFill="1" applyBorder="1" applyAlignment="1">
      <alignment horizontal="center"/>
    </xf>
    <xf numFmtId="169" fontId="6" fillId="0" borderId="22" xfId="2" applyNumberFormat="1" applyFont="1" applyFill="1" applyBorder="1" applyAlignment="1">
      <alignment horizontal="center"/>
    </xf>
    <xf numFmtId="169" fontId="6" fillId="0" borderId="14" xfId="2" applyNumberFormat="1" applyFont="1" applyFill="1" applyBorder="1" applyAlignment="1">
      <alignment horizontal="center"/>
    </xf>
    <xf numFmtId="169" fontId="6" fillId="0" borderId="15" xfId="2" applyNumberFormat="1" applyFont="1" applyFill="1" applyBorder="1" applyAlignment="1">
      <alignment horizontal="center"/>
    </xf>
    <xf numFmtId="0" fontId="6" fillId="4" borderId="39" xfId="4" applyNumberFormat="1" applyFont="1" applyFill="1" applyBorder="1" applyAlignment="1">
      <alignment horizontal="center" vertical="center" wrapText="1"/>
    </xf>
    <xf numFmtId="0" fontId="6" fillId="4" borderId="1" xfId="4" applyNumberFormat="1" applyFont="1" applyFill="1" applyBorder="1" applyAlignment="1">
      <alignment horizontal="center" vertical="center" wrapText="1"/>
    </xf>
    <xf numFmtId="0" fontId="6" fillId="4" borderId="40" xfId="4" applyNumberFormat="1" applyFont="1" applyFill="1" applyBorder="1" applyAlignment="1">
      <alignment horizontal="center" vertical="center" wrapText="1"/>
    </xf>
    <xf numFmtId="0" fontId="6" fillId="4" borderId="4" xfId="4" applyNumberFormat="1" applyFont="1" applyFill="1" applyBorder="1" applyAlignment="1">
      <alignment horizontal="center" vertical="center" wrapText="1"/>
    </xf>
    <xf numFmtId="0" fontId="6" fillId="4" borderId="58" xfId="4" applyNumberFormat="1" applyFont="1" applyFill="1" applyBorder="1" applyAlignment="1">
      <alignment horizontal="center" vertical="center" wrapText="1"/>
    </xf>
    <xf numFmtId="0" fontId="6" fillId="4" borderId="59" xfId="4" applyNumberFormat="1" applyFont="1" applyFill="1" applyBorder="1" applyAlignment="1">
      <alignment horizontal="center" vertical="center" wrapText="1"/>
    </xf>
    <xf numFmtId="0" fontId="6" fillId="0" borderId="44" xfId="0" applyFont="1" applyFill="1" applyBorder="1"/>
    <xf numFmtId="9" fontId="2" fillId="0" borderId="1" xfId="2" applyNumberFormat="1" applyFont="1" applyFill="1" applyBorder="1" applyAlignment="1">
      <alignment horizontal="center"/>
    </xf>
    <xf numFmtId="9" fontId="2" fillId="4" borderId="1" xfId="2" applyNumberFormat="1" applyFont="1" applyFill="1" applyBorder="1" applyAlignment="1">
      <alignment horizontal="center" vertical="center"/>
    </xf>
    <xf numFmtId="0" fontId="2" fillId="4" borderId="1" xfId="2" applyFont="1" applyFill="1" applyBorder="1" applyAlignment="1">
      <alignment horizontal="center" vertical="center"/>
    </xf>
    <xf numFmtId="0" fontId="5" fillId="4" borderId="1" xfId="2" applyFont="1" applyFill="1" applyBorder="1" applyAlignment="1">
      <alignment horizontal="center" vertical="center" wrapText="1"/>
    </xf>
    <xf numFmtId="0" fontId="5" fillId="0" borderId="1" xfId="2" applyFont="1" applyBorder="1" applyAlignment="1">
      <alignment horizontal="center" vertical="center" wrapText="1"/>
    </xf>
    <xf numFmtId="164" fontId="6" fillId="4" borderId="53" xfId="0" applyNumberFormat="1" applyFont="1" applyFill="1" applyBorder="1" applyAlignment="1">
      <alignment horizontal="center" vertical="center" wrapText="1"/>
    </xf>
    <xf numFmtId="0" fontId="6" fillId="4" borderId="54" xfId="0" applyFont="1" applyFill="1" applyBorder="1" applyAlignment="1">
      <alignment vertical="center"/>
    </xf>
    <xf numFmtId="0" fontId="6" fillId="4" borderId="44" xfId="0" applyFont="1" applyFill="1" applyBorder="1" applyAlignment="1">
      <alignment vertical="center"/>
    </xf>
    <xf numFmtId="10" fontId="2" fillId="4" borderId="1" xfId="2" applyNumberFormat="1" applyFont="1" applyFill="1" applyBorder="1" applyAlignment="1">
      <alignment horizontal="center" vertical="center"/>
    </xf>
    <xf numFmtId="0" fontId="17" fillId="4" borderId="1" xfId="2" applyFont="1" applyFill="1" applyBorder="1" applyAlignment="1">
      <alignment horizontal="center" vertical="center" wrapText="1"/>
    </xf>
    <xf numFmtId="0" fontId="16" fillId="4" borderId="1" xfId="2" applyFont="1" applyFill="1" applyBorder="1" applyAlignment="1">
      <alignment horizontal="center" wrapText="1"/>
    </xf>
    <xf numFmtId="0" fontId="16" fillId="4" borderId="1" xfId="2" applyFont="1" applyFill="1" applyBorder="1" applyAlignment="1">
      <alignment horizontal="center"/>
    </xf>
    <xf numFmtId="0" fontId="6" fillId="0" borderId="54" xfId="0" applyFont="1" applyFill="1" applyBorder="1" applyAlignment="1">
      <alignment vertical="center"/>
    </xf>
    <xf numFmtId="0" fontId="6" fillId="0" borderId="44" xfId="0" applyFont="1" applyFill="1" applyBorder="1" applyAlignment="1">
      <alignment vertical="center"/>
    </xf>
    <xf numFmtId="0" fontId="6" fillId="0" borderId="55" xfId="0" applyFont="1" applyFill="1" applyBorder="1" applyAlignment="1">
      <alignment vertical="center"/>
    </xf>
    <xf numFmtId="9" fontId="2" fillId="0" borderId="50" xfId="2" applyNumberFormat="1" applyFont="1" applyFill="1" applyBorder="1" applyAlignment="1">
      <alignment horizontal="center" vertical="center"/>
    </xf>
    <xf numFmtId="0" fontId="2" fillId="0" borderId="39" xfId="2" applyFont="1" applyFill="1" applyBorder="1" applyAlignment="1">
      <alignment horizontal="center" vertical="center"/>
    </xf>
    <xf numFmtId="0" fontId="2" fillId="4" borderId="47" xfId="2" applyFont="1" applyFill="1" applyBorder="1" applyAlignment="1">
      <alignment horizontal="center" vertical="center" wrapText="1"/>
    </xf>
    <xf numFmtId="0" fontId="2" fillId="4" borderId="48" xfId="2" applyFont="1" applyFill="1" applyBorder="1" applyAlignment="1">
      <alignment horizontal="center" vertical="center" wrapText="1"/>
    </xf>
    <xf numFmtId="0" fontId="2" fillId="4" borderId="39" xfId="2" applyFont="1" applyFill="1" applyBorder="1" applyAlignment="1">
      <alignment horizontal="center" vertical="center" wrapText="1"/>
    </xf>
    <xf numFmtId="0" fontId="16" fillId="4" borderId="47" xfId="2" applyFont="1" applyFill="1" applyBorder="1" applyAlignment="1">
      <alignment horizontal="center" vertical="center" wrapText="1"/>
    </xf>
    <xf numFmtId="0" fontId="16" fillId="4" borderId="48" xfId="2" applyFont="1" applyFill="1" applyBorder="1" applyAlignment="1">
      <alignment horizontal="center" vertical="center"/>
    </xf>
    <xf numFmtId="0" fontId="16" fillId="4" borderId="49" xfId="2" applyFont="1" applyFill="1" applyBorder="1" applyAlignment="1">
      <alignment horizontal="center" vertical="center"/>
    </xf>
    <xf numFmtId="10" fontId="2" fillId="0" borderId="50" xfId="2" applyNumberFormat="1" applyFont="1" applyFill="1" applyBorder="1" applyAlignment="1">
      <alignment horizontal="center" vertical="center"/>
    </xf>
    <xf numFmtId="0" fontId="16" fillId="4" borderId="48" xfId="2" applyFont="1" applyFill="1" applyBorder="1" applyAlignment="1">
      <alignment horizontal="center" vertical="center" wrapText="1"/>
    </xf>
    <xf numFmtId="0" fontId="16" fillId="4" borderId="39" xfId="2" applyFont="1" applyFill="1" applyBorder="1" applyAlignment="1">
      <alignment horizontal="center" vertical="center" wrapText="1"/>
    </xf>
    <xf numFmtId="0" fontId="2" fillId="0" borderId="13" xfId="2" applyFont="1" applyFill="1" applyBorder="1" applyAlignment="1">
      <alignment horizontal="center" vertical="center"/>
    </xf>
    <xf numFmtId="9" fontId="2" fillId="0" borderId="22" xfId="2" applyNumberFormat="1" applyFont="1" applyFill="1" applyBorder="1" applyAlignment="1">
      <alignment horizontal="center" vertical="center"/>
    </xf>
    <xf numFmtId="0" fontId="2" fillId="0" borderId="21" xfId="2" applyFont="1" applyFill="1" applyBorder="1" applyAlignment="1">
      <alignment horizontal="center" vertical="center"/>
    </xf>
    <xf numFmtId="0" fontId="2" fillId="4" borderId="22" xfId="2" applyFont="1" applyFill="1" applyBorder="1" applyAlignment="1">
      <alignment horizontal="center" vertical="center" wrapText="1"/>
    </xf>
    <xf numFmtId="0" fontId="2" fillId="4" borderId="31" xfId="2" applyFont="1" applyFill="1" applyBorder="1" applyAlignment="1">
      <alignment horizontal="center" vertical="center" wrapText="1"/>
    </xf>
    <xf numFmtId="0" fontId="2" fillId="4" borderId="21" xfId="2" applyFont="1" applyFill="1" applyBorder="1" applyAlignment="1">
      <alignment horizontal="center" vertical="center" wrapText="1"/>
    </xf>
    <xf numFmtId="0" fontId="2" fillId="4" borderId="32" xfId="2" applyFont="1" applyFill="1" applyBorder="1" applyAlignment="1">
      <alignment horizontal="center" vertical="center" wrapText="1"/>
    </xf>
    <xf numFmtId="15" fontId="6" fillId="0" borderId="9" xfId="2" applyNumberFormat="1" applyFont="1" applyFill="1" applyBorder="1" applyAlignment="1">
      <alignment horizontal="center" vertical="center" wrapText="1"/>
    </xf>
    <xf numFmtId="15" fontId="6" fillId="0" borderId="10" xfId="2" applyNumberFormat="1" applyFont="1" applyFill="1" applyBorder="1" applyAlignment="1">
      <alignment horizontal="center" vertical="center" wrapText="1"/>
    </xf>
    <xf numFmtId="15" fontId="6" fillId="0" borderId="11" xfId="2" applyNumberFormat="1" applyFont="1" applyFill="1" applyBorder="1" applyAlignment="1">
      <alignment horizontal="center" vertical="center" wrapText="1"/>
    </xf>
    <xf numFmtId="15" fontId="6" fillId="0" borderId="16" xfId="2" applyNumberFormat="1" applyFont="1" applyFill="1" applyBorder="1" applyAlignment="1">
      <alignment horizontal="center" vertical="center" wrapText="1"/>
    </xf>
    <xf numFmtId="15" fontId="6" fillId="0" borderId="17" xfId="2" applyNumberFormat="1" applyFont="1" applyFill="1" applyBorder="1" applyAlignment="1">
      <alignment horizontal="center" vertical="center" wrapText="1"/>
    </xf>
    <xf numFmtId="15" fontId="6" fillId="0" borderId="18" xfId="2" applyNumberFormat="1" applyFont="1" applyFill="1" applyBorder="1" applyAlignment="1">
      <alignment horizontal="center" vertical="center" wrapText="1"/>
    </xf>
    <xf numFmtId="0" fontId="5" fillId="0" borderId="30" xfId="2" applyFont="1" applyFill="1" applyBorder="1" applyAlignment="1">
      <alignment horizontal="center" vertical="center"/>
    </xf>
    <xf numFmtId="10" fontId="6" fillId="0" borderId="13" xfId="2" applyNumberFormat="1" applyFont="1" applyFill="1" applyBorder="1" applyAlignment="1">
      <alignment horizontal="center"/>
    </xf>
    <xf numFmtId="10" fontId="6" fillId="0" borderId="14" xfId="2" applyNumberFormat="1" applyFont="1" applyFill="1" applyBorder="1" applyAlignment="1">
      <alignment horizontal="center"/>
    </xf>
    <xf numFmtId="0" fontId="7" fillId="3" borderId="13"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7" fillId="3" borderId="40" xfId="0" applyFont="1" applyFill="1" applyBorder="1" applyAlignment="1">
      <alignment horizontal="center" vertical="center"/>
    </xf>
    <xf numFmtId="0" fontId="7" fillId="3" borderId="14" xfId="0" applyFont="1" applyFill="1" applyBorder="1" applyAlignment="1">
      <alignment horizontal="center" vertical="center"/>
    </xf>
    <xf numFmtId="0" fontId="7" fillId="3" borderId="15" xfId="0" applyFont="1" applyFill="1" applyBorder="1" applyAlignment="1">
      <alignment horizontal="center" vertical="center"/>
    </xf>
    <xf numFmtId="9" fontId="2" fillId="0" borderId="54" xfId="2" applyNumberFormat="1" applyFont="1" applyFill="1" applyBorder="1" applyAlignment="1">
      <alignment horizontal="center"/>
    </xf>
    <xf numFmtId="0" fontId="2" fillId="0" borderId="54" xfId="2" applyFont="1" applyFill="1" applyBorder="1" applyAlignment="1">
      <alignment horizontal="center"/>
    </xf>
    <xf numFmtId="9" fontId="2" fillId="4" borderId="54" xfId="2" applyNumberFormat="1" applyFont="1" applyFill="1" applyBorder="1" applyAlignment="1">
      <alignment horizontal="center" vertical="center"/>
    </xf>
    <xf numFmtId="0" fontId="2" fillId="4" borderId="54" xfId="2" applyFont="1" applyFill="1" applyBorder="1" applyAlignment="1">
      <alignment horizontal="center" vertical="center"/>
    </xf>
    <xf numFmtId="0" fontId="25" fillId="4" borderId="1" xfId="2" applyFont="1" applyFill="1" applyBorder="1" applyAlignment="1">
      <alignment horizontal="center" vertical="center" wrapText="1"/>
    </xf>
    <xf numFmtId="0" fontId="25" fillId="0" borderId="1" xfId="2" applyFont="1" applyFill="1" applyBorder="1" applyAlignment="1">
      <alignment horizontal="center" vertical="center" wrapText="1"/>
    </xf>
    <xf numFmtId="0" fontId="25" fillId="0" borderId="40" xfId="2" applyFont="1" applyFill="1" applyBorder="1" applyAlignment="1">
      <alignment horizontal="center" vertical="center" wrapText="1"/>
    </xf>
    <xf numFmtId="0" fontId="6" fillId="0" borderId="54" xfId="0" applyFont="1" applyFill="1" applyBorder="1" applyAlignment="1">
      <alignment horizontal="center" vertical="center"/>
    </xf>
    <xf numFmtId="0" fontId="6" fillId="0" borderId="55" xfId="0" applyFont="1" applyFill="1" applyBorder="1" applyAlignment="1">
      <alignment horizontal="center" vertical="center"/>
    </xf>
    <xf numFmtId="9" fontId="2" fillId="0" borderId="54" xfId="2" applyNumberFormat="1" applyFont="1" applyFill="1" applyBorder="1" applyAlignment="1">
      <alignment horizontal="center" vertical="center"/>
    </xf>
    <xf numFmtId="0" fontId="2" fillId="0" borderId="54" xfId="2" applyFont="1" applyFill="1" applyBorder="1" applyAlignment="1">
      <alignment horizontal="center" vertical="center"/>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6" xfId="2" applyFont="1" applyFill="1" applyBorder="1" applyAlignment="1">
      <alignment horizontal="center" vertical="center" wrapText="1"/>
    </xf>
    <xf numFmtId="0" fontId="11" fillId="4" borderId="17" xfId="2" applyFont="1" applyFill="1" applyBorder="1" applyAlignment="1">
      <alignment horizontal="center" vertical="center" wrapText="1"/>
    </xf>
    <xf numFmtId="0" fontId="11" fillId="4" borderId="18" xfId="2" applyFont="1" applyFill="1" applyBorder="1" applyAlignment="1">
      <alignment horizontal="center" vertical="center" wrapText="1"/>
    </xf>
    <xf numFmtId="0" fontId="25" fillId="0" borderId="9" xfId="2" applyFont="1" applyFill="1" applyBorder="1" applyAlignment="1">
      <alignment horizontal="center" vertical="center" wrapText="1"/>
    </xf>
    <xf numFmtId="0" fontId="25" fillId="0" borderId="10" xfId="2" applyFont="1" applyFill="1" applyBorder="1" applyAlignment="1">
      <alignment horizontal="center" vertical="center"/>
    </xf>
    <xf numFmtId="0" fontId="25" fillId="0" borderId="11" xfId="2" applyFont="1" applyFill="1" applyBorder="1" applyAlignment="1">
      <alignment horizontal="center" vertical="center"/>
    </xf>
    <xf numFmtId="0" fontId="25" fillId="0" borderId="16" xfId="2" applyFont="1" applyFill="1" applyBorder="1" applyAlignment="1">
      <alignment horizontal="center" vertical="center"/>
    </xf>
    <xf numFmtId="0" fontId="25" fillId="0" borderId="17" xfId="2" applyFont="1" applyFill="1" applyBorder="1" applyAlignment="1">
      <alignment horizontal="center" vertical="center"/>
    </xf>
    <xf numFmtId="0" fontId="25" fillId="0" borderId="18" xfId="2" applyFont="1" applyFill="1" applyBorder="1" applyAlignment="1">
      <alignment horizontal="center" vertical="center"/>
    </xf>
    <xf numFmtId="9" fontId="5" fillId="0" borderId="33" xfId="3" applyNumberFormat="1" applyFont="1" applyFill="1" applyBorder="1" applyAlignment="1">
      <alignment horizontal="center" vertical="center" wrapText="1"/>
    </xf>
    <xf numFmtId="9" fontId="5" fillId="0" borderId="34" xfId="3" applyNumberFormat="1" applyFont="1" applyFill="1" applyBorder="1" applyAlignment="1">
      <alignment horizontal="center" vertical="center" wrapText="1"/>
    </xf>
    <xf numFmtId="9" fontId="5" fillId="0" borderId="35" xfId="3" applyNumberFormat="1" applyFont="1" applyFill="1" applyBorder="1" applyAlignment="1">
      <alignment horizontal="center" vertical="center" wrapText="1"/>
    </xf>
    <xf numFmtId="0" fontId="5" fillId="0" borderId="31" xfId="2" applyFont="1" applyFill="1" applyBorder="1" applyAlignment="1">
      <alignment horizontal="center" vertical="center" wrapText="1"/>
    </xf>
    <xf numFmtId="0" fontId="5" fillId="0" borderId="32" xfId="2" applyFont="1" applyFill="1" applyBorder="1" applyAlignment="1">
      <alignment horizontal="center" vertical="center" wrapText="1"/>
    </xf>
    <xf numFmtId="9" fontId="5" fillId="0" borderId="19" xfId="3" applyNumberFormat="1" applyFont="1" applyFill="1" applyBorder="1" applyAlignment="1">
      <alignment horizontal="center" vertical="center" wrapText="1"/>
    </xf>
    <xf numFmtId="9" fontId="5" fillId="0" borderId="7" xfId="3" applyNumberFormat="1" applyFont="1" applyFill="1" applyBorder="1" applyAlignment="1">
      <alignment horizontal="center" vertical="center" wrapText="1"/>
    </xf>
    <xf numFmtId="9" fontId="5" fillId="0" borderId="20" xfId="3" applyNumberFormat="1" applyFont="1" applyFill="1" applyBorder="1" applyAlignment="1">
      <alignment horizontal="center" vertical="center" wrapText="1"/>
    </xf>
    <xf numFmtId="9" fontId="5" fillId="0" borderId="21" xfId="3" applyNumberFormat="1" applyFont="1" applyFill="1" applyBorder="1" applyAlignment="1">
      <alignment horizontal="center" vertical="center" wrapText="1"/>
    </xf>
    <xf numFmtId="9" fontId="5" fillId="0" borderId="14" xfId="3" applyNumberFormat="1" applyFont="1" applyFill="1" applyBorder="1" applyAlignment="1">
      <alignment horizontal="center" vertical="center" wrapText="1"/>
    </xf>
    <xf numFmtId="9" fontId="5" fillId="0" borderId="22" xfId="3" applyNumberFormat="1" applyFont="1" applyFill="1" applyBorder="1" applyAlignment="1">
      <alignment horizontal="center" vertical="center" wrapText="1"/>
    </xf>
    <xf numFmtId="0" fontId="5" fillId="0" borderId="13" xfId="2" applyFont="1" applyFill="1" applyBorder="1" applyAlignment="1">
      <alignment horizontal="center" vertical="center" wrapText="1"/>
    </xf>
    <xf numFmtId="0" fontId="5" fillId="0" borderId="14" xfId="2" applyFont="1" applyFill="1" applyBorder="1" applyAlignment="1">
      <alignment horizontal="center" vertical="center" wrapText="1"/>
    </xf>
    <xf numFmtId="0" fontId="5" fillId="0" borderId="15" xfId="2" applyFont="1" applyFill="1" applyBorder="1" applyAlignment="1">
      <alignment horizontal="center" vertical="center" wrapText="1"/>
    </xf>
    <xf numFmtId="0" fontId="5" fillId="0" borderId="26" xfId="3" applyFont="1" applyFill="1" applyBorder="1" applyAlignment="1">
      <alignment horizontal="center" vertical="center" wrapText="1"/>
    </xf>
    <xf numFmtId="0" fontId="5" fillId="0" borderId="24" xfId="3" applyFont="1" applyFill="1" applyBorder="1" applyAlignment="1">
      <alignment horizontal="center" vertical="center" wrapText="1"/>
    </xf>
    <xf numFmtId="0" fontId="5" fillId="0" borderId="25" xfId="3" applyFont="1" applyFill="1" applyBorder="1" applyAlignment="1">
      <alignment horizontal="center" vertical="center" wrapText="1"/>
    </xf>
    <xf numFmtId="49" fontId="5" fillId="0" borderId="9" xfId="2" applyNumberFormat="1" applyFont="1" applyFill="1" applyBorder="1" applyAlignment="1">
      <alignment horizontal="center" vertical="center" wrapText="1"/>
    </xf>
    <xf numFmtId="49" fontId="5" fillId="0" borderId="10" xfId="2" applyNumberFormat="1" applyFont="1" applyFill="1" applyBorder="1" applyAlignment="1">
      <alignment horizontal="center" vertical="center" wrapText="1"/>
    </xf>
    <xf numFmtId="49" fontId="5" fillId="0" borderId="11" xfId="2" applyNumberFormat="1" applyFont="1" applyFill="1" applyBorder="1" applyAlignment="1">
      <alignment horizontal="center" vertical="center" wrapText="1"/>
    </xf>
    <xf numFmtId="49" fontId="5" fillId="0" borderId="16" xfId="2" applyNumberFormat="1" applyFont="1" applyFill="1" applyBorder="1" applyAlignment="1">
      <alignment horizontal="center" vertical="center" wrapText="1"/>
    </xf>
    <xf numFmtId="49" fontId="5" fillId="0" borderId="17" xfId="2" applyNumberFormat="1" applyFont="1" applyFill="1" applyBorder="1" applyAlignment="1">
      <alignment horizontal="center" vertical="center" wrapText="1"/>
    </xf>
    <xf numFmtId="49" fontId="5" fillId="0" borderId="18" xfId="2" applyNumberFormat="1" applyFont="1" applyFill="1" applyBorder="1" applyAlignment="1">
      <alignment horizontal="center" vertical="center" wrapText="1"/>
    </xf>
    <xf numFmtId="0" fontId="5" fillId="0" borderId="13" xfId="3" applyFont="1" applyFill="1" applyBorder="1" applyAlignment="1">
      <alignment horizontal="center" vertical="center" wrapText="1"/>
    </xf>
    <xf numFmtId="0" fontId="5" fillId="0" borderId="14" xfId="3" applyFont="1" applyFill="1" applyBorder="1" applyAlignment="1">
      <alignment horizontal="center" vertical="center" wrapText="1"/>
    </xf>
    <xf numFmtId="0" fontId="5" fillId="0" borderId="15" xfId="3" applyFont="1" applyFill="1" applyBorder="1" applyAlignment="1">
      <alignment horizontal="center" vertical="center" wrapText="1"/>
    </xf>
    <xf numFmtId="0" fontId="5" fillId="0" borderId="21" xfId="2" applyFont="1" applyFill="1" applyBorder="1" applyAlignment="1">
      <alignment horizontal="center" vertical="center"/>
    </xf>
    <xf numFmtId="0" fontId="5" fillId="0" borderId="14" xfId="2" applyFont="1" applyFill="1" applyBorder="1" applyAlignment="1">
      <alignment horizontal="center" vertical="center"/>
    </xf>
    <xf numFmtId="0" fontId="5" fillId="0" borderId="15" xfId="2" applyFont="1" applyFill="1" applyBorder="1" applyAlignment="1">
      <alignment horizontal="center" vertical="center"/>
    </xf>
    <xf numFmtId="0" fontId="5" fillId="0" borderId="33" xfId="3" applyFont="1" applyFill="1" applyBorder="1" applyAlignment="1">
      <alignment horizontal="center" vertical="center" wrapText="1"/>
    </xf>
    <xf numFmtId="0" fontId="5" fillId="0" borderId="34" xfId="3" applyFont="1" applyFill="1" applyBorder="1" applyAlignment="1">
      <alignment horizontal="center" vertical="center" wrapText="1"/>
    </xf>
    <xf numFmtId="0" fontId="5" fillId="0" borderId="35" xfId="3" applyFont="1" applyFill="1" applyBorder="1" applyAlignment="1">
      <alignment horizontal="center" vertical="center" wrapText="1"/>
    </xf>
    <xf numFmtId="0" fontId="5" fillId="4" borderId="33" xfId="3" applyFont="1" applyFill="1" applyBorder="1" applyAlignment="1">
      <alignment horizontal="center" vertical="center" wrapText="1"/>
    </xf>
    <xf numFmtId="0" fontId="5" fillId="4" borderId="34" xfId="3" applyFont="1" applyFill="1" applyBorder="1" applyAlignment="1">
      <alignment horizontal="center" vertical="center" wrapText="1"/>
    </xf>
    <xf numFmtId="0" fontId="5" fillId="4" borderId="35" xfId="3" applyFont="1" applyFill="1" applyBorder="1" applyAlignment="1">
      <alignment horizontal="center" vertical="center" wrapText="1"/>
    </xf>
    <xf numFmtId="9" fontId="6" fillId="0" borderId="13" xfId="2" applyNumberFormat="1" applyFont="1" applyFill="1" applyBorder="1" applyAlignment="1">
      <alignment horizontal="center" vertical="center"/>
    </xf>
    <xf numFmtId="9" fontId="6" fillId="0" borderId="14" xfId="2" applyNumberFormat="1" applyFont="1" applyFill="1" applyBorder="1" applyAlignment="1">
      <alignment horizontal="center" vertical="center"/>
    </xf>
    <xf numFmtId="0" fontId="5" fillId="0" borderId="4" xfId="4" applyNumberFormat="1" applyFont="1" applyFill="1" applyBorder="1" applyAlignment="1">
      <alignment horizontal="center" vertical="center" wrapText="1"/>
    </xf>
    <xf numFmtId="0" fontId="5" fillId="0" borderId="58" xfId="4" applyNumberFormat="1" applyFont="1" applyFill="1" applyBorder="1" applyAlignment="1">
      <alignment horizontal="center" vertical="center" wrapText="1"/>
    </xf>
    <xf numFmtId="0" fontId="5" fillId="0" borderId="59" xfId="4" applyNumberFormat="1" applyFont="1" applyFill="1" applyBorder="1" applyAlignment="1">
      <alignment horizontal="center" vertical="center" wrapText="1"/>
    </xf>
    <xf numFmtId="0" fontId="5" fillId="0" borderId="9" xfId="2" applyFont="1" applyFill="1" applyBorder="1" applyAlignment="1">
      <alignment horizontal="center" vertical="center" wrapText="1"/>
    </xf>
    <xf numFmtId="0" fontId="5" fillId="0" borderId="10" xfId="2" applyFont="1" applyFill="1" applyBorder="1" applyAlignment="1">
      <alignment horizontal="center" vertical="center" wrapText="1"/>
    </xf>
    <xf numFmtId="0" fontId="5" fillId="0" borderId="11" xfId="2"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42"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5" fillId="3" borderId="43" xfId="0" applyFont="1" applyFill="1" applyBorder="1" applyAlignment="1">
      <alignment horizontal="center" vertical="center" wrapText="1"/>
    </xf>
    <xf numFmtId="0" fontId="15" fillId="3" borderId="16" xfId="0" applyFont="1" applyFill="1" applyBorder="1" applyAlignment="1">
      <alignment horizontal="center" vertical="center" wrapText="1"/>
    </xf>
    <xf numFmtId="0" fontId="15" fillId="3" borderId="17" xfId="0" applyFont="1" applyFill="1" applyBorder="1" applyAlignment="1">
      <alignment horizontal="center" vertical="center" wrapText="1"/>
    </xf>
    <xf numFmtId="0" fontId="15" fillId="3" borderId="18" xfId="0" applyFont="1" applyFill="1" applyBorder="1" applyAlignment="1">
      <alignment horizontal="center" vertical="center" wrapText="1"/>
    </xf>
    <xf numFmtId="0" fontId="45" fillId="3" borderId="17" xfId="0" applyFont="1" applyFill="1" applyBorder="1" applyAlignment="1">
      <alignment horizontal="center" vertical="center"/>
    </xf>
    <xf numFmtId="0" fontId="45" fillId="3" borderId="18" xfId="0" applyFont="1" applyFill="1" applyBorder="1" applyAlignment="1">
      <alignment horizontal="center" vertical="center"/>
    </xf>
    <xf numFmtId="0" fontId="25" fillId="0" borderId="47" xfId="2" applyFont="1" applyFill="1" applyBorder="1" applyAlignment="1">
      <alignment horizontal="center"/>
    </xf>
    <xf numFmtId="0" fontId="25" fillId="0" borderId="48" xfId="2" applyFont="1" applyFill="1" applyBorder="1" applyAlignment="1">
      <alignment horizontal="center"/>
    </xf>
    <xf numFmtId="0" fontId="25" fillId="0" borderId="39" xfId="2" applyFont="1" applyFill="1" applyBorder="1" applyAlignment="1">
      <alignment horizontal="center"/>
    </xf>
    <xf numFmtId="0" fontId="25" fillId="0" borderId="49" xfId="2" applyFont="1" applyFill="1" applyBorder="1" applyAlignment="1">
      <alignment horizontal="center"/>
    </xf>
    <xf numFmtId="0" fontId="25" fillId="0" borderId="46" xfId="2" applyFont="1" applyFill="1" applyBorder="1" applyAlignment="1">
      <alignment horizontal="center" vertical="center"/>
    </xf>
    <xf numFmtId="0" fontId="25" fillId="0" borderId="1" xfId="2" applyFont="1" applyFill="1" applyBorder="1" applyAlignment="1">
      <alignment horizontal="center" vertical="center"/>
    </xf>
    <xf numFmtId="0" fontId="25" fillId="0" borderId="14" xfId="2" applyFont="1" applyFill="1" applyBorder="1" applyAlignment="1">
      <alignment horizontal="center" vertical="center"/>
    </xf>
    <xf numFmtId="9" fontId="25" fillId="0" borderId="14" xfId="2" applyNumberFormat="1" applyFont="1" applyFill="1" applyBorder="1" applyAlignment="1">
      <alignment horizontal="center" vertical="center"/>
    </xf>
    <xf numFmtId="0" fontId="25" fillId="0" borderId="22" xfId="2" applyFont="1" applyFill="1" applyBorder="1" applyAlignment="1">
      <alignment horizontal="center" vertical="center" wrapText="1"/>
    </xf>
    <xf numFmtId="0" fontId="25" fillId="0" borderId="31" xfId="2" applyFont="1" applyFill="1" applyBorder="1" applyAlignment="1">
      <alignment horizontal="center" vertical="center" wrapText="1"/>
    </xf>
    <xf numFmtId="0" fontId="25" fillId="0" borderId="21" xfId="2" applyFont="1" applyFill="1" applyBorder="1" applyAlignment="1">
      <alignment horizontal="center" vertical="center" wrapText="1"/>
    </xf>
    <xf numFmtId="0" fontId="25" fillId="0" borderId="32" xfId="2" applyFont="1" applyFill="1" applyBorder="1" applyAlignment="1">
      <alignment horizontal="center" vertical="center" wrapText="1"/>
    </xf>
    <xf numFmtId="10" fontId="6" fillId="0" borderId="33" xfId="3" applyNumberFormat="1" applyFont="1" applyFill="1" applyBorder="1" applyAlignment="1">
      <alignment horizontal="center" vertical="center" wrapText="1"/>
    </xf>
    <xf numFmtId="0" fontId="10" fillId="4" borderId="39" xfId="4" applyNumberFormat="1" applyFont="1" applyFill="1" applyBorder="1" applyAlignment="1">
      <alignment horizontal="center" vertical="center" wrapText="1"/>
    </xf>
    <xf numFmtId="0" fontId="10" fillId="4" borderId="1" xfId="4" applyNumberFormat="1" applyFont="1" applyFill="1" applyBorder="1" applyAlignment="1">
      <alignment horizontal="center" vertical="center" wrapText="1"/>
    </xf>
    <xf numFmtId="0" fontId="10" fillId="4" borderId="40" xfId="4" applyNumberFormat="1" applyFont="1" applyFill="1" applyBorder="1" applyAlignment="1">
      <alignment horizontal="center" vertical="center" wrapText="1"/>
    </xf>
    <xf numFmtId="0" fontId="6" fillId="4" borderId="54" xfId="0" applyFont="1" applyFill="1" applyBorder="1"/>
    <xf numFmtId="0" fontId="6" fillId="4" borderId="55" xfId="0" applyFont="1" applyFill="1" applyBorder="1"/>
    <xf numFmtId="0" fontId="5" fillId="4" borderId="39" xfId="4" applyNumberFormat="1" applyFont="1" applyFill="1" applyBorder="1" applyAlignment="1">
      <alignment horizontal="center" vertical="center" wrapText="1"/>
    </xf>
    <xf numFmtId="0" fontId="5" fillId="4" borderId="1" xfId="4" applyNumberFormat="1" applyFont="1" applyFill="1" applyBorder="1" applyAlignment="1">
      <alignment horizontal="center" vertical="center" wrapText="1"/>
    </xf>
    <xf numFmtId="0" fontId="5" fillId="4" borderId="40" xfId="4" applyNumberFormat="1" applyFont="1" applyFill="1" applyBorder="1" applyAlignment="1">
      <alignment horizontal="center" vertical="center" wrapText="1"/>
    </xf>
    <xf numFmtId="10" fontId="2" fillId="0" borderId="7" xfId="2" applyNumberFormat="1" applyFont="1" applyFill="1" applyBorder="1" applyAlignment="1">
      <alignment horizontal="center" vertical="center"/>
    </xf>
    <xf numFmtId="9" fontId="2" fillId="4" borderId="7" xfId="2" applyNumberFormat="1" applyFont="1" applyFill="1" applyBorder="1" applyAlignment="1">
      <alignment horizontal="center" vertical="center"/>
    </xf>
    <xf numFmtId="0" fontId="2" fillId="4" borderId="7" xfId="2" applyFont="1" applyFill="1" applyBorder="1" applyAlignment="1">
      <alignment horizontal="center" vertical="center"/>
    </xf>
    <xf numFmtId="0" fontId="5" fillId="0" borderId="40" xfId="2" applyFont="1" applyBorder="1" applyAlignment="1">
      <alignment horizontal="center" vertical="center" wrapText="1"/>
    </xf>
    <xf numFmtId="0" fontId="25" fillId="4" borderId="47" xfId="2" applyFont="1" applyFill="1" applyBorder="1" applyAlignment="1">
      <alignment horizontal="center" vertical="center" wrapText="1"/>
    </xf>
    <xf numFmtId="0" fontId="25" fillId="4" borderId="48" xfId="2" applyFont="1" applyFill="1" applyBorder="1" applyAlignment="1">
      <alignment horizontal="center" vertical="center"/>
    </xf>
    <xf numFmtId="0" fontId="25" fillId="4" borderId="49" xfId="2" applyFont="1" applyFill="1" applyBorder="1" applyAlignment="1">
      <alignment horizontal="center" vertical="center"/>
    </xf>
    <xf numFmtId="0" fontId="17" fillId="4" borderId="47" xfId="2" applyFont="1" applyFill="1" applyBorder="1" applyAlignment="1">
      <alignment horizontal="center" wrapText="1"/>
    </xf>
    <xf numFmtId="0" fontId="17" fillId="4" borderId="48" xfId="2" applyFont="1" applyFill="1" applyBorder="1" applyAlignment="1">
      <alignment horizontal="center"/>
    </xf>
    <xf numFmtId="0" fontId="17" fillId="4" borderId="49" xfId="2" applyFont="1" applyFill="1" applyBorder="1" applyAlignment="1">
      <alignment horizontal="center"/>
    </xf>
    <xf numFmtId="0" fontId="25" fillId="4" borderId="47" xfId="2" applyFont="1" applyFill="1" applyBorder="1" applyAlignment="1">
      <alignment horizontal="center" vertical="center"/>
    </xf>
    <xf numFmtId="10" fontId="17" fillId="4" borderId="1" xfId="2" applyNumberFormat="1" applyFont="1" applyFill="1" applyBorder="1" applyAlignment="1">
      <alignment horizontal="center" vertical="center"/>
    </xf>
    <xf numFmtId="0" fontId="17" fillId="4" borderId="1" xfId="2" applyFont="1" applyFill="1" applyBorder="1" applyAlignment="1">
      <alignment horizontal="center" vertical="center"/>
    </xf>
    <xf numFmtId="0" fontId="17" fillId="4" borderId="47" xfId="2" applyFont="1" applyFill="1" applyBorder="1" applyAlignment="1">
      <alignment horizontal="center" vertical="center" wrapText="1"/>
    </xf>
    <xf numFmtId="0" fontId="17" fillId="4" borderId="48" xfId="2" applyFont="1" applyFill="1" applyBorder="1" applyAlignment="1">
      <alignment horizontal="center" vertical="center" wrapText="1"/>
    </xf>
    <xf numFmtId="0" fontId="17" fillId="4" borderId="39" xfId="2" applyFont="1" applyFill="1" applyBorder="1" applyAlignment="1">
      <alignment horizontal="center" vertical="center" wrapText="1"/>
    </xf>
    <xf numFmtId="0" fontId="13" fillId="4" borderId="47" xfId="2" applyFont="1" applyFill="1" applyBorder="1" applyAlignment="1">
      <alignment horizontal="center" vertical="center" wrapText="1"/>
    </xf>
    <xf numFmtId="0" fontId="13" fillId="4" borderId="48" xfId="2" applyFont="1" applyFill="1" applyBorder="1" applyAlignment="1">
      <alignment horizontal="center" vertical="center"/>
    </xf>
    <xf numFmtId="0" fontId="13" fillId="4" borderId="49" xfId="2" applyFont="1" applyFill="1" applyBorder="1" applyAlignment="1">
      <alignment horizontal="center" vertical="center"/>
    </xf>
    <xf numFmtId="10" fontId="2" fillId="0" borderId="1" xfId="2" applyNumberFormat="1" applyFont="1" applyFill="1" applyBorder="1" applyAlignment="1">
      <alignment horizontal="center" vertical="center"/>
    </xf>
    <xf numFmtId="0" fontId="25" fillId="4" borderId="48" xfId="2" applyFont="1" applyFill="1" applyBorder="1" applyAlignment="1">
      <alignment horizontal="center" vertical="center" wrapText="1"/>
    </xf>
    <xf numFmtId="0" fontId="25" fillId="4" borderId="49" xfId="2" applyFont="1" applyFill="1" applyBorder="1" applyAlignment="1">
      <alignment horizontal="center" vertical="center" wrapText="1"/>
    </xf>
    <xf numFmtId="0" fontId="25" fillId="4" borderId="39" xfId="2" applyFont="1" applyFill="1" applyBorder="1" applyAlignment="1">
      <alignment horizontal="center" vertical="center" wrapText="1"/>
    </xf>
    <xf numFmtId="10" fontId="2" fillId="4" borderId="14" xfId="2" applyNumberFormat="1" applyFont="1" applyFill="1" applyBorder="1" applyAlignment="1">
      <alignment horizontal="center" vertical="center"/>
    </xf>
    <xf numFmtId="0" fontId="2" fillId="4" borderId="14" xfId="2" applyFont="1" applyFill="1" applyBorder="1" applyAlignment="1">
      <alignment horizontal="center" vertical="center"/>
    </xf>
    <xf numFmtId="0" fontId="25" fillId="4" borderId="22" xfId="2" applyFont="1" applyFill="1" applyBorder="1" applyAlignment="1">
      <alignment horizontal="center" vertical="center" wrapText="1"/>
    </xf>
    <xf numFmtId="0" fontId="25" fillId="4" borderId="31" xfId="2" applyFont="1" applyFill="1" applyBorder="1" applyAlignment="1">
      <alignment horizontal="center" vertical="center" wrapText="1"/>
    </xf>
    <xf numFmtId="0" fontId="25" fillId="4" borderId="21" xfId="2" applyFont="1" applyFill="1" applyBorder="1" applyAlignment="1">
      <alignment horizontal="center" vertical="center" wrapText="1"/>
    </xf>
    <xf numFmtId="0" fontId="25" fillId="4" borderId="32" xfId="2" applyFont="1" applyFill="1" applyBorder="1" applyAlignment="1">
      <alignment horizontal="center" vertical="center" wrapText="1"/>
    </xf>
    <xf numFmtId="0" fontId="17" fillId="4" borderId="20" xfId="2" applyFont="1" applyFill="1" applyBorder="1" applyAlignment="1">
      <alignment horizontal="center" vertical="center" wrapText="1"/>
    </xf>
    <xf numFmtId="0" fontId="17" fillId="4" borderId="28" xfId="2" applyFont="1" applyFill="1" applyBorder="1" applyAlignment="1">
      <alignment horizontal="center" vertical="center" wrapText="1"/>
    </xf>
    <xf numFmtId="0" fontId="17" fillId="4" borderId="19" xfId="2" applyFont="1" applyFill="1" applyBorder="1" applyAlignment="1">
      <alignment horizontal="center" vertical="center" wrapText="1"/>
    </xf>
    <xf numFmtId="0" fontId="17" fillId="4" borderId="29" xfId="2" applyFont="1" applyFill="1" applyBorder="1" applyAlignment="1">
      <alignment horizontal="center" vertical="center" wrapText="1"/>
    </xf>
    <xf numFmtId="0" fontId="25" fillId="0" borderId="54" xfId="2" applyFont="1" applyFill="1" applyBorder="1" applyAlignment="1">
      <alignment horizontal="center" vertical="center"/>
    </xf>
    <xf numFmtId="0" fontId="4" fillId="2" borderId="67" xfId="2" applyFont="1" applyFill="1" applyBorder="1" applyAlignment="1">
      <alignment horizontal="center" vertical="center" wrapText="1"/>
    </xf>
    <xf numFmtId="1" fontId="6" fillId="0" borderId="33" xfId="1" applyNumberFormat="1" applyFont="1" applyFill="1" applyBorder="1" applyAlignment="1">
      <alignment horizontal="center" vertical="center" wrapText="1"/>
    </xf>
    <xf numFmtId="1" fontId="6" fillId="0" borderId="35" xfId="1" applyNumberFormat="1" applyFont="1" applyFill="1" applyBorder="1" applyAlignment="1">
      <alignment horizontal="center" vertical="center" wrapText="1"/>
    </xf>
    <xf numFmtId="1" fontId="6" fillId="0" borderId="13" xfId="1" applyNumberFormat="1" applyFont="1" applyFill="1" applyBorder="1" applyAlignment="1">
      <alignment horizontal="center"/>
    </xf>
    <xf numFmtId="1" fontId="6" fillId="0" borderId="14" xfId="1" applyNumberFormat="1" applyFont="1" applyFill="1" applyBorder="1" applyAlignment="1">
      <alignment horizontal="center"/>
    </xf>
    <xf numFmtId="1" fontId="6" fillId="0" borderId="15" xfId="1" applyNumberFormat="1" applyFont="1" applyFill="1" applyBorder="1" applyAlignment="1">
      <alignment horizontal="center"/>
    </xf>
    <xf numFmtId="0" fontId="25" fillId="4" borderId="7" xfId="2" applyFont="1" applyFill="1" applyBorder="1" applyAlignment="1">
      <alignment horizontal="center" vertical="center" wrapText="1"/>
    </xf>
    <xf numFmtId="0" fontId="25" fillId="4" borderId="8" xfId="2" applyFont="1" applyFill="1" applyBorder="1" applyAlignment="1">
      <alignment horizontal="center" vertical="center" wrapText="1"/>
    </xf>
    <xf numFmtId="0" fontId="2" fillId="0" borderId="6" xfId="2" applyFont="1" applyFill="1" applyBorder="1" applyAlignment="1">
      <alignment horizontal="center" vertical="center"/>
    </xf>
    <xf numFmtId="10" fontId="2" fillId="0" borderId="1" xfId="1" applyNumberFormat="1" applyFont="1" applyFill="1" applyBorder="1" applyAlignment="1">
      <alignment horizontal="center" vertical="center"/>
    </xf>
    <xf numFmtId="10" fontId="2" fillId="4" borderId="7" xfId="2" applyNumberFormat="1" applyFont="1" applyFill="1" applyBorder="1" applyAlignment="1">
      <alignment horizontal="center" vertical="center"/>
    </xf>
    <xf numFmtId="0" fontId="25" fillId="4" borderId="20" xfId="2" applyFont="1" applyFill="1" applyBorder="1" applyAlignment="1">
      <alignment horizontal="center" wrapText="1"/>
    </xf>
    <xf numFmtId="0" fontId="25" fillId="4" borderId="28" xfId="2" applyFont="1" applyFill="1" applyBorder="1" applyAlignment="1">
      <alignment horizontal="center" wrapText="1"/>
    </xf>
    <xf numFmtId="0" fontId="25" fillId="4" borderId="19" xfId="2" applyFont="1" applyFill="1" applyBorder="1" applyAlignment="1">
      <alignment horizontal="center" wrapText="1"/>
    </xf>
    <xf numFmtId="0" fontId="25" fillId="4" borderId="20" xfId="2" applyFont="1" applyFill="1" applyBorder="1" applyAlignment="1">
      <alignment horizontal="center" vertical="center" wrapText="1"/>
    </xf>
    <xf numFmtId="0" fontId="25" fillId="4" borderId="28" xfId="2" applyFont="1" applyFill="1" applyBorder="1" applyAlignment="1">
      <alignment horizontal="center" vertical="center" wrapText="1"/>
    </xf>
    <xf numFmtId="0" fontId="25" fillId="4" borderId="29" xfId="2" applyFont="1" applyFill="1" applyBorder="1" applyAlignment="1">
      <alignment horizontal="center" vertical="center" wrapText="1"/>
    </xf>
    <xf numFmtId="0" fontId="25" fillId="4" borderId="19" xfId="2" applyFont="1" applyFill="1" applyBorder="1" applyAlignment="1">
      <alignment horizontal="center" vertical="center" wrapText="1"/>
    </xf>
    <xf numFmtId="0" fontId="6" fillId="4" borderId="44" xfId="0" applyFont="1" applyFill="1" applyBorder="1"/>
    <xf numFmtId="10" fontId="2" fillId="4" borderId="1" xfId="1" applyNumberFormat="1" applyFont="1" applyFill="1" applyBorder="1" applyAlignment="1">
      <alignment horizontal="center" vertical="center"/>
    </xf>
    <xf numFmtId="10" fontId="2" fillId="4" borderId="47" xfId="2" applyNumberFormat="1" applyFont="1" applyFill="1" applyBorder="1" applyAlignment="1">
      <alignment horizontal="center" vertical="center"/>
    </xf>
    <xf numFmtId="10" fontId="2" fillId="4" borderId="48" xfId="2" applyNumberFormat="1" applyFont="1" applyFill="1" applyBorder="1" applyAlignment="1">
      <alignment horizontal="center" vertical="center"/>
    </xf>
    <xf numFmtId="10" fontId="2" fillId="4" borderId="39" xfId="2" applyNumberFormat="1" applyFont="1" applyFill="1" applyBorder="1" applyAlignment="1">
      <alignment horizontal="center" vertical="center"/>
    </xf>
    <xf numFmtId="9" fontId="6" fillId="0" borderId="9" xfId="3" applyNumberFormat="1" applyFont="1" applyFill="1" applyBorder="1" applyAlignment="1">
      <alignment horizontal="center" vertical="center" wrapText="1"/>
    </xf>
    <xf numFmtId="9" fontId="6" fillId="0" borderId="10" xfId="3" applyNumberFormat="1" applyFont="1" applyFill="1" applyBorder="1" applyAlignment="1">
      <alignment horizontal="center" vertical="center" wrapText="1"/>
    </xf>
    <xf numFmtId="9" fontId="6" fillId="0" borderId="11" xfId="3" applyNumberFormat="1" applyFont="1" applyFill="1" applyBorder="1" applyAlignment="1">
      <alignment horizontal="center" vertical="center" wrapText="1"/>
    </xf>
    <xf numFmtId="49" fontId="6" fillId="4" borderId="9" xfId="2" applyNumberFormat="1" applyFont="1" applyFill="1" applyBorder="1" applyAlignment="1">
      <alignment horizontal="center" vertical="center" wrapText="1"/>
    </xf>
    <xf numFmtId="49" fontId="6" fillId="4" borderId="10" xfId="2" applyNumberFormat="1" applyFont="1" applyFill="1" applyBorder="1" applyAlignment="1">
      <alignment horizontal="center" vertical="center" wrapText="1"/>
    </xf>
    <xf numFmtId="49" fontId="6" fillId="4" borderId="11" xfId="2" applyNumberFormat="1" applyFont="1" applyFill="1" applyBorder="1" applyAlignment="1">
      <alignment horizontal="center" vertical="center" wrapText="1"/>
    </xf>
    <xf numFmtId="49" fontId="6" fillId="4" borderId="16" xfId="2" applyNumberFormat="1" applyFont="1" applyFill="1" applyBorder="1" applyAlignment="1">
      <alignment horizontal="center" vertical="center" wrapText="1"/>
    </xf>
    <xf numFmtId="49" fontId="6" fillId="4" borderId="17" xfId="2" applyNumberFormat="1" applyFont="1" applyFill="1" applyBorder="1" applyAlignment="1">
      <alignment horizontal="center" vertical="center" wrapText="1"/>
    </xf>
    <xf numFmtId="49" fontId="6" fillId="4" borderId="18" xfId="2" applyNumberFormat="1" applyFont="1" applyFill="1" applyBorder="1" applyAlignment="1">
      <alignment horizontal="center" vertical="center" wrapText="1"/>
    </xf>
    <xf numFmtId="0" fontId="6" fillId="4" borderId="30" xfId="2" applyFont="1" applyFill="1" applyBorder="1" applyAlignment="1">
      <alignment horizontal="center" vertical="center"/>
    </xf>
    <xf numFmtId="0" fontId="6" fillId="4" borderId="31" xfId="2" applyFont="1" applyFill="1" applyBorder="1" applyAlignment="1">
      <alignment horizontal="center" vertical="center"/>
    </xf>
    <xf numFmtId="0" fontId="6" fillId="4" borderId="32" xfId="2" applyFont="1" applyFill="1" applyBorder="1" applyAlignment="1">
      <alignment horizontal="center" vertical="center"/>
    </xf>
    <xf numFmtId="0" fontId="6" fillId="4" borderId="54" xfId="0" applyFont="1" applyFill="1" applyBorder="1" applyAlignment="1"/>
    <xf numFmtId="0" fontId="6" fillId="4" borderId="55" xfId="0" applyFont="1" applyFill="1" applyBorder="1" applyAlignment="1"/>
    <xf numFmtId="0" fontId="2" fillId="4" borderId="7" xfId="2" applyFont="1" applyFill="1" applyBorder="1" applyAlignment="1">
      <alignment horizontal="center" vertical="center" wrapText="1"/>
    </xf>
    <xf numFmtId="0" fontId="2" fillId="4" borderId="8" xfId="2" applyFont="1" applyFill="1" applyBorder="1" applyAlignment="1">
      <alignment horizontal="center" vertical="center" wrapText="1"/>
    </xf>
    <xf numFmtId="0" fontId="54" fillId="0" borderId="7" xfId="2" applyFont="1" applyFill="1" applyBorder="1" applyAlignment="1">
      <alignment horizontal="center" vertical="center"/>
    </xf>
    <xf numFmtId="2" fontId="2" fillId="0" borderId="7" xfId="2" applyNumberFormat="1" applyFont="1" applyFill="1" applyBorder="1" applyAlignment="1">
      <alignment horizontal="center" vertical="center"/>
    </xf>
    <xf numFmtId="0" fontId="6" fillId="4" borderId="13" xfId="2" applyFont="1" applyFill="1" applyBorder="1" applyAlignment="1">
      <alignment horizontal="center"/>
    </xf>
    <xf numFmtId="0" fontId="2" fillId="0" borderId="46" xfId="2" applyFont="1" applyFill="1" applyBorder="1" applyAlignment="1">
      <alignment horizontal="center" vertical="center"/>
    </xf>
    <xf numFmtId="0" fontId="2" fillId="4" borderId="1" xfId="2" applyFont="1" applyFill="1" applyBorder="1" applyAlignment="1">
      <alignment horizontal="center" vertical="center" wrapText="1"/>
    </xf>
    <xf numFmtId="0" fontId="2" fillId="4" borderId="40" xfId="2" applyFont="1" applyFill="1" applyBorder="1" applyAlignment="1">
      <alignment horizontal="center" vertical="center" wrapText="1"/>
    </xf>
    <xf numFmtId="0" fontId="2" fillId="0" borderId="7" xfId="2" applyFont="1" applyFill="1" applyBorder="1" applyAlignment="1">
      <alignment horizontal="center" vertical="center" wrapText="1"/>
    </xf>
    <xf numFmtId="0" fontId="2" fillId="0" borderId="8" xfId="2" applyFont="1" applyFill="1" applyBorder="1" applyAlignment="1">
      <alignment horizontal="center" vertical="center" wrapText="1"/>
    </xf>
    <xf numFmtId="0" fontId="2" fillId="0" borderId="15" xfId="2" applyFont="1" applyFill="1" applyBorder="1" applyAlignment="1">
      <alignment horizontal="center"/>
    </xf>
    <xf numFmtId="9" fontId="2" fillId="0" borderId="1" xfId="1" applyFont="1" applyFill="1" applyBorder="1" applyAlignment="1">
      <alignment horizontal="center" vertical="center"/>
    </xf>
    <xf numFmtId="0" fontId="5" fillId="0" borderId="1" xfId="2" applyFont="1" applyBorder="1" applyAlignment="1">
      <alignment horizontal="justify" vertical="center" wrapText="1"/>
    </xf>
    <xf numFmtId="0" fontId="5" fillId="0" borderId="1" xfId="2" applyFont="1" applyBorder="1" applyAlignment="1">
      <alignment horizontal="left" vertical="center" wrapText="1"/>
    </xf>
    <xf numFmtId="0" fontId="5" fillId="0" borderId="1" xfId="2" applyFont="1" applyBorder="1" applyAlignment="1">
      <alignment horizontal="left" vertical="top" wrapText="1"/>
    </xf>
    <xf numFmtId="0" fontId="55" fillId="2" borderId="36" xfId="0" applyFont="1" applyFill="1" applyBorder="1" applyAlignment="1">
      <alignment horizontal="center" vertical="center" wrapText="1"/>
    </xf>
    <xf numFmtId="0" fontId="55" fillId="2" borderId="68" xfId="0" applyFont="1" applyFill="1" applyBorder="1" applyAlignment="1">
      <alignment horizontal="center" vertical="center" wrapText="1"/>
    </xf>
    <xf numFmtId="10" fontId="28" fillId="0" borderId="22" xfId="2" applyNumberFormat="1" applyFont="1" applyBorder="1" applyAlignment="1">
      <alignment horizontal="center"/>
    </xf>
    <xf numFmtId="10" fontId="28" fillId="0" borderId="32" xfId="2" applyNumberFormat="1" applyFont="1" applyBorder="1" applyAlignment="1">
      <alignment horizontal="center"/>
    </xf>
    <xf numFmtId="10" fontId="28" fillId="0" borderId="30" xfId="2" applyNumberFormat="1" applyFont="1" applyBorder="1" applyAlignment="1">
      <alignment horizontal="center"/>
    </xf>
    <xf numFmtId="10" fontId="28" fillId="0" borderId="31" xfId="2" applyNumberFormat="1" applyFont="1" applyBorder="1" applyAlignment="1">
      <alignment horizontal="center"/>
    </xf>
    <xf numFmtId="10" fontId="28" fillId="0" borderId="21" xfId="2" applyNumberFormat="1" applyFont="1" applyBorder="1" applyAlignment="1">
      <alignment horizontal="center"/>
    </xf>
    <xf numFmtId="0" fontId="12" fillId="4" borderId="34" xfId="3" applyFont="1" applyFill="1" applyBorder="1" applyAlignment="1">
      <alignment horizontal="center" vertical="center" wrapText="1"/>
    </xf>
    <xf numFmtId="0" fontId="12" fillId="4" borderId="35" xfId="3" applyFont="1" applyFill="1" applyBorder="1" applyAlignment="1">
      <alignment horizontal="center" vertical="center" wrapText="1"/>
    </xf>
    <xf numFmtId="0" fontId="31" fillId="0" borderId="9" xfId="2" applyFont="1" applyBorder="1" applyAlignment="1">
      <alignment horizontal="center" vertical="center" wrapText="1"/>
    </xf>
    <xf numFmtId="0" fontId="31" fillId="0" borderId="10" xfId="2" applyFont="1" applyBorder="1" applyAlignment="1">
      <alignment horizontal="center" vertical="center"/>
    </xf>
    <xf numFmtId="0" fontId="31" fillId="0" borderId="11" xfId="2" applyFont="1" applyBorder="1" applyAlignment="1">
      <alignment horizontal="center" vertical="center"/>
    </xf>
    <xf numFmtId="0" fontId="31" fillId="0" borderId="16" xfId="2" applyFont="1" applyBorder="1" applyAlignment="1">
      <alignment horizontal="center" vertical="center"/>
    </xf>
    <xf numFmtId="0" fontId="31" fillId="0" borderId="17" xfId="2" applyFont="1" applyBorder="1" applyAlignment="1">
      <alignment horizontal="center" vertical="center"/>
    </xf>
    <xf numFmtId="0" fontId="31" fillId="0" borderId="18" xfId="2" applyFont="1" applyBorder="1" applyAlignment="1">
      <alignment horizontal="center" vertical="center"/>
    </xf>
    <xf numFmtId="2" fontId="28" fillId="0" borderId="14" xfId="2" applyNumberFormat="1" applyFont="1" applyBorder="1" applyAlignment="1">
      <alignment horizontal="center"/>
    </xf>
    <xf numFmtId="2" fontId="28" fillId="0" borderId="13" xfId="1" applyNumberFormat="1" applyFont="1" applyFill="1" applyBorder="1" applyAlignment="1">
      <alignment horizontal="center"/>
    </xf>
    <xf numFmtId="2" fontId="28" fillId="0" borderId="14" xfId="1" applyNumberFormat="1" applyFont="1" applyFill="1" applyBorder="1" applyAlignment="1">
      <alignment horizontal="center"/>
    </xf>
    <xf numFmtId="0" fontId="6" fillId="0" borderId="38" xfId="4" applyNumberFormat="1" applyFont="1" applyFill="1" applyBorder="1" applyAlignment="1">
      <alignment horizontal="justify" vertical="center" wrapText="1"/>
    </xf>
    <xf numFmtId="0" fontId="6" fillId="0" borderId="54" xfId="4" applyNumberFormat="1" applyFont="1" applyFill="1" applyBorder="1" applyAlignment="1">
      <alignment horizontal="justify" vertical="center" wrapText="1"/>
    </xf>
    <xf numFmtId="0" fontId="6" fillId="0" borderId="55" xfId="4" applyNumberFormat="1" applyFont="1" applyFill="1" applyBorder="1" applyAlignment="1">
      <alignment horizontal="justify" vertical="center" wrapText="1"/>
    </xf>
    <xf numFmtId="164" fontId="6" fillId="0" borderId="46" xfId="0" applyNumberFormat="1" applyFont="1" applyBorder="1" applyAlignment="1">
      <alignment horizontal="center" vertical="center" wrapText="1"/>
    </xf>
    <xf numFmtId="0" fontId="6" fillId="0" borderId="1" xfId="0" applyFont="1" applyBorder="1" applyAlignment="1">
      <alignment vertical="center" wrapText="1"/>
    </xf>
    <xf numFmtId="2" fontId="2" fillId="0" borderId="47" xfId="2" applyNumberFormat="1" applyFont="1" applyBorder="1" applyAlignment="1">
      <alignment horizontal="center" vertical="center" wrapText="1"/>
    </xf>
    <xf numFmtId="2" fontId="2" fillId="0" borderId="39" xfId="2" applyNumberFormat="1" applyFont="1" applyBorder="1" applyAlignment="1">
      <alignment horizontal="center" vertical="center" wrapText="1"/>
    </xf>
    <xf numFmtId="2" fontId="2" fillId="0" borderId="1" xfId="2" applyNumberFormat="1" applyFont="1" applyBorder="1" applyAlignment="1">
      <alignment horizontal="center" vertical="center" wrapText="1"/>
    </xf>
    <xf numFmtId="0" fontId="5" fillId="0" borderId="1" xfId="2" applyFont="1" applyFill="1" applyBorder="1" applyAlignment="1">
      <alignment horizontal="justify" vertical="center" wrapText="1"/>
    </xf>
    <xf numFmtId="0" fontId="5" fillId="0" borderId="40" xfId="2" applyFont="1" applyFill="1" applyBorder="1" applyAlignment="1">
      <alignment horizontal="justify" vertical="center" wrapText="1"/>
    </xf>
    <xf numFmtId="0" fontId="5" fillId="0" borderId="40" xfId="2" applyFont="1" applyBorder="1" applyAlignment="1">
      <alignment horizontal="justify" vertical="center" wrapText="1"/>
    </xf>
    <xf numFmtId="2" fontId="28" fillId="0" borderId="22" xfId="2" applyNumberFormat="1" applyFont="1" applyBorder="1" applyAlignment="1">
      <alignment horizontal="center"/>
    </xf>
    <xf numFmtId="2" fontId="28" fillId="0" borderId="32" xfId="2" applyNumberFormat="1" applyFont="1" applyBorder="1" applyAlignment="1">
      <alignment horizontal="center"/>
    </xf>
    <xf numFmtId="2" fontId="28" fillId="0" borderId="30" xfId="2" applyNumberFormat="1" applyFont="1" applyBorder="1" applyAlignment="1">
      <alignment horizontal="center"/>
    </xf>
    <xf numFmtId="2" fontId="28" fillId="0" borderId="31" xfId="2" applyNumberFormat="1" applyFont="1" applyBorder="1" applyAlignment="1">
      <alignment horizontal="center"/>
    </xf>
    <xf numFmtId="2" fontId="28" fillId="0" borderId="21" xfId="2" applyNumberFormat="1" applyFont="1" applyBorder="1" applyAlignment="1">
      <alignment horizontal="center"/>
    </xf>
    <xf numFmtId="0" fontId="12" fillId="2" borderId="36" xfId="0" applyFont="1" applyFill="1" applyBorder="1" applyAlignment="1">
      <alignment horizontal="center" vertical="center" wrapText="1"/>
    </xf>
    <xf numFmtId="0" fontId="12" fillId="2" borderId="68" xfId="0" applyFont="1" applyFill="1" applyBorder="1" applyAlignment="1">
      <alignment horizontal="center" vertical="center" wrapText="1"/>
    </xf>
    <xf numFmtId="164" fontId="6" fillId="0" borderId="13" xfId="0" applyNumberFormat="1" applyFont="1" applyBorder="1" applyAlignment="1">
      <alignment horizontal="center" vertical="center" wrapText="1"/>
    </xf>
    <xf numFmtId="0" fontId="6" fillId="0" borderId="14" xfId="0" applyFont="1" applyBorder="1"/>
    <xf numFmtId="0" fontId="4" fillId="2" borderId="23" xfId="2" applyFont="1" applyFill="1" applyBorder="1" applyAlignment="1">
      <alignment horizontal="center" vertical="center"/>
    </xf>
    <xf numFmtId="0" fontId="4" fillId="2" borderId="24" xfId="2" applyFont="1" applyFill="1" applyBorder="1" applyAlignment="1">
      <alignment horizontal="center" vertical="center"/>
    </xf>
    <xf numFmtId="0" fontId="4" fillId="2" borderId="25" xfId="2" applyFont="1" applyFill="1" applyBorder="1" applyAlignment="1">
      <alignment horizontal="center" vertical="center"/>
    </xf>
    <xf numFmtId="2" fontId="6" fillId="0" borderId="1" xfId="1" applyNumberFormat="1" applyFont="1" applyFill="1" applyBorder="1" applyAlignment="1">
      <alignment horizontal="center" vertical="center" wrapText="1"/>
    </xf>
    <xf numFmtId="0" fontId="7" fillId="3" borderId="123" xfId="0" applyFont="1" applyFill="1" applyBorder="1" applyAlignment="1">
      <alignment horizontal="center" vertical="center" wrapText="1"/>
    </xf>
    <xf numFmtId="0" fontId="7" fillId="3" borderId="58" xfId="0" applyFont="1" applyFill="1" applyBorder="1" applyAlignment="1">
      <alignment horizontal="center" vertical="center" wrapText="1"/>
    </xf>
    <xf numFmtId="0" fontId="7" fillId="3" borderId="58" xfId="0" applyFont="1" applyFill="1" applyBorder="1" applyAlignment="1">
      <alignment horizontal="center" vertical="center"/>
    </xf>
    <xf numFmtId="0" fontId="7" fillId="3" borderId="59" xfId="0" applyFont="1" applyFill="1" applyBorder="1" applyAlignment="1">
      <alignment horizontal="center" vertical="center"/>
    </xf>
    <xf numFmtId="9" fontId="6" fillId="0" borderId="19" xfId="3" applyNumberFormat="1" applyFont="1" applyBorder="1" applyAlignment="1">
      <alignment horizontal="justify" vertical="center" wrapText="1"/>
    </xf>
    <xf numFmtId="9" fontId="6" fillId="0" borderId="7" xfId="3" applyNumberFormat="1" applyFont="1" applyBorder="1" applyAlignment="1">
      <alignment horizontal="justify" vertical="center" wrapText="1"/>
    </xf>
    <xf numFmtId="9" fontId="6" fillId="0" borderId="20" xfId="3" applyNumberFormat="1" applyFont="1" applyBorder="1" applyAlignment="1">
      <alignment horizontal="justify" vertical="center" wrapText="1"/>
    </xf>
    <xf numFmtId="9" fontId="6" fillId="0" borderId="21" xfId="3" applyNumberFormat="1" applyFont="1" applyBorder="1" applyAlignment="1">
      <alignment horizontal="justify" vertical="center" wrapText="1"/>
    </xf>
    <xf numFmtId="9" fontId="6" fillId="0" borderId="14" xfId="3" applyNumberFormat="1" applyFont="1" applyBorder="1" applyAlignment="1">
      <alignment horizontal="justify" vertical="center" wrapText="1"/>
    </xf>
    <xf numFmtId="9" fontId="6" fillId="0" borderId="22" xfId="3" applyNumberFormat="1" applyFont="1" applyBorder="1" applyAlignment="1">
      <alignment horizontal="justify" vertical="center" wrapText="1"/>
    </xf>
    <xf numFmtId="9" fontId="6" fillId="0" borderId="22" xfId="2" applyNumberFormat="1" applyFont="1" applyBorder="1" applyAlignment="1">
      <alignment horizontal="center"/>
    </xf>
    <xf numFmtId="9" fontId="6" fillId="0" borderId="32" xfId="2" applyNumberFormat="1" applyFont="1" applyBorder="1" applyAlignment="1">
      <alignment horizontal="center"/>
    </xf>
    <xf numFmtId="9" fontId="6" fillId="0" borderId="30" xfId="2" applyNumberFormat="1" applyFont="1" applyBorder="1" applyAlignment="1">
      <alignment horizontal="center"/>
    </xf>
    <xf numFmtId="9" fontId="6" fillId="0" borderId="31" xfId="2" applyNumberFormat="1" applyFont="1" applyBorder="1" applyAlignment="1">
      <alignment horizontal="center"/>
    </xf>
    <xf numFmtId="9" fontId="6" fillId="0" borderId="21" xfId="2" applyNumberFormat="1" applyFont="1" applyBorder="1" applyAlignment="1">
      <alignment horizontal="center"/>
    </xf>
    <xf numFmtId="0" fontId="6" fillId="0" borderId="39" xfId="4" applyNumberFormat="1" applyFont="1" applyFill="1" applyBorder="1" applyAlignment="1">
      <alignment horizontal="justify" vertical="center" wrapText="1"/>
    </xf>
    <xf numFmtId="0" fontId="6" fillId="0" borderId="1" xfId="4" applyNumberFormat="1" applyFont="1" applyFill="1" applyBorder="1" applyAlignment="1">
      <alignment horizontal="justify" vertical="center" wrapText="1"/>
    </xf>
    <xf numFmtId="0" fontId="6" fillId="0" borderId="40" xfId="4" applyNumberFormat="1" applyFont="1" applyFill="1" applyBorder="1" applyAlignment="1">
      <alignment horizontal="justify" vertical="center" wrapText="1"/>
    </xf>
    <xf numFmtId="0" fontId="25" fillId="0" borderId="54" xfId="2" applyFont="1" applyFill="1" applyBorder="1" applyAlignment="1">
      <alignment horizontal="justify" vertical="center" wrapText="1"/>
    </xf>
    <xf numFmtId="0" fontId="2" fillId="0" borderId="1" xfId="2" applyFont="1" applyFill="1" applyBorder="1" applyAlignment="1">
      <alignment horizontal="center" vertical="center" wrapText="1"/>
    </xf>
    <xf numFmtId="0" fontId="2" fillId="0" borderId="40" xfId="2" applyFont="1" applyFill="1" applyBorder="1" applyAlignment="1">
      <alignment horizontal="center" vertical="center" wrapText="1"/>
    </xf>
    <xf numFmtId="0" fontId="2" fillId="0" borderId="54" xfId="2" applyFont="1" applyFill="1" applyBorder="1" applyAlignment="1">
      <alignment horizontal="center" vertical="center" wrapText="1"/>
    </xf>
    <xf numFmtId="10" fontId="2" fillId="0" borderId="54" xfId="1" applyNumberFormat="1" applyFont="1" applyFill="1" applyBorder="1" applyAlignment="1">
      <alignment horizontal="center" vertical="center" wrapText="1"/>
    </xf>
    <xf numFmtId="0" fontId="2" fillId="0" borderId="40" xfId="2" applyFont="1" applyFill="1" applyBorder="1" applyAlignment="1">
      <alignment horizontal="center" vertical="center"/>
    </xf>
    <xf numFmtId="0" fontId="17" fillId="4" borderId="6" xfId="2" applyFont="1" applyFill="1" applyBorder="1" applyAlignment="1">
      <alignment horizontal="center" vertical="center"/>
    </xf>
    <xf numFmtId="0" fontId="17" fillId="4" borderId="7" xfId="2" applyFont="1" applyFill="1" applyBorder="1" applyAlignment="1">
      <alignment horizontal="center" vertical="center"/>
    </xf>
    <xf numFmtId="0" fontId="17" fillId="0" borderId="20" xfId="2" applyFont="1" applyBorder="1" applyAlignment="1">
      <alignment horizontal="center" vertical="center" wrapText="1"/>
    </xf>
    <xf numFmtId="0" fontId="17" fillId="0" borderId="28" xfId="2" applyFont="1" applyBorder="1" applyAlignment="1">
      <alignment horizontal="center" vertical="center" wrapText="1"/>
    </xf>
    <xf numFmtId="0" fontId="17" fillId="0" borderId="19" xfId="2" applyFont="1" applyBorder="1" applyAlignment="1">
      <alignment horizontal="center" vertical="center" wrapText="1"/>
    </xf>
    <xf numFmtId="0" fontId="17" fillId="16" borderId="6" xfId="2" applyFont="1" applyFill="1" applyBorder="1" applyAlignment="1">
      <alignment horizontal="center" vertical="center"/>
    </xf>
    <xf numFmtId="0" fontId="17" fillId="16" borderId="7" xfId="2" applyFont="1" applyFill="1" applyBorder="1" applyAlignment="1">
      <alignment horizontal="center" vertical="center"/>
    </xf>
    <xf numFmtId="9" fontId="2" fillId="16" borderId="1" xfId="2" applyNumberFormat="1" applyFont="1" applyFill="1" applyBorder="1" applyAlignment="1">
      <alignment horizontal="center" vertical="center"/>
    </xf>
    <xf numFmtId="0" fontId="2" fillId="16" borderId="1" xfId="2" applyFont="1" applyFill="1" applyBorder="1" applyAlignment="1">
      <alignment horizontal="center" vertical="center"/>
    </xf>
    <xf numFmtId="9" fontId="17" fillId="0" borderId="7" xfId="2" applyNumberFormat="1" applyFont="1" applyBorder="1" applyAlignment="1">
      <alignment horizontal="center" vertical="center"/>
    </xf>
    <xf numFmtId="0" fontId="17" fillId="0" borderId="7" xfId="2" applyFont="1" applyBorder="1" applyAlignment="1">
      <alignment horizontal="center" vertical="center"/>
    </xf>
    <xf numFmtId="0" fontId="17" fillId="0" borderId="29" xfId="2" applyFont="1" applyBorder="1" applyAlignment="1">
      <alignment horizontal="center" vertical="center" wrapText="1"/>
    </xf>
    <xf numFmtId="164" fontId="16" fillId="4" borderId="53" xfId="0" applyNumberFormat="1" applyFont="1" applyFill="1" applyBorder="1" applyAlignment="1">
      <alignment horizontal="center" vertical="center" wrapText="1"/>
    </xf>
    <xf numFmtId="0" fontId="16" fillId="4" borderId="54" xfId="0" applyFont="1" applyFill="1" applyBorder="1" applyAlignment="1"/>
    <xf numFmtId="0" fontId="16" fillId="4" borderId="55" xfId="0" applyFont="1" applyFill="1" applyBorder="1" applyAlignment="1"/>
    <xf numFmtId="164" fontId="16" fillId="16" borderId="53" xfId="0" applyNumberFormat="1" applyFont="1" applyFill="1" applyBorder="1" applyAlignment="1">
      <alignment horizontal="center" vertical="center" wrapText="1"/>
    </xf>
    <xf numFmtId="0" fontId="16" fillId="16" borderId="54" xfId="0" applyFont="1" applyFill="1" applyBorder="1" applyAlignment="1"/>
    <xf numFmtId="0" fontId="16" fillId="16" borderId="55" xfId="0" applyFont="1" applyFill="1" applyBorder="1" applyAlignment="1"/>
    <xf numFmtId="0" fontId="16" fillId="16" borderId="39" xfId="4" applyNumberFormat="1" applyFont="1" applyFill="1" applyBorder="1" applyAlignment="1">
      <alignment horizontal="center" vertical="center" wrapText="1"/>
    </xf>
    <xf numFmtId="0" fontId="16" fillId="16" borderId="1" xfId="4" applyNumberFormat="1" applyFont="1" applyFill="1" applyBorder="1" applyAlignment="1">
      <alignment horizontal="center" vertical="center" wrapText="1"/>
    </xf>
    <xf numFmtId="0" fontId="16" fillId="16" borderId="40" xfId="4" applyNumberFormat="1" applyFont="1" applyFill="1" applyBorder="1" applyAlignment="1">
      <alignment horizontal="center" vertical="center" wrapText="1"/>
    </xf>
    <xf numFmtId="0" fontId="16" fillId="0" borderId="38" xfId="4" applyNumberFormat="1" applyFont="1" applyFill="1" applyBorder="1" applyAlignment="1">
      <alignment horizontal="center" vertical="center" wrapText="1"/>
    </xf>
    <xf numFmtId="0" fontId="16" fillId="0" borderId="54" xfId="4" applyNumberFormat="1" applyFont="1" applyFill="1" applyBorder="1" applyAlignment="1">
      <alignment horizontal="center" vertical="center" wrapText="1"/>
    </xf>
    <xf numFmtId="0" fontId="16" fillId="0" borderId="55" xfId="4" applyNumberFormat="1" applyFont="1" applyFill="1" applyBorder="1" applyAlignment="1">
      <alignment horizontal="center" vertical="center" wrapText="1"/>
    </xf>
    <xf numFmtId="0" fontId="34" fillId="0" borderId="26" xfId="3" applyFont="1" applyBorder="1" applyAlignment="1">
      <alignment horizontal="center" vertical="center" wrapText="1"/>
    </xf>
    <xf numFmtId="0" fontId="34" fillId="0" borderId="24" xfId="3" applyFont="1" applyBorder="1" applyAlignment="1">
      <alignment horizontal="center" vertical="center" wrapText="1"/>
    </xf>
    <xf numFmtId="0" fontId="34" fillId="0" borderId="25" xfId="3" applyFont="1" applyBorder="1" applyAlignment="1">
      <alignment horizontal="center" vertical="center" wrapText="1"/>
    </xf>
    <xf numFmtId="0" fontId="2" fillId="0" borderId="0" xfId="2" applyFont="1" applyAlignment="1">
      <alignment horizontal="center"/>
    </xf>
    <xf numFmtId="16" fontId="6" fillId="0" borderId="26" xfId="3" applyNumberFormat="1" applyFont="1" applyBorder="1" applyAlignment="1">
      <alignment horizontal="center" vertical="center" wrapText="1"/>
    </xf>
    <xf numFmtId="0" fontId="16" fillId="4" borderId="38" xfId="4" applyNumberFormat="1" applyFont="1" applyFill="1" applyBorder="1" applyAlignment="1">
      <alignment horizontal="center" vertical="center" wrapText="1"/>
    </xf>
    <xf numFmtId="0" fontId="16" fillId="4" borderId="54" xfId="4" applyNumberFormat="1" applyFont="1" applyFill="1" applyBorder="1" applyAlignment="1">
      <alignment horizontal="center" vertical="center" wrapText="1"/>
    </xf>
    <xf numFmtId="0" fontId="16" fillId="4" borderId="55" xfId="4" applyNumberFormat="1" applyFont="1" applyFill="1" applyBorder="1" applyAlignment="1">
      <alignment horizontal="center" vertical="center" wrapText="1"/>
    </xf>
    <xf numFmtId="0" fontId="16" fillId="16" borderId="39" xfId="4" applyNumberFormat="1" applyFont="1" applyFill="1" applyBorder="1" applyAlignment="1">
      <alignment horizontal="left" vertical="center" wrapText="1"/>
    </xf>
    <xf numFmtId="0" fontId="16" fillId="16" borderId="1" xfId="4" applyNumberFormat="1" applyFont="1" applyFill="1" applyBorder="1" applyAlignment="1">
      <alignment horizontal="left" vertical="center" wrapText="1"/>
    </xf>
    <xf numFmtId="0" fontId="16" fillId="16" borderId="40" xfId="4" applyNumberFormat="1" applyFont="1" applyFill="1" applyBorder="1" applyAlignment="1">
      <alignment horizontal="left" vertical="center" wrapText="1"/>
    </xf>
    <xf numFmtId="0" fontId="24" fillId="3" borderId="70" xfId="0" applyFont="1" applyFill="1" applyBorder="1" applyAlignment="1">
      <alignment horizontal="center" vertical="center" wrapText="1"/>
    </xf>
    <xf numFmtId="0" fontId="24" fillId="3" borderId="71" xfId="0" applyFont="1" applyFill="1" applyBorder="1" applyAlignment="1">
      <alignment horizontal="center" vertical="center" wrapText="1"/>
    </xf>
    <xf numFmtId="0" fontId="24" fillId="3" borderId="124" xfId="0" applyFont="1" applyFill="1" applyBorder="1" applyAlignment="1">
      <alignment horizontal="center" vertical="center" wrapText="1"/>
    </xf>
    <xf numFmtId="0" fontId="24" fillId="3" borderId="76" xfId="0" applyFont="1" applyFill="1" applyBorder="1" applyAlignment="1">
      <alignment horizontal="center" vertical="center" wrapText="1"/>
    </xf>
    <xf numFmtId="0" fontId="24" fillId="3" borderId="125" xfId="0" applyFont="1" applyFill="1" applyBorder="1" applyAlignment="1">
      <alignment horizontal="center" vertical="center" wrapText="1"/>
    </xf>
    <xf numFmtId="0" fontId="24" fillId="3" borderId="71" xfId="0" applyFont="1" applyFill="1" applyBorder="1" applyAlignment="1">
      <alignment horizontal="center" vertical="center"/>
    </xf>
    <xf numFmtId="0" fontId="24" fillId="3" borderId="92" xfId="0" applyFont="1" applyFill="1" applyBorder="1" applyAlignment="1">
      <alignment horizontal="center" vertical="center"/>
    </xf>
    <xf numFmtId="0" fontId="24" fillId="3" borderId="102" xfId="0" applyFont="1" applyFill="1" applyBorder="1" applyAlignment="1">
      <alignment horizontal="center" vertical="center"/>
    </xf>
    <xf numFmtId="0" fontId="17" fillId="4" borderId="126" xfId="2" applyFont="1" applyFill="1" applyBorder="1" applyAlignment="1">
      <alignment horizontal="center" vertical="center"/>
    </xf>
    <xf numFmtId="0" fontId="17" fillId="4" borderId="127" xfId="2" applyFont="1" applyFill="1" applyBorder="1" applyAlignment="1">
      <alignment horizontal="center" vertical="center"/>
    </xf>
    <xf numFmtId="0" fontId="17" fillId="0" borderId="127" xfId="2" applyFont="1" applyBorder="1" applyAlignment="1">
      <alignment horizontal="center" vertical="center"/>
    </xf>
    <xf numFmtId="1" fontId="17" fillId="0" borderId="127" xfId="2" applyNumberFormat="1" applyFont="1" applyBorder="1" applyAlignment="1">
      <alignment horizontal="center" vertical="center"/>
    </xf>
    <xf numFmtId="0" fontId="17" fillId="0" borderId="127" xfId="2" applyFont="1" applyBorder="1" applyAlignment="1">
      <alignment horizontal="center" vertical="center" wrapText="1"/>
    </xf>
    <xf numFmtId="0" fontId="17" fillId="0" borderId="128" xfId="2" applyFont="1" applyBorder="1" applyAlignment="1">
      <alignment horizontal="center" vertical="center" wrapText="1"/>
    </xf>
    <xf numFmtId="0" fontId="17" fillId="16" borderId="129" xfId="2" applyFont="1" applyFill="1" applyBorder="1" applyAlignment="1">
      <alignment horizontal="center" vertical="center"/>
    </xf>
    <xf numFmtId="0" fontId="17" fillId="16" borderId="130" xfId="2" applyFont="1" applyFill="1" applyBorder="1" applyAlignment="1">
      <alignment horizontal="center" vertical="center"/>
    </xf>
    <xf numFmtId="0" fontId="2" fillId="16" borderId="130" xfId="2" applyFont="1" applyFill="1" applyBorder="1" applyAlignment="1">
      <alignment horizontal="center" vertical="center"/>
    </xf>
    <xf numFmtId="0" fontId="17" fillId="4" borderId="130" xfId="2" applyFont="1" applyFill="1" applyBorder="1" applyAlignment="1">
      <alignment horizontal="center" vertical="center" wrapText="1"/>
    </xf>
    <xf numFmtId="0" fontId="17" fillId="0" borderId="130" xfId="2" applyFont="1" applyBorder="1" applyAlignment="1">
      <alignment horizontal="center" vertical="center" wrapText="1"/>
    </xf>
    <xf numFmtId="0" fontId="17" fillId="0" borderId="131" xfId="2" applyFont="1" applyBorder="1" applyAlignment="1">
      <alignment horizontal="center" vertical="center" wrapText="1"/>
    </xf>
    <xf numFmtId="0" fontId="2" fillId="4" borderId="127" xfId="2" applyFont="1" applyFill="1" applyBorder="1" applyAlignment="1">
      <alignment horizontal="center" vertical="center"/>
    </xf>
    <xf numFmtId="0" fontId="17" fillId="4" borderId="127" xfId="2" applyFont="1" applyFill="1" applyBorder="1" applyAlignment="1">
      <alignment horizontal="center" vertical="center" wrapText="1"/>
    </xf>
    <xf numFmtId="169" fontId="6" fillId="0" borderId="13" xfId="2" applyNumberFormat="1" applyFont="1" applyBorder="1" applyAlignment="1">
      <alignment horizontal="center"/>
    </xf>
    <xf numFmtId="169" fontId="6" fillId="0" borderId="14" xfId="2" applyNumberFormat="1" applyFont="1" applyBorder="1" applyAlignment="1">
      <alignment horizontal="center"/>
    </xf>
    <xf numFmtId="169" fontId="17" fillId="4" borderId="7" xfId="2" applyNumberFormat="1" applyFont="1" applyFill="1" applyBorder="1" applyAlignment="1">
      <alignment horizontal="center" vertical="center"/>
    </xf>
    <xf numFmtId="169" fontId="17" fillId="0" borderId="1" xfId="2" applyNumberFormat="1" applyFont="1" applyBorder="1" applyAlignment="1">
      <alignment horizontal="center" vertical="center"/>
    </xf>
    <xf numFmtId="169" fontId="17" fillId="0" borderId="47" xfId="2" applyNumberFormat="1" applyFont="1" applyBorder="1" applyAlignment="1">
      <alignment horizontal="center" vertical="center"/>
    </xf>
    <xf numFmtId="169" fontId="17" fillId="0" borderId="48" xfId="2" applyNumberFormat="1" applyFont="1" applyBorder="1" applyAlignment="1">
      <alignment horizontal="center" vertical="center"/>
    </xf>
    <xf numFmtId="169" fontId="17" fillId="0" borderId="39" xfId="2" applyNumberFormat="1" applyFont="1" applyBorder="1" applyAlignment="1">
      <alignment horizontal="center" vertical="center"/>
    </xf>
    <xf numFmtId="0" fontId="17" fillId="4" borderId="46" xfId="2" applyFont="1" applyFill="1" applyBorder="1" applyAlignment="1">
      <alignment horizontal="center" vertical="center"/>
    </xf>
    <xf numFmtId="0" fontId="17" fillId="16" borderId="46" xfId="2" applyFont="1" applyFill="1" applyBorder="1" applyAlignment="1">
      <alignment horizontal="center" vertical="center"/>
    </xf>
    <xf numFmtId="0" fontId="17" fillId="16" borderId="1" xfId="2" applyFont="1" applyFill="1" applyBorder="1" applyAlignment="1">
      <alignment horizontal="center" vertical="center"/>
    </xf>
    <xf numFmtId="9" fontId="17" fillId="16" borderId="47" xfId="2" applyNumberFormat="1" applyFont="1" applyFill="1" applyBorder="1" applyAlignment="1">
      <alignment horizontal="center" vertical="center"/>
    </xf>
    <xf numFmtId="9" fontId="17" fillId="16" borderId="39" xfId="2" applyNumberFormat="1" applyFont="1" applyFill="1" applyBorder="1" applyAlignment="1">
      <alignment horizontal="center" vertical="center"/>
    </xf>
    <xf numFmtId="0" fontId="6" fillId="0" borderId="50" xfId="4" applyNumberFormat="1" applyFont="1" applyFill="1" applyBorder="1" applyAlignment="1">
      <alignment horizontal="center" vertical="center" wrapText="1"/>
    </xf>
    <xf numFmtId="0" fontId="6" fillId="0" borderId="48" xfId="4" applyNumberFormat="1" applyFont="1" applyFill="1" applyBorder="1" applyAlignment="1">
      <alignment horizontal="center" vertical="center" wrapText="1"/>
    </xf>
    <xf numFmtId="0" fontId="6" fillId="0" borderId="49" xfId="4" applyNumberFormat="1" applyFont="1" applyFill="1" applyBorder="1" applyAlignment="1">
      <alignment horizontal="center" vertical="center" wrapText="1"/>
    </xf>
    <xf numFmtId="0" fontId="5" fillId="0" borderId="6" xfId="2" applyFont="1" applyBorder="1" applyAlignment="1">
      <alignment horizontal="center" vertical="center" wrapText="1"/>
    </xf>
    <xf numFmtId="0" fontId="5" fillId="0" borderId="7" xfId="2" applyFont="1" applyBorder="1" applyAlignment="1">
      <alignment horizontal="center" vertical="center" wrapText="1"/>
    </xf>
    <xf numFmtId="9" fontId="5" fillId="0" borderId="7" xfId="2" applyNumberFormat="1" applyFont="1" applyBorder="1" applyAlignment="1">
      <alignment horizontal="center" vertical="center" wrapText="1"/>
    </xf>
    <xf numFmtId="9" fontId="5" fillId="0" borderId="7" xfId="2" applyNumberFormat="1" applyFont="1" applyBorder="1" applyAlignment="1">
      <alignment horizontal="center" vertical="center"/>
    </xf>
    <xf numFmtId="0" fontId="5" fillId="0" borderId="20" xfId="2" applyFont="1" applyBorder="1" applyAlignment="1">
      <alignment horizontal="center" vertical="center" wrapText="1"/>
    </xf>
    <xf numFmtId="0" fontId="5" fillId="0" borderId="28" xfId="2" applyFont="1" applyBorder="1" applyAlignment="1">
      <alignment horizontal="center" vertical="center" wrapText="1"/>
    </xf>
    <xf numFmtId="0" fontId="5" fillId="0" borderId="19" xfId="2" applyFont="1" applyBorder="1" applyAlignment="1">
      <alignment horizontal="center" vertical="center" wrapText="1"/>
    </xf>
    <xf numFmtId="0" fontId="5" fillId="0" borderId="20" xfId="2" applyFont="1" applyBorder="1" applyAlignment="1">
      <alignment horizontal="left" wrapText="1"/>
    </xf>
    <xf numFmtId="0" fontId="5" fillId="0" borderId="28" xfId="2" applyFont="1" applyBorder="1" applyAlignment="1">
      <alignment horizontal="left" wrapText="1"/>
    </xf>
    <xf numFmtId="0" fontId="5" fillId="0" borderId="29" xfId="2" applyFont="1" applyBorder="1" applyAlignment="1">
      <alignment horizontal="left" wrapText="1"/>
    </xf>
    <xf numFmtId="0" fontId="5" fillId="0" borderId="1" xfId="2" applyFont="1" applyFill="1" applyBorder="1" applyAlignment="1">
      <alignment horizontal="center"/>
    </xf>
    <xf numFmtId="0" fontId="5" fillId="0" borderId="47" xfId="2" applyFont="1" applyFill="1" applyBorder="1" applyAlignment="1">
      <alignment horizontal="center"/>
    </xf>
    <xf numFmtId="0" fontId="5" fillId="0" borderId="48" xfId="2" applyFont="1" applyFill="1" applyBorder="1" applyAlignment="1">
      <alignment horizontal="center"/>
    </xf>
    <xf numFmtId="0" fontId="5" fillId="0" borderId="39" xfId="2" applyFont="1" applyFill="1" applyBorder="1" applyAlignment="1">
      <alignment horizontal="center"/>
    </xf>
    <xf numFmtId="0" fontId="5" fillId="0" borderId="47" xfId="2" applyFont="1" applyFill="1" applyBorder="1" applyAlignment="1">
      <alignment horizontal="left" wrapText="1"/>
    </xf>
    <xf numFmtId="0" fontId="5" fillId="0" borderId="48" xfId="2" applyFont="1" applyFill="1" applyBorder="1" applyAlignment="1">
      <alignment horizontal="left" wrapText="1"/>
    </xf>
    <xf numFmtId="0" fontId="5" fillId="0" borderId="49" xfId="2" applyFont="1" applyFill="1" applyBorder="1" applyAlignment="1">
      <alignment horizontal="left" wrapText="1"/>
    </xf>
    <xf numFmtId="0" fontId="5" fillId="0" borderId="46" xfId="2" applyFont="1" applyFill="1" applyBorder="1" applyAlignment="1">
      <alignment horizontal="center"/>
    </xf>
    <xf numFmtId="0" fontId="5" fillId="0" borderId="49" xfId="2" applyFont="1" applyFill="1" applyBorder="1" applyAlignment="1">
      <alignment horizontal="center"/>
    </xf>
    <xf numFmtId="0" fontId="5" fillId="0" borderId="46" xfId="2" applyFont="1" applyFill="1" applyBorder="1" applyAlignment="1">
      <alignment horizontal="center" wrapText="1"/>
    </xf>
    <xf numFmtId="0" fontId="5" fillId="0" borderId="1" xfId="2" applyFont="1" applyFill="1" applyBorder="1" applyAlignment="1">
      <alignment horizontal="center" wrapText="1"/>
    </xf>
    <xf numFmtId="0" fontId="5" fillId="0" borderId="47" xfId="2" applyFont="1" applyFill="1" applyBorder="1" applyAlignment="1">
      <alignment horizontal="center" wrapText="1"/>
    </xf>
    <xf numFmtId="0" fontId="5" fillId="0" borderId="48" xfId="2" applyFont="1" applyFill="1" applyBorder="1" applyAlignment="1">
      <alignment horizontal="center" wrapText="1"/>
    </xf>
    <xf numFmtId="0" fontId="5" fillId="0" borderId="39" xfId="2" applyFont="1" applyFill="1" applyBorder="1" applyAlignment="1">
      <alignment horizontal="center" wrapText="1"/>
    </xf>
    <xf numFmtId="9" fontId="5" fillId="0" borderId="1" xfId="2" applyNumberFormat="1" applyFont="1" applyFill="1" applyBorder="1" applyAlignment="1">
      <alignment horizontal="center"/>
    </xf>
    <xf numFmtId="0" fontId="2" fillId="0" borderId="6" xfId="2" applyFont="1" applyBorder="1" applyAlignment="1">
      <alignment horizontal="center" vertical="center" wrapText="1"/>
    </xf>
    <xf numFmtId="9" fontId="2" fillId="0" borderId="7" xfId="2" applyNumberFormat="1" applyFont="1" applyBorder="1" applyAlignment="1">
      <alignment horizontal="center" vertical="center" wrapText="1"/>
    </xf>
    <xf numFmtId="0" fontId="2" fillId="0" borderId="20" xfId="2" applyFont="1" applyBorder="1" applyAlignment="1">
      <alignment horizontal="center" wrapText="1"/>
    </xf>
    <xf numFmtId="0" fontId="2" fillId="0" borderId="28" xfId="2" applyFont="1" applyBorder="1" applyAlignment="1">
      <alignment horizontal="center" wrapText="1"/>
    </xf>
    <xf numFmtId="0" fontId="2" fillId="0" borderId="29" xfId="2" applyFont="1" applyBorder="1" applyAlignment="1">
      <alignment horizontal="center" wrapText="1"/>
    </xf>
    <xf numFmtId="0" fontId="4" fillId="4" borderId="9" xfId="14" applyFont="1" applyFill="1" applyBorder="1" applyAlignment="1">
      <alignment horizontal="center" vertical="center" wrapText="1"/>
    </xf>
    <xf numFmtId="0" fontId="4" fillId="4" borderId="10" xfId="14" applyFont="1" applyFill="1" applyBorder="1" applyAlignment="1">
      <alignment horizontal="center" vertical="center" wrapText="1"/>
    </xf>
    <xf numFmtId="0" fontId="4" fillId="4" borderId="11" xfId="14" applyFont="1" applyFill="1" applyBorder="1" applyAlignment="1">
      <alignment horizontal="center" vertical="center" wrapText="1"/>
    </xf>
    <xf numFmtId="0" fontId="4" fillId="4" borderId="16" xfId="14" applyFont="1" applyFill="1" applyBorder="1" applyAlignment="1">
      <alignment horizontal="center" vertical="center" wrapText="1"/>
    </xf>
    <xf numFmtId="0" fontId="4" fillId="4" borderId="17" xfId="14" applyFont="1" applyFill="1" applyBorder="1" applyAlignment="1">
      <alignment horizontal="center" vertical="center" wrapText="1"/>
    </xf>
    <xf numFmtId="0" fontId="4" fillId="4" borderId="18" xfId="14" applyFont="1" applyFill="1" applyBorder="1" applyAlignment="1">
      <alignment horizontal="center" vertical="center" wrapText="1"/>
    </xf>
    <xf numFmtId="0" fontId="56" fillId="0" borderId="7" xfId="2" applyFont="1" applyBorder="1" applyAlignment="1">
      <alignment horizontal="center" vertical="center" wrapText="1"/>
    </xf>
    <xf numFmtId="0" fontId="56" fillId="0" borderId="8" xfId="2" applyFont="1" applyBorder="1" applyAlignment="1">
      <alignment horizontal="center" vertical="center" wrapText="1"/>
    </xf>
    <xf numFmtId="0" fontId="56" fillId="0" borderId="9" xfId="14" applyFont="1" applyBorder="1" applyAlignment="1">
      <alignment horizontal="center" vertical="center" wrapText="1"/>
    </xf>
    <xf numFmtId="0" fontId="56" fillId="0" borderId="10" xfId="14" applyFont="1" applyBorder="1" applyAlignment="1">
      <alignment horizontal="center" vertical="center"/>
    </xf>
    <xf numFmtId="0" fontId="56" fillId="0" borderId="11" xfId="14" applyFont="1" applyBorder="1" applyAlignment="1">
      <alignment horizontal="center" vertical="center"/>
    </xf>
    <xf numFmtId="0" fontId="56" fillId="0" borderId="16" xfId="14" applyFont="1" applyBorder="1" applyAlignment="1">
      <alignment horizontal="center" vertical="center"/>
    </xf>
    <xf numFmtId="0" fontId="56" fillId="0" borderId="17" xfId="14" applyFont="1" applyBorder="1" applyAlignment="1">
      <alignment horizontal="center" vertical="center"/>
    </xf>
    <xf numFmtId="0" fontId="56" fillId="0" borderId="18" xfId="14" applyFont="1" applyBorder="1" applyAlignment="1">
      <alignment horizontal="center" vertical="center"/>
    </xf>
    <xf numFmtId="0" fontId="6" fillId="0" borderId="30" xfId="14" applyFont="1" applyBorder="1" applyAlignment="1">
      <alignment horizontal="center" vertical="center" wrapText="1"/>
    </xf>
    <xf numFmtId="0" fontId="6" fillId="0" borderId="31" xfId="14" applyFont="1" applyBorder="1" applyAlignment="1">
      <alignment horizontal="center" vertical="center" wrapText="1"/>
    </xf>
    <xf numFmtId="0" fontId="6" fillId="0" borderId="32" xfId="14" applyFont="1" applyBorder="1" applyAlignment="1">
      <alignment horizontal="center" vertical="center" wrapText="1"/>
    </xf>
    <xf numFmtId="0" fontId="11" fillId="2" borderId="6" xfId="2" applyFont="1" applyFill="1" applyBorder="1" applyAlignment="1">
      <alignment horizontal="center" vertical="center" wrapText="1"/>
    </xf>
    <xf numFmtId="0" fontId="11" fillId="2" borderId="7" xfId="2" applyFont="1" applyFill="1" applyBorder="1" applyAlignment="1">
      <alignment horizontal="center" vertical="center" wrapText="1"/>
    </xf>
    <xf numFmtId="0" fontId="11" fillId="2" borderId="8" xfId="2" applyFont="1" applyFill="1" applyBorder="1" applyAlignment="1">
      <alignment horizontal="center" vertical="center" wrapText="1"/>
    </xf>
    <xf numFmtId="0" fontId="11" fillId="2" borderId="13" xfId="2" applyFont="1" applyFill="1" applyBorder="1" applyAlignment="1">
      <alignment horizontal="center" vertical="center" wrapText="1"/>
    </xf>
    <xf numFmtId="0" fontId="11" fillId="2" borderId="14" xfId="2" applyFont="1" applyFill="1" applyBorder="1" applyAlignment="1">
      <alignment horizontal="center" vertical="center" wrapText="1"/>
    </xf>
    <xf numFmtId="0" fontId="11" fillId="2" borderId="15" xfId="2" applyFont="1" applyFill="1" applyBorder="1" applyAlignment="1">
      <alignment horizontal="center" vertical="center" wrapText="1"/>
    </xf>
    <xf numFmtId="0" fontId="11" fillId="2" borderId="6" xfId="14" applyFont="1" applyFill="1" applyBorder="1" applyAlignment="1">
      <alignment horizontal="center" vertical="center" wrapText="1"/>
    </xf>
    <xf numFmtId="0" fontId="11" fillId="2" borderId="7" xfId="14" applyFont="1" applyFill="1" applyBorder="1" applyAlignment="1">
      <alignment horizontal="center" vertical="center" wrapText="1"/>
    </xf>
    <xf numFmtId="0" fontId="11" fillId="2" borderId="8" xfId="14" applyFont="1" applyFill="1" applyBorder="1" applyAlignment="1">
      <alignment horizontal="center" vertical="center" wrapText="1"/>
    </xf>
    <xf numFmtId="0" fontId="6" fillId="0" borderId="13" xfId="14" applyFont="1" applyBorder="1" applyAlignment="1">
      <alignment horizontal="center" vertical="center" wrapText="1"/>
    </xf>
    <xf numFmtId="0" fontId="6" fillId="0" borderId="14" xfId="14" applyFont="1" applyBorder="1" applyAlignment="1">
      <alignment horizontal="center" vertical="center" wrapText="1"/>
    </xf>
    <xf numFmtId="0" fontId="6" fillId="0" borderId="15" xfId="14" applyFont="1" applyBorder="1" applyAlignment="1">
      <alignment horizontal="center" vertical="center" wrapText="1"/>
    </xf>
    <xf numFmtId="0" fontId="11" fillId="2" borderId="23" xfId="2" applyFont="1" applyFill="1" applyBorder="1" applyAlignment="1">
      <alignment horizontal="center" vertical="center" wrapText="1"/>
    </xf>
    <xf numFmtId="0" fontId="11" fillId="2" borderId="24" xfId="2" applyFont="1" applyFill="1" applyBorder="1" applyAlignment="1">
      <alignment horizontal="center" vertical="center" wrapText="1"/>
    </xf>
    <xf numFmtId="0" fontId="11" fillId="2" borderId="25" xfId="2" applyFont="1" applyFill="1" applyBorder="1" applyAlignment="1">
      <alignment horizontal="center" vertical="center" wrapText="1"/>
    </xf>
    <xf numFmtId="0" fontId="11" fillId="2" borderId="27" xfId="2" applyFont="1" applyFill="1" applyBorder="1" applyAlignment="1">
      <alignment horizontal="center" vertical="center" wrapText="1"/>
    </xf>
    <xf numFmtId="0" fontId="11" fillId="2" borderId="28" xfId="2" applyFont="1" applyFill="1" applyBorder="1" applyAlignment="1">
      <alignment horizontal="center" vertical="center" wrapText="1"/>
    </xf>
    <xf numFmtId="0" fontId="11" fillId="2" borderId="29" xfId="2" applyFont="1" applyFill="1" applyBorder="1" applyAlignment="1">
      <alignment horizontal="center" vertical="center" wrapText="1"/>
    </xf>
    <xf numFmtId="0" fontId="6" fillId="0" borderId="34" xfId="3" applyFont="1" applyBorder="1" applyAlignment="1">
      <alignment horizontal="center" vertical="center" wrapText="1"/>
    </xf>
    <xf numFmtId="0" fontId="6" fillId="0" borderId="35" xfId="3" applyFont="1" applyBorder="1" applyAlignment="1">
      <alignment horizontal="center" vertical="center" wrapText="1"/>
    </xf>
    <xf numFmtId="0" fontId="6" fillId="4" borderId="34" xfId="3" applyFont="1" applyFill="1" applyBorder="1" applyAlignment="1">
      <alignment horizontal="center" vertical="center" wrapText="1"/>
    </xf>
    <xf numFmtId="0" fontId="6" fillId="4" borderId="35" xfId="3" applyFont="1" applyFill="1" applyBorder="1" applyAlignment="1">
      <alignment horizontal="center" vertical="center" wrapText="1"/>
    </xf>
    <xf numFmtId="164" fontId="4" fillId="0" borderId="46" xfId="0" applyNumberFormat="1" applyFont="1" applyBorder="1" applyAlignment="1">
      <alignment horizontal="center" vertical="center" wrapText="1"/>
    </xf>
    <xf numFmtId="0" fontId="4" fillId="0" borderId="1" xfId="0" applyFont="1" applyBorder="1"/>
    <xf numFmtId="0" fontId="6" fillId="0" borderId="1" xfId="4" applyNumberFormat="1" applyFont="1" applyFill="1" applyBorder="1" applyAlignment="1">
      <alignment horizontal="left" vertical="center" wrapText="1"/>
    </xf>
    <xf numFmtId="0" fontId="6" fillId="0" borderId="40" xfId="4" applyNumberFormat="1" applyFont="1" applyFill="1" applyBorder="1" applyAlignment="1">
      <alignment horizontal="left" vertical="center" wrapText="1"/>
    </xf>
    <xf numFmtId="9" fontId="6" fillId="0" borderId="13" xfId="14" applyNumberFormat="1" applyFont="1" applyBorder="1" applyAlignment="1">
      <alignment horizontal="center"/>
    </xf>
    <xf numFmtId="0" fontId="6" fillId="0" borderId="14" xfId="14" applyFont="1" applyBorder="1" applyAlignment="1">
      <alignment horizontal="center"/>
    </xf>
    <xf numFmtId="10" fontId="6" fillId="0" borderId="14" xfId="14" applyNumberFormat="1" applyFont="1" applyBorder="1" applyAlignment="1">
      <alignment horizontal="center"/>
    </xf>
    <xf numFmtId="9" fontId="6" fillId="0" borderId="14" xfId="14" applyNumberFormat="1" applyFont="1" applyBorder="1" applyAlignment="1">
      <alignment horizontal="center"/>
    </xf>
    <xf numFmtId="0" fontId="6" fillId="0" borderId="15" xfId="14" applyFont="1" applyBorder="1" applyAlignment="1">
      <alignment horizontal="center"/>
    </xf>
    <xf numFmtId="0" fontId="4" fillId="2" borderId="132"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4" fillId="2" borderId="40" xfId="0" applyFont="1" applyFill="1" applyBorder="1" applyAlignment="1">
      <alignment horizontal="center" vertical="center" wrapText="1"/>
    </xf>
    <xf numFmtId="164" fontId="4" fillId="0" borderId="133" xfId="0" applyNumberFormat="1" applyFont="1" applyBorder="1" applyAlignment="1">
      <alignment horizontal="center" vertical="center" wrapText="1"/>
    </xf>
    <xf numFmtId="0" fontId="4" fillId="0" borderId="134" xfId="0" applyFont="1" applyBorder="1"/>
    <xf numFmtId="0" fontId="6" fillId="0" borderId="47" xfId="4" applyNumberFormat="1" applyFont="1" applyFill="1" applyBorder="1" applyAlignment="1">
      <alignment horizontal="center" vertical="center" wrapText="1"/>
    </xf>
    <xf numFmtId="164" fontId="4" fillId="0" borderId="62" xfId="0" applyNumberFormat="1" applyFont="1" applyBorder="1" applyAlignment="1">
      <alignment horizontal="center" vertical="center" wrapText="1"/>
    </xf>
    <xf numFmtId="0" fontId="4" fillId="0" borderId="63" xfId="0" applyFont="1" applyBorder="1"/>
    <xf numFmtId="0" fontId="6" fillId="0" borderId="14" xfId="4" applyNumberFormat="1" applyFont="1" applyFill="1" applyBorder="1" applyAlignment="1">
      <alignment horizontal="center" vertical="center" wrapText="1"/>
    </xf>
    <xf numFmtId="0" fontId="6" fillId="0" borderId="15" xfId="4" applyNumberFormat="1" applyFont="1" applyFill="1" applyBorder="1" applyAlignment="1">
      <alignment horizontal="center" vertical="center" wrapText="1"/>
    </xf>
    <xf numFmtId="0" fontId="6" fillId="0" borderId="33" xfId="2" applyFont="1" applyBorder="1" applyAlignment="1">
      <alignment horizontal="center" vertical="center" wrapText="1"/>
    </xf>
    <xf numFmtId="0" fontId="6" fillId="0" borderId="34" xfId="2" applyFont="1" applyBorder="1" applyAlignment="1">
      <alignment horizontal="center" vertical="center" wrapText="1"/>
    </xf>
    <xf numFmtId="0" fontId="6" fillId="0" borderId="35" xfId="2" applyFont="1" applyBorder="1" applyAlignment="1">
      <alignment horizontal="center" vertical="center" wrapText="1"/>
    </xf>
    <xf numFmtId="0" fontId="2" fillId="0" borderId="1" xfId="2" applyFont="1" applyBorder="1" applyAlignment="1">
      <alignment horizontal="center" wrapText="1"/>
    </xf>
    <xf numFmtId="0" fontId="2" fillId="0" borderId="40" xfId="2" applyFont="1" applyBorder="1" applyAlignment="1">
      <alignment horizontal="center" wrapText="1"/>
    </xf>
    <xf numFmtId="0" fontId="2" fillId="0" borderId="40" xfId="2" applyFont="1" applyBorder="1" applyAlignment="1">
      <alignment horizontal="center"/>
    </xf>
    <xf numFmtId="0" fontId="2" fillId="0" borderId="15" xfId="2" applyFont="1" applyBorder="1" applyAlignment="1">
      <alignment horizontal="center"/>
    </xf>
    <xf numFmtId="0" fontId="10" fillId="0" borderId="0" xfId="0" applyFont="1" applyAlignment="1">
      <alignment horizontal="center" vertical="center" wrapText="1"/>
    </xf>
    <xf numFmtId="0" fontId="4" fillId="4" borderId="9" xfId="19" applyFont="1" applyFill="1" applyBorder="1" applyAlignment="1">
      <alignment horizontal="center" vertical="center" wrapText="1"/>
    </xf>
    <xf numFmtId="0" fontId="4" fillId="4" borderId="10" xfId="19" applyFont="1" applyFill="1" applyBorder="1" applyAlignment="1">
      <alignment horizontal="center" vertical="center" wrapText="1"/>
    </xf>
    <xf numFmtId="0" fontId="4" fillId="4" borderId="11" xfId="19" applyFont="1" applyFill="1" applyBorder="1" applyAlignment="1">
      <alignment horizontal="center" vertical="center" wrapText="1"/>
    </xf>
    <xf numFmtId="0" fontId="4" fillId="4" borderId="16" xfId="19" applyFont="1" applyFill="1" applyBorder="1" applyAlignment="1">
      <alignment horizontal="center" vertical="center" wrapText="1"/>
    </xf>
    <xf numFmtId="0" fontId="4" fillId="4" borderId="17" xfId="19" applyFont="1" applyFill="1" applyBorder="1" applyAlignment="1">
      <alignment horizontal="center" vertical="center" wrapText="1"/>
    </xf>
    <xf numFmtId="0" fontId="4" fillId="4" borderId="18" xfId="19" applyFont="1" applyFill="1" applyBorder="1" applyAlignment="1">
      <alignment horizontal="center" vertical="center" wrapText="1"/>
    </xf>
    <xf numFmtId="0" fontId="56" fillId="0" borderId="9" xfId="19" applyFont="1" applyBorder="1" applyAlignment="1">
      <alignment horizontal="center" vertical="center" wrapText="1"/>
    </xf>
    <xf numFmtId="0" fontId="56" fillId="0" borderId="10" xfId="19" applyFont="1" applyBorder="1" applyAlignment="1">
      <alignment horizontal="center" vertical="center"/>
    </xf>
    <xf numFmtId="0" fontId="56" fillId="0" borderId="11" xfId="19" applyFont="1" applyBorder="1" applyAlignment="1">
      <alignment horizontal="center" vertical="center"/>
    </xf>
    <xf numFmtId="0" fontId="56" fillId="0" borderId="16" xfId="19" applyFont="1" applyBorder="1" applyAlignment="1">
      <alignment horizontal="center" vertical="center"/>
    </xf>
    <xf numFmtId="0" fontId="56" fillId="0" borderId="17" xfId="19" applyFont="1" applyBorder="1" applyAlignment="1">
      <alignment horizontal="center" vertical="center"/>
    </xf>
    <xf numFmtId="0" fontId="56" fillId="0" borderId="18" xfId="19" applyFont="1" applyBorder="1" applyAlignment="1">
      <alignment horizontal="center" vertical="center"/>
    </xf>
    <xf numFmtId="0" fontId="4" fillId="0" borderId="30" xfId="19" applyFont="1" applyBorder="1" applyAlignment="1">
      <alignment horizontal="center" vertical="center" wrapText="1"/>
    </xf>
    <xf numFmtId="0" fontId="4" fillId="0" borderId="31" xfId="19" applyFont="1" applyBorder="1" applyAlignment="1">
      <alignment horizontal="center" vertical="center" wrapText="1"/>
    </xf>
    <xf numFmtId="0" fontId="4" fillId="0" borderId="32" xfId="19" applyFont="1" applyBorder="1" applyAlignment="1">
      <alignment horizontal="center" vertical="center" wrapText="1"/>
    </xf>
    <xf numFmtId="0" fontId="11" fillId="2" borderId="6" xfId="19" applyFont="1" applyFill="1" applyBorder="1" applyAlignment="1">
      <alignment horizontal="center" vertical="center" wrapText="1"/>
    </xf>
    <xf numFmtId="0" fontId="11" fillId="2" borderId="7" xfId="19" applyFont="1" applyFill="1" applyBorder="1" applyAlignment="1">
      <alignment horizontal="center" vertical="center" wrapText="1"/>
    </xf>
    <xf numFmtId="0" fontId="11" fillId="2" borderId="8" xfId="19" applyFont="1" applyFill="1" applyBorder="1" applyAlignment="1">
      <alignment horizontal="center" vertical="center" wrapText="1"/>
    </xf>
    <xf numFmtId="0" fontId="6" fillId="0" borderId="13" xfId="19" applyFont="1" applyBorder="1" applyAlignment="1">
      <alignment horizontal="center" vertical="center" wrapText="1"/>
    </xf>
    <xf numFmtId="0" fontId="6" fillId="0" borderId="14" xfId="19" applyFont="1" applyBorder="1" applyAlignment="1">
      <alignment horizontal="center" vertical="center" wrapText="1"/>
    </xf>
    <xf numFmtId="0" fontId="6" fillId="0" borderId="15" xfId="19" applyFont="1" applyBorder="1" applyAlignment="1">
      <alignment horizontal="center" vertical="center" wrapText="1"/>
    </xf>
    <xf numFmtId="9" fontId="6" fillId="0" borderId="14" xfId="19" applyNumberFormat="1" applyFont="1" applyBorder="1" applyAlignment="1">
      <alignment horizontal="center"/>
    </xf>
    <xf numFmtId="0" fontId="6" fillId="0" borderId="15" xfId="19" applyFont="1" applyBorder="1" applyAlignment="1">
      <alignment horizontal="center"/>
    </xf>
    <xf numFmtId="9" fontId="6" fillId="0" borderId="13" xfId="19" applyNumberFormat="1" applyFont="1" applyBorder="1" applyAlignment="1">
      <alignment horizontal="center"/>
    </xf>
    <xf numFmtId="0" fontId="6" fillId="0" borderId="14" xfId="19" applyFont="1" applyBorder="1" applyAlignment="1">
      <alignment horizontal="center"/>
    </xf>
    <xf numFmtId="10" fontId="6" fillId="0" borderId="14" xfId="19" applyNumberFormat="1" applyFont="1" applyBorder="1" applyAlignment="1">
      <alignment horizontal="center"/>
    </xf>
    <xf numFmtId="0" fontId="16" fillId="0" borderId="1" xfId="4" applyNumberFormat="1" applyFont="1" applyFill="1" applyBorder="1" applyAlignment="1">
      <alignment horizontal="justify" vertical="center" wrapText="1"/>
    </xf>
    <xf numFmtId="0" fontId="16" fillId="0" borderId="40" xfId="4" applyNumberFormat="1" applyFont="1" applyFill="1" applyBorder="1" applyAlignment="1">
      <alignment horizontal="justify" vertical="center" wrapText="1"/>
    </xf>
    <xf numFmtId="164" fontId="6" fillId="0" borderId="50" xfId="0" applyNumberFormat="1" applyFont="1" applyBorder="1" applyAlignment="1">
      <alignment horizontal="center" vertical="center" wrapText="1"/>
    </xf>
    <xf numFmtId="164" fontId="6" fillId="0" borderId="48" xfId="0" applyNumberFormat="1" applyFont="1" applyBorder="1" applyAlignment="1">
      <alignment horizontal="center" vertical="center" wrapText="1"/>
    </xf>
    <xf numFmtId="164" fontId="6" fillId="0" borderId="39" xfId="0" applyNumberFormat="1" applyFont="1" applyBorder="1" applyAlignment="1">
      <alignment horizontal="center" vertical="center" wrapText="1"/>
    </xf>
    <xf numFmtId="9" fontId="2" fillId="0" borderId="47" xfId="2" applyNumberFormat="1" applyFont="1" applyBorder="1" applyAlignment="1">
      <alignment horizontal="center" vertical="center"/>
    </xf>
    <xf numFmtId="0" fontId="25" fillId="0" borderId="47" xfId="2" applyFont="1" applyBorder="1" applyAlignment="1">
      <alignment horizontal="justify" vertical="center" wrapText="1"/>
    </xf>
    <xf numFmtId="0" fontId="25" fillId="0" borderId="48" xfId="2" applyFont="1" applyBorder="1" applyAlignment="1">
      <alignment horizontal="justify" vertical="center" wrapText="1"/>
    </xf>
    <xf numFmtId="0" fontId="25" fillId="0" borderId="39" xfId="2" applyFont="1" applyBorder="1" applyAlignment="1">
      <alignment horizontal="justify" vertical="center" wrapText="1"/>
    </xf>
    <xf numFmtId="0" fontId="25" fillId="0" borderId="47" xfId="2" applyFont="1" applyBorder="1" applyAlignment="1">
      <alignment horizontal="justify" wrapText="1"/>
    </xf>
    <xf numFmtId="0" fontId="25" fillId="0" borderId="48" xfId="2" applyFont="1" applyBorder="1" applyAlignment="1">
      <alignment horizontal="justify" wrapText="1"/>
    </xf>
    <xf numFmtId="0" fontId="25" fillId="0" borderId="49" xfId="2" applyFont="1" applyBorder="1" applyAlignment="1">
      <alignment horizontal="justify" wrapText="1"/>
    </xf>
    <xf numFmtId="0" fontId="7" fillId="3" borderId="27" xfId="0" applyFont="1" applyFill="1" applyBorder="1" applyAlignment="1">
      <alignment horizontal="center" vertical="center" wrapText="1"/>
    </xf>
    <xf numFmtId="0" fontId="7" fillId="3" borderId="28" xfId="0" applyFont="1" applyFill="1" applyBorder="1" applyAlignment="1">
      <alignment horizontal="center" vertical="center" wrapText="1"/>
    </xf>
    <xf numFmtId="0" fontId="7" fillId="3" borderId="19" xfId="0" applyFont="1" applyFill="1" applyBorder="1" applyAlignment="1">
      <alignment horizontal="center" vertical="center" wrapText="1"/>
    </xf>
    <xf numFmtId="0" fontId="7" fillId="3" borderId="20" xfId="0" applyFont="1" applyFill="1" applyBorder="1" applyAlignment="1">
      <alignment horizontal="center" vertical="center" wrapText="1"/>
    </xf>
    <xf numFmtId="0" fontId="7" fillId="3" borderId="20" xfId="0" applyFont="1" applyFill="1" applyBorder="1" applyAlignment="1">
      <alignment horizontal="center" vertical="center"/>
    </xf>
    <xf numFmtId="0" fontId="7" fillId="3" borderId="28" xfId="0" applyFont="1" applyFill="1" applyBorder="1" applyAlignment="1">
      <alignment horizontal="center" vertical="center"/>
    </xf>
    <xf numFmtId="0" fontId="7" fillId="3" borderId="29" xfId="0" applyFont="1" applyFill="1" applyBorder="1" applyAlignment="1">
      <alignment horizontal="center" vertical="center"/>
    </xf>
    <xf numFmtId="0" fontId="17" fillId="0" borderId="47" xfId="2" applyFont="1" applyBorder="1" applyAlignment="1">
      <alignment horizontal="justify" vertical="center" wrapText="1"/>
    </xf>
    <xf numFmtId="0" fontId="17" fillId="0" borderId="48" xfId="2" applyFont="1" applyBorder="1" applyAlignment="1">
      <alignment horizontal="justify" vertical="center" wrapText="1"/>
    </xf>
    <xf numFmtId="0" fontId="17" fillId="0" borderId="39" xfId="2" applyFont="1" applyBorder="1" applyAlignment="1">
      <alignment horizontal="justify" vertical="center" wrapText="1"/>
    </xf>
  </cellXfs>
  <cellStyles count="20">
    <cellStyle name="Hyperlink" xfId="5"/>
    <cellStyle name="Millares" xfId="6" builtinId="3"/>
    <cellStyle name="Millares [0]" xfId="7" builtinId="6"/>
    <cellStyle name="Moneda" xfId="8" builtinId="4"/>
    <cellStyle name="Moneda 2" xfId="4"/>
    <cellStyle name="Moneda 2 2" xfId="15"/>
    <cellStyle name="Normal" xfId="0" builtinId="0"/>
    <cellStyle name="Normal 2" xfId="2"/>
    <cellStyle name="Normal 2 2" xfId="3"/>
    <cellStyle name="Normal 2 3" xfId="14"/>
    <cellStyle name="Normal 2 3 2" xfId="19"/>
    <cellStyle name="Normal 2 3 3" xfId="17"/>
    <cellStyle name="Normal 3" xfId="9"/>
    <cellStyle name="Normal 3 2" xfId="11"/>
    <cellStyle name="Normal 4" xfId="10"/>
    <cellStyle name="Normal 8" xfId="16"/>
    <cellStyle name="Normal 9" xfId="18"/>
    <cellStyle name="Porcentaje" xfId="1" builtinId="5"/>
    <cellStyle name="Porcentaje 2" xfId="12"/>
    <cellStyle name="Porcentaje 3" xfI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2.xml"/><Relationship Id="rId68" Type="http://schemas.openxmlformats.org/officeDocument/2006/relationships/externalLink" Target="externalLinks/externalLink17.xml"/><Relationship Id="rId84" Type="http://schemas.openxmlformats.org/officeDocument/2006/relationships/externalLink" Target="externalLinks/externalLink33.xml"/><Relationship Id="rId89" Type="http://schemas.openxmlformats.org/officeDocument/2006/relationships/externalLink" Target="externalLinks/externalLink38.xml"/><Relationship Id="rId16" Type="http://schemas.openxmlformats.org/officeDocument/2006/relationships/worksheet" Target="worksheets/sheet16.xml"/><Relationship Id="rId107" Type="http://schemas.openxmlformats.org/officeDocument/2006/relationships/customXml" Target="../customXml/item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2.xml"/><Relationship Id="rId58" Type="http://schemas.openxmlformats.org/officeDocument/2006/relationships/externalLink" Target="externalLinks/externalLink7.xml"/><Relationship Id="rId74" Type="http://schemas.openxmlformats.org/officeDocument/2006/relationships/externalLink" Target="externalLinks/externalLink23.xml"/><Relationship Id="rId79" Type="http://schemas.openxmlformats.org/officeDocument/2006/relationships/externalLink" Target="externalLinks/externalLink28.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externalLink" Target="externalLinks/externalLink39.xml"/><Relationship Id="rId95" Type="http://schemas.openxmlformats.org/officeDocument/2006/relationships/externalLink" Target="externalLinks/externalLink44.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13.xml"/><Relationship Id="rId69" Type="http://schemas.openxmlformats.org/officeDocument/2006/relationships/externalLink" Target="externalLinks/externalLink18.xml"/><Relationship Id="rId80" Type="http://schemas.openxmlformats.org/officeDocument/2006/relationships/externalLink" Target="externalLinks/externalLink29.xml"/><Relationship Id="rId85" Type="http://schemas.openxmlformats.org/officeDocument/2006/relationships/externalLink" Target="externalLinks/externalLink3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8.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62" Type="http://schemas.openxmlformats.org/officeDocument/2006/relationships/externalLink" Target="externalLinks/externalLink11.xml"/><Relationship Id="rId70" Type="http://schemas.openxmlformats.org/officeDocument/2006/relationships/externalLink" Target="externalLinks/externalLink19.xml"/><Relationship Id="rId75" Type="http://schemas.openxmlformats.org/officeDocument/2006/relationships/externalLink" Target="externalLinks/externalLink24.xml"/><Relationship Id="rId83" Type="http://schemas.openxmlformats.org/officeDocument/2006/relationships/externalLink" Target="externalLinks/externalLink32.xml"/><Relationship Id="rId88" Type="http://schemas.openxmlformats.org/officeDocument/2006/relationships/externalLink" Target="externalLinks/externalLink37.xml"/><Relationship Id="rId91" Type="http://schemas.openxmlformats.org/officeDocument/2006/relationships/externalLink" Target="externalLinks/externalLink40.xml"/><Relationship Id="rId96" Type="http://schemas.openxmlformats.org/officeDocument/2006/relationships/externalLink" Target="externalLinks/externalLink4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6.xml"/><Relationship Id="rId106"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externalLink" Target="externalLinks/externalLink9.xml"/><Relationship Id="rId65" Type="http://schemas.openxmlformats.org/officeDocument/2006/relationships/externalLink" Target="externalLinks/externalLink14.xml"/><Relationship Id="rId73" Type="http://schemas.openxmlformats.org/officeDocument/2006/relationships/externalLink" Target="externalLinks/externalLink22.xml"/><Relationship Id="rId78" Type="http://schemas.openxmlformats.org/officeDocument/2006/relationships/externalLink" Target="externalLinks/externalLink27.xml"/><Relationship Id="rId81" Type="http://schemas.openxmlformats.org/officeDocument/2006/relationships/externalLink" Target="externalLinks/externalLink30.xml"/><Relationship Id="rId86" Type="http://schemas.openxmlformats.org/officeDocument/2006/relationships/externalLink" Target="externalLinks/externalLink35.xml"/><Relationship Id="rId94" Type="http://schemas.openxmlformats.org/officeDocument/2006/relationships/externalLink" Target="externalLinks/externalLink43.xml"/><Relationship Id="rId99" Type="http://schemas.openxmlformats.org/officeDocument/2006/relationships/externalLink" Target="externalLinks/externalLink48.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4.xml"/><Relationship Id="rId76" Type="http://schemas.openxmlformats.org/officeDocument/2006/relationships/externalLink" Target="externalLinks/externalLink25.xml"/><Relationship Id="rId97" Type="http://schemas.openxmlformats.org/officeDocument/2006/relationships/externalLink" Target="externalLinks/externalLink46.xml"/><Relationship Id="rId10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20.xml"/><Relationship Id="rId92" Type="http://schemas.openxmlformats.org/officeDocument/2006/relationships/externalLink" Target="externalLinks/externalLink4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5.xml"/><Relationship Id="rId87" Type="http://schemas.openxmlformats.org/officeDocument/2006/relationships/externalLink" Target="externalLinks/externalLink36.xml"/><Relationship Id="rId61" Type="http://schemas.openxmlformats.org/officeDocument/2006/relationships/externalLink" Target="externalLinks/externalLink10.xml"/><Relationship Id="rId82" Type="http://schemas.openxmlformats.org/officeDocument/2006/relationships/externalLink" Target="externalLinks/externalLink3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5.xml"/><Relationship Id="rId77" Type="http://schemas.openxmlformats.org/officeDocument/2006/relationships/externalLink" Target="externalLinks/externalLink26.xml"/><Relationship Id="rId100" Type="http://schemas.openxmlformats.org/officeDocument/2006/relationships/externalLink" Target="externalLinks/externalLink49.xml"/><Relationship Id="rId105"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1.xml"/><Relationship Id="rId93" Type="http://schemas.openxmlformats.org/officeDocument/2006/relationships/externalLink" Target="externalLinks/externalLink42.xml"/><Relationship Id="rId98" Type="http://schemas.openxmlformats.org/officeDocument/2006/relationships/externalLink" Target="externalLinks/externalLink4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113302562747403E-2"/>
          <c:y val="8.8227846797362702E-2"/>
          <c:w val="0.90688992870588803"/>
          <c:h val="0.80658817430641205"/>
        </c:manualLayout>
      </c:layout>
      <c:barChart>
        <c:barDir val="col"/>
        <c:grouping val="clustered"/>
        <c:varyColors val="0"/>
        <c:ser>
          <c:idx val="4"/>
          <c:order val="4"/>
          <c:tx>
            <c:strRef>
              <c:f>'DESI-FM-001'!$H$35</c:f>
              <c:strCache>
                <c:ptCount val="1"/>
                <c:pt idx="0">
                  <c:v>Número de productos entregados en los términos de tiempos establecidos</c:v>
                </c:pt>
              </c:strCache>
            </c:strRef>
          </c:tx>
          <c:spPr>
            <a:solidFill>
              <a:schemeClr val="accent5"/>
            </a:solidFill>
            <a:ln>
              <a:noFill/>
            </a:ln>
            <a:effectLst/>
          </c:spPr>
          <c:invertIfNegative val="0"/>
          <c:cat>
            <c:strRef>
              <c:f>'DESI-FM-001'!$C$36:$C$37</c:f>
              <c:strCache>
                <c:ptCount val="2"/>
                <c:pt idx="0">
                  <c:v>Trimestre I</c:v>
                </c:pt>
                <c:pt idx="1">
                  <c:v>Trimestre 2</c:v>
                </c:pt>
              </c:strCache>
            </c:strRef>
          </c:cat>
          <c:val>
            <c:numRef>
              <c:f>'DESI-FM-001'!$H$36:$H$37</c:f>
              <c:numCache>
                <c:formatCode>0</c:formatCode>
                <c:ptCount val="2"/>
                <c:pt idx="0">
                  <c:v>12</c:v>
                </c:pt>
                <c:pt idx="1">
                  <c:v>12</c:v>
                </c:pt>
              </c:numCache>
            </c:numRef>
          </c:val>
          <c:extLst>
            <c:ext xmlns:c16="http://schemas.microsoft.com/office/drawing/2014/chart" uri="{C3380CC4-5D6E-409C-BE32-E72D297353CC}">
              <c16:uniqueId val="{00000004-C0AE-4248-AD62-C6C18CBFD9DE}"/>
            </c:ext>
          </c:extLst>
        </c:ser>
        <c:ser>
          <c:idx val="5"/>
          <c:order val="5"/>
          <c:tx>
            <c:strRef>
              <c:f>'DESI-FM-001'!$I$35</c:f>
              <c:strCache>
                <c:ptCount val="1"/>
                <c:pt idx="0">
                  <c:v>Número de productos definidos para el periodo</c:v>
                </c:pt>
              </c:strCache>
            </c:strRef>
          </c:tx>
          <c:spPr>
            <a:solidFill>
              <a:schemeClr val="accent6"/>
            </a:solidFill>
            <a:ln>
              <a:noFill/>
            </a:ln>
            <a:effectLst/>
          </c:spPr>
          <c:invertIfNegative val="0"/>
          <c:cat>
            <c:strRef>
              <c:f>'DESI-FM-001'!$C$36:$C$37</c:f>
              <c:strCache>
                <c:ptCount val="2"/>
                <c:pt idx="0">
                  <c:v>Trimestre I</c:v>
                </c:pt>
                <c:pt idx="1">
                  <c:v>Trimestre 2</c:v>
                </c:pt>
              </c:strCache>
            </c:strRef>
          </c:cat>
          <c:val>
            <c:numRef>
              <c:f>'DESI-FM-001'!$I$36:$I$37</c:f>
              <c:numCache>
                <c:formatCode>0</c:formatCode>
                <c:ptCount val="2"/>
                <c:pt idx="0">
                  <c:v>12</c:v>
                </c:pt>
                <c:pt idx="1">
                  <c:v>12</c:v>
                </c:pt>
              </c:numCache>
            </c:numRef>
          </c:val>
          <c:extLst>
            <c:ext xmlns:c16="http://schemas.microsoft.com/office/drawing/2014/chart" uri="{C3380CC4-5D6E-409C-BE32-E72D297353CC}">
              <c16:uniqueId val="{00000005-C0AE-4248-AD62-C6C18CBFD9DE}"/>
            </c:ext>
          </c:extLst>
        </c:ser>
        <c:dLbls>
          <c:showLegendKey val="0"/>
          <c:showVal val="0"/>
          <c:showCatName val="0"/>
          <c:showSerName val="0"/>
          <c:showPercent val="0"/>
          <c:showBubbleSize val="0"/>
        </c:dLbls>
        <c:gapWidth val="219"/>
        <c:overlap val="-27"/>
        <c:axId val="1592724384"/>
        <c:axId val="1592728704"/>
        <c:extLst>
          <c:ext xmlns:c15="http://schemas.microsoft.com/office/drawing/2012/chart" uri="{02D57815-91ED-43cb-92C2-25804820EDAC}">
            <c15:filteredBarSeries>
              <c15:ser>
                <c:idx val="0"/>
                <c:order val="0"/>
                <c:tx>
                  <c:strRef>
                    <c:extLst>
                      <c:ext uri="{02D57815-91ED-43cb-92C2-25804820EDAC}">
                        <c15:formulaRef>
                          <c15:sqref>'DESI-FM-001'!$D$35</c15:sqref>
                        </c15:formulaRef>
                      </c:ext>
                    </c:extLst>
                    <c:strCache>
                      <c:ptCount val="1"/>
                    </c:strCache>
                  </c:strRef>
                </c:tx>
                <c:spPr>
                  <a:solidFill>
                    <a:schemeClr val="accent1"/>
                  </a:solidFill>
                  <a:ln>
                    <a:noFill/>
                  </a:ln>
                  <a:effectLst/>
                </c:spPr>
                <c:invertIfNegative val="0"/>
                <c:cat>
                  <c:strRef>
                    <c:extLst>
                      <c:ext uri="{02D57815-91ED-43cb-92C2-25804820EDAC}">
                        <c15:formulaRef>
                          <c15:sqref>'DESI-FM-001'!$C$36:$C$37</c15:sqref>
                        </c15:formulaRef>
                      </c:ext>
                    </c:extLst>
                    <c:strCache>
                      <c:ptCount val="2"/>
                      <c:pt idx="0">
                        <c:v>Trimestre I</c:v>
                      </c:pt>
                      <c:pt idx="1">
                        <c:v>Trimestre 2</c:v>
                      </c:pt>
                    </c:strCache>
                  </c:strRef>
                </c:cat>
                <c:val>
                  <c:numRef>
                    <c:extLst>
                      <c:ext uri="{02D57815-91ED-43cb-92C2-25804820EDAC}">
                        <c15:formulaRef>
                          <c15:sqref>'DESI-FM-001'!$D$36:$D$37</c15:sqref>
                        </c15:formulaRef>
                      </c:ext>
                    </c:extLst>
                    <c:numCache>
                      <c:formatCode>[$-C0A]mmm\-yy;@</c:formatCode>
                      <c:ptCount val="2"/>
                    </c:numCache>
                  </c:numRef>
                </c:val>
                <c:extLst>
                  <c:ext xmlns:c16="http://schemas.microsoft.com/office/drawing/2014/chart" uri="{C3380CC4-5D6E-409C-BE32-E72D297353CC}">
                    <c16:uniqueId val="{00000000-C0AE-4248-AD62-C6C18CBFD9D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'DESI-FM-001'!$E$35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'DESI-FM-001'!$C$36:$C$37</c15:sqref>
                        </c15:formulaRef>
                      </c:ext>
                    </c:extLst>
                    <c:strCache>
                      <c:ptCount val="2"/>
                      <c:pt idx="0">
                        <c:v>Trimestre I</c:v>
                      </c:pt>
                      <c:pt idx="1">
                        <c:v>Trimestre 2</c:v>
                      </c:pt>
                    </c:strCache>
                  </c:strRef>
                </c:cat>
                <c:val>
                  <c:numRef>
                    <c:extLst xmlns:c15="http://schemas.microsoft.com/office/drawing/2012/chart">
                      <c:ext xmlns:c15="http://schemas.microsoft.com/office/drawing/2012/chart" uri="{02D57815-91ED-43cb-92C2-25804820EDAC}">
                        <c15:formulaRef>
                          <c15:sqref>'DESI-FM-001'!$E$36:$E$37</c15:sqref>
                        </c15:formulaRef>
                      </c:ext>
                    </c:extLst>
                    <c:numCache>
                      <c:formatCode>[$-C0A]mmm\-yy;@</c:formatCode>
                      <c:ptCount val="2"/>
                    </c:numCache>
                  </c:numRef>
                </c:val>
                <c:extLst xmlns:c15="http://schemas.microsoft.com/office/drawing/2012/chart">
                  <c:ext xmlns:c16="http://schemas.microsoft.com/office/drawing/2014/chart" uri="{C3380CC4-5D6E-409C-BE32-E72D297353CC}">
                    <c16:uniqueId val="{00000001-C0AE-4248-AD62-C6C18CBFD9D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'DESI-FM-001'!$F$35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'DESI-FM-001'!$C$36:$C$37</c15:sqref>
                        </c15:formulaRef>
                      </c:ext>
                    </c:extLst>
                    <c:strCache>
                      <c:ptCount val="2"/>
                      <c:pt idx="0">
                        <c:v>Trimestre I</c:v>
                      </c:pt>
                      <c:pt idx="1">
                        <c:v>Trimestre 2</c:v>
                      </c:pt>
                    </c:strCache>
                  </c:strRef>
                </c:cat>
                <c:val>
                  <c:numRef>
                    <c:extLst xmlns:c15="http://schemas.microsoft.com/office/drawing/2012/chart">
                      <c:ext xmlns:c15="http://schemas.microsoft.com/office/drawing/2012/chart" uri="{02D57815-91ED-43cb-92C2-25804820EDAC}">
                        <c15:formulaRef>
                          <c15:sqref>'DESI-FM-001'!$F$36:$F$37</c15:sqref>
                        </c15:formulaRef>
                      </c:ext>
                    </c:extLst>
                    <c:numCache>
                      <c:formatCode>[$-C0A]mmm\-yy;@</c:formatCode>
                      <c:ptCount val="2"/>
                    </c:numCache>
                  </c:numRef>
                </c:val>
                <c:extLst xmlns:c15="http://schemas.microsoft.com/office/drawing/2012/chart">
                  <c:ext xmlns:c16="http://schemas.microsoft.com/office/drawing/2014/chart" uri="{C3380CC4-5D6E-409C-BE32-E72D297353CC}">
                    <c16:uniqueId val="{00000002-C0AE-4248-AD62-C6C18CBFD9D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'DESI-FM-001'!$G$35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'DESI-FM-001'!$C$36:$C$37</c15:sqref>
                        </c15:formulaRef>
                      </c:ext>
                    </c:extLst>
                    <c:strCache>
                      <c:ptCount val="2"/>
                      <c:pt idx="0">
                        <c:v>Trimestre I</c:v>
                      </c:pt>
                      <c:pt idx="1">
                        <c:v>Trimestre 2</c:v>
                      </c:pt>
                    </c:strCache>
                  </c:strRef>
                </c:cat>
                <c:val>
                  <c:numRef>
                    <c:extLst xmlns:c15="http://schemas.microsoft.com/office/drawing/2012/chart">
                      <c:ext xmlns:c15="http://schemas.microsoft.com/office/drawing/2012/chart" uri="{02D57815-91ED-43cb-92C2-25804820EDAC}">
                        <c15:formulaRef>
                          <c15:sqref>'DESI-FM-001'!$G$36:$G$37</c15:sqref>
                        </c15:formulaRef>
                      </c:ext>
                    </c:extLst>
                    <c:numCache>
                      <c:formatCode>[$-C0A]mmm\-yy;@</c:formatCode>
                      <c:ptCount val="2"/>
                    </c:numCache>
                  </c:numRef>
                </c:val>
                <c:extLst xmlns:c15="http://schemas.microsoft.com/office/drawing/2012/chart">
                  <c:ext xmlns:c16="http://schemas.microsoft.com/office/drawing/2014/chart" uri="{C3380CC4-5D6E-409C-BE32-E72D297353CC}">
                    <c16:uniqueId val="{00000003-C0AE-4248-AD62-C6C18CBFD9DE}"/>
                  </c:ext>
                </c:extLst>
              </c15:ser>
            </c15:filteredBarSeries>
          </c:ext>
        </c:extLst>
      </c:barChart>
      <c:lineChart>
        <c:grouping val="standard"/>
        <c:varyColors val="0"/>
        <c:ser>
          <c:idx val="6"/>
          <c:order val="6"/>
          <c:tx>
            <c:strRef>
              <c:f>'DESI-FM-001'!$J$35</c:f>
              <c:strCache>
                <c:ptCount val="1"/>
                <c:pt idx="0">
                  <c:v>RESULTADO</c:v>
                </c:pt>
              </c:strCache>
            </c:strRef>
          </c:tx>
          <c:spPr>
            <a:ln w="28575" cap="rnd">
              <a:solidFill>
                <a:schemeClr val="accent1">
                  <a:lumMod val="60000"/>
                </a:schemeClr>
              </a:solidFill>
              <a:round/>
            </a:ln>
            <a:effectLst/>
          </c:spPr>
          <c:marker>
            <c:symbol val="none"/>
          </c:marker>
          <c:cat>
            <c:strRef>
              <c:f>'DESI-FM-001'!$C$36:$C$37</c:f>
              <c:strCache>
                <c:ptCount val="2"/>
                <c:pt idx="0">
                  <c:v>Trimestre I</c:v>
                </c:pt>
                <c:pt idx="1">
                  <c:v>Trimestre 2</c:v>
                </c:pt>
              </c:strCache>
            </c:strRef>
          </c:cat>
          <c:val>
            <c:numRef>
              <c:f>'DESI-FM-001'!$J$36:$J$37</c:f>
              <c:numCache>
                <c:formatCode>0%</c:formatCode>
                <c:ptCount val="2"/>
                <c:pt idx="0">
                  <c:v>1</c:v>
                </c:pt>
                <c:pt idx="1">
                  <c:v>1</c:v>
                </c:pt>
              </c:numCache>
            </c:numRef>
          </c:val>
          <c:smooth val="0"/>
          <c:extLst>
            <c:ext xmlns:c16="http://schemas.microsoft.com/office/drawing/2014/chart" uri="{C3380CC4-5D6E-409C-BE32-E72D297353CC}">
              <c16:uniqueId val="{00000006-C0AE-4248-AD62-C6C18CBFD9DE}"/>
            </c:ext>
          </c:extLst>
        </c:ser>
        <c:dLbls>
          <c:showLegendKey val="0"/>
          <c:showVal val="0"/>
          <c:showCatName val="0"/>
          <c:showSerName val="0"/>
          <c:showPercent val="0"/>
          <c:showBubbleSize val="0"/>
        </c:dLbls>
        <c:marker val="1"/>
        <c:smooth val="0"/>
        <c:axId val="1592737984"/>
        <c:axId val="1592733680"/>
      </c:lineChart>
      <c:catAx>
        <c:axId val="1592724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2728704"/>
        <c:crosses val="autoZero"/>
        <c:auto val="1"/>
        <c:lblAlgn val="ctr"/>
        <c:lblOffset val="100"/>
        <c:noMultiLvlLbl val="0"/>
      </c:catAx>
      <c:valAx>
        <c:axId val="15927287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2724384"/>
        <c:crosses val="autoZero"/>
        <c:crossBetween val="between"/>
      </c:valAx>
      <c:valAx>
        <c:axId val="1592733680"/>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2737984"/>
        <c:crosses val="max"/>
        <c:crossBetween val="between"/>
      </c:valAx>
      <c:catAx>
        <c:axId val="1592737984"/>
        <c:scaling>
          <c:orientation val="minMax"/>
        </c:scaling>
        <c:delete val="1"/>
        <c:axPos val="b"/>
        <c:numFmt formatCode="General" sourceLinked="1"/>
        <c:majorTickMark val="none"/>
        <c:minorTickMark val="none"/>
        <c:tickLblPos val="nextTo"/>
        <c:crossAx val="159273368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24054464824971E-2"/>
          <c:y val="2.9573067586256017E-2"/>
          <c:w val="0.89466009669695745"/>
          <c:h val="0.76200792459005551"/>
        </c:manualLayout>
      </c:layout>
      <c:barChart>
        <c:barDir val="col"/>
        <c:grouping val="clustered"/>
        <c:varyColors val="0"/>
        <c:ser>
          <c:idx val="4"/>
          <c:order val="0"/>
          <c:tx>
            <c:strRef>
              <c:f>'[9]PES-FM-001'!$H$35</c:f>
              <c:strCache>
                <c:ptCount val="1"/>
                <c:pt idx="0">
                  <c:v>ACTIVIDADES EJECUTADAS</c:v>
                </c:pt>
              </c:strCache>
            </c:strRef>
          </c:tx>
          <c:spPr>
            <a:solidFill>
              <a:schemeClr val="accent5"/>
            </a:solidFill>
            <a:ln>
              <a:noFill/>
            </a:ln>
            <a:effectLst/>
          </c:spPr>
          <c:invertIfNegative val="0"/>
          <c:cat>
            <c:multiLvlStrRef>
              <c:f>'[8]PES-FM-001'!$C$34:$G$38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'[9]PES-FM-001'!$H$36:$H$39</c:f>
              <c:numCache>
                <c:formatCode>General</c:formatCode>
                <c:ptCount val="4"/>
                <c:pt idx="0">
                  <c:v>25</c:v>
                </c:pt>
                <c:pt idx="1">
                  <c:v>22</c:v>
                </c:pt>
                <c:pt idx="2">
                  <c:v>21</c:v>
                </c:pt>
                <c:pt idx="3">
                  <c:v>24</c:v>
                </c:pt>
              </c:numCache>
            </c:numRef>
          </c:val>
          <c:extLst>
            <c:ext xmlns:c16="http://schemas.microsoft.com/office/drawing/2014/chart" uri="{C3380CC4-5D6E-409C-BE32-E72D297353CC}">
              <c16:uniqueId val="{00000000-EEF5-48C4-849A-1B20A78AA3F9}"/>
            </c:ext>
          </c:extLst>
        </c:ser>
        <c:ser>
          <c:idx val="5"/>
          <c:order val="1"/>
          <c:tx>
            <c:strRef>
              <c:f>'[9]PES-FM-001'!$I$35</c:f>
              <c:strCache>
                <c:ptCount val="1"/>
                <c:pt idx="0">
                  <c:v>ACTIVIDADES PROGRAMADAS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'[8]PES-FM-001'!$C$34:$G$38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'[9]PES-FM-001'!$I$36:$I$39</c:f>
              <c:numCache>
                <c:formatCode>General</c:formatCode>
                <c:ptCount val="4"/>
                <c:pt idx="0">
                  <c:v>27</c:v>
                </c:pt>
                <c:pt idx="1">
                  <c:v>27</c:v>
                </c:pt>
                <c:pt idx="2">
                  <c:v>25</c:v>
                </c:pt>
                <c:pt idx="3">
                  <c:v>24</c:v>
                </c:pt>
              </c:numCache>
            </c:numRef>
          </c:val>
          <c:extLst>
            <c:ext xmlns:c16="http://schemas.microsoft.com/office/drawing/2014/chart" uri="{C3380CC4-5D6E-409C-BE32-E72D297353CC}">
              <c16:uniqueId val="{00000001-EEF5-48C4-849A-1B20A78AA3F9}"/>
            </c:ext>
          </c:extLst>
        </c:ser>
        <c:dLbls>
          <c:showLegendKey val="0"/>
          <c:showVal val="0"/>
          <c:showCatName val="0"/>
          <c:showSerName val="0"/>
          <c:showPercent val="0"/>
          <c:showBubbleSize val="0"/>
        </c:dLbls>
        <c:gapWidth val="150"/>
        <c:axId val="812076783"/>
        <c:axId val="823962031"/>
      </c:barChart>
      <c:lineChart>
        <c:grouping val="standard"/>
        <c:varyColors val="0"/>
        <c:ser>
          <c:idx val="0"/>
          <c:order val="2"/>
          <c:tx>
            <c:strRef>
              <c:f>'[9]PES-FM-001'!$J$35</c:f>
              <c:strCache>
                <c:ptCount val="1"/>
                <c:pt idx="0">
                  <c:v>RESULTADO</c:v>
                </c:pt>
              </c:strCache>
            </c:strRef>
          </c:tx>
          <c:spPr>
            <a:ln w="28575" cap="rnd">
              <a:solidFill>
                <a:schemeClr val="accent1"/>
              </a:solidFill>
              <a:round/>
            </a:ln>
            <a:effectLst/>
          </c:spPr>
          <c:marker>
            <c:symbol val="none"/>
          </c:marker>
          <c:cat>
            <c:multiLvlStrRef>
              <c:f>'[8]PES-FM-001'!$C$34:$G$38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'[9]PES-FM-001'!$J$36:$J$39</c:f>
              <c:numCache>
                <c:formatCode>General</c:formatCode>
                <c:ptCount val="4"/>
                <c:pt idx="0">
                  <c:v>0.92592592592592593</c:v>
                </c:pt>
                <c:pt idx="1">
                  <c:v>0.81481481481481477</c:v>
                </c:pt>
                <c:pt idx="2">
                  <c:v>0.84</c:v>
                </c:pt>
                <c:pt idx="3">
                  <c:v>1</c:v>
                </c:pt>
              </c:numCache>
            </c:numRef>
          </c:val>
          <c:smooth val="0"/>
          <c:extLst>
            <c:ext xmlns:c16="http://schemas.microsoft.com/office/drawing/2014/chart" uri="{C3380CC4-5D6E-409C-BE32-E72D297353CC}">
              <c16:uniqueId val="{00000002-EEF5-48C4-849A-1B20A78AA3F9}"/>
            </c:ext>
          </c:extLst>
        </c:ser>
        <c:dLbls>
          <c:showLegendKey val="0"/>
          <c:showVal val="0"/>
          <c:showCatName val="0"/>
          <c:showSerName val="0"/>
          <c:showPercent val="0"/>
          <c:showBubbleSize val="0"/>
        </c:dLbls>
        <c:marker val="1"/>
        <c:smooth val="0"/>
        <c:axId val="388857312"/>
        <c:axId val="388863544"/>
      </c:lineChart>
      <c:catAx>
        <c:axId val="812076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3962031"/>
        <c:crossesAt val="0"/>
        <c:auto val="1"/>
        <c:lblAlgn val="ctr"/>
        <c:lblOffset val="100"/>
        <c:noMultiLvlLbl val="0"/>
      </c:catAx>
      <c:valAx>
        <c:axId val="8239620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2076783"/>
        <c:crosses val="autoZero"/>
        <c:crossBetween val="between"/>
      </c:valAx>
      <c:valAx>
        <c:axId val="38886354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8857312"/>
        <c:crosses val="max"/>
        <c:crossBetween val="between"/>
      </c:valAx>
      <c:catAx>
        <c:axId val="388857312"/>
        <c:scaling>
          <c:orientation val="minMax"/>
        </c:scaling>
        <c:delete val="1"/>
        <c:axPos val="b"/>
        <c:numFmt formatCode="General" sourceLinked="1"/>
        <c:majorTickMark val="out"/>
        <c:minorTickMark val="none"/>
        <c:tickLblPos val="nextTo"/>
        <c:crossAx val="388863544"/>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'[10]PES-FM-001'!$AN$48</c:f>
              <c:strCache>
                <c:ptCount val="1"/>
                <c:pt idx="0">
                  <c:v>AVANCE DEL TRIM (km-carril)</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'[10]PES-FM-001'!$AM$49:$AM$53</c:f>
              <c:strCache>
                <c:ptCount val="5"/>
                <c:pt idx="0">
                  <c:v>TRIM1</c:v>
                </c:pt>
                <c:pt idx="1">
                  <c:v>TRIM2</c:v>
                </c:pt>
                <c:pt idx="2">
                  <c:v>TRIM3</c:v>
                </c:pt>
                <c:pt idx="3">
                  <c:v>TRIM4</c:v>
                </c:pt>
                <c:pt idx="4">
                  <c:v>TOTAL</c:v>
                </c:pt>
              </c:strCache>
            </c:strRef>
          </c:cat>
          <c:val>
            <c:numRef>
              <c:f>'[10]PES-FM-001'!$AN$49:$AN$53</c:f>
              <c:numCache>
                <c:formatCode>General</c:formatCode>
                <c:ptCount val="5"/>
                <c:pt idx="0">
                  <c:v>367.86</c:v>
                </c:pt>
                <c:pt idx="1">
                  <c:v>49.93</c:v>
                </c:pt>
                <c:pt idx="2">
                  <c:v>43.41</c:v>
                </c:pt>
                <c:pt idx="3">
                  <c:v>54.38</c:v>
                </c:pt>
                <c:pt idx="4">
                  <c:v>515.58000000000004</c:v>
                </c:pt>
              </c:numCache>
            </c:numRef>
          </c:val>
          <c:extLst>
            <c:ext xmlns:c16="http://schemas.microsoft.com/office/drawing/2014/chart" uri="{C3380CC4-5D6E-409C-BE32-E72D297353CC}">
              <c16:uniqueId val="{00000000-032C-44FD-9B07-24F46C6AC9ED}"/>
            </c:ext>
          </c:extLst>
        </c:ser>
        <c:ser>
          <c:idx val="1"/>
          <c:order val="1"/>
          <c:tx>
            <c:strRef>
              <c:f>'[10]PES-FM-001'!$AO$48</c:f>
              <c:strCache>
                <c:ptCount val="1"/>
                <c:pt idx="0">
                  <c:v>ACUMULADO (km-carril)</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'[10]PES-FM-001'!$AM$49:$AM$53</c:f>
              <c:strCache>
                <c:ptCount val="5"/>
                <c:pt idx="0">
                  <c:v>TRIM1</c:v>
                </c:pt>
                <c:pt idx="1">
                  <c:v>TRIM2</c:v>
                </c:pt>
                <c:pt idx="2">
                  <c:v>TRIM3</c:v>
                </c:pt>
                <c:pt idx="3">
                  <c:v>TRIM4</c:v>
                </c:pt>
                <c:pt idx="4">
                  <c:v>TOTAL</c:v>
                </c:pt>
              </c:strCache>
            </c:strRef>
          </c:cat>
          <c:val>
            <c:numRef>
              <c:f>'[10]PES-FM-001'!$AO$49:$AO$53</c:f>
              <c:numCache>
                <c:formatCode>General</c:formatCode>
                <c:ptCount val="5"/>
                <c:pt idx="0">
                  <c:v>365.81</c:v>
                </c:pt>
                <c:pt idx="1">
                  <c:v>415.74</c:v>
                </c:pt>
                <c:pt idx="2">
                  <c:v>459.15</c:v>
                </c:pt>
                <c:pt idx="3">
                  <c:v>513.53</c:v>
                </c:pt>
                <c:pt idx="4">
                  <c:v>513.53</c:v>
                </c:pt>
              </c:numCache>
            </c:numRef>
          </c:val>
          <c:extLst>
            <c:ext xmlns:c16="http://schemas.microsoft.com/office/drawing/2014/chart" uri="{C3380CC4-5D6E-409C-BE32-E72D297353CC}">
              <c16:uniqueId val="{00000001-032C-44FD-9B07-24F46C6AC9ED}"/>
            </c:ext>
          </c:extLst>
        </c:ser>
        <c:ser>
          <c:idx val="2"/>
          <c:order val="2"/>
          <c:tx>
            <c:strRef>
              <c:f>'[10]PES-FM-001'!$AP$48</c:f>
              <c:strCache>
                <c:ptCount val="1"/>
                <c:pt idx="0">
                  <c:v>META (km-carril)</c:v>
                </c:pt>
              </c:strCache>
            </c:strRef>
          </c:tx>
          <c:spPr>
            <a:pattFill prst="narHorz">
              <a:fgClr>
                <a:schemeClr val="accent3"/>
              </a:fgClr>
              <a:bgClr>
                <a:schemeClr val="accent3">
                  <a:lumMod val="20000"/>
                  <a:lumOff val="80000"/>
                </a:schemeClr>
              </a:bgClr>
            </a:pattFill>
            <a:ln>
              <a:noFill/>
            </a:ln>
            <a:effectLst>
              <a:innerShdw blurRad="114300">
                <a:schemeClr val="accent3"/>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'[10]PES-FM-001'!$AM$49:$AM$53</c:f>
              <c:strCache>
                <c:ptCount val="5"/>
                <c:pt idx="0">
                  <c:v>TRIM1</c:v>
                </c:pt>
                <c:pt idx="1">
                  <c:v>TRIM2</c:v>
                </c:pt>
                <c:pt idx="2">
                  <c:v>TRIM3</c:v>
                </c:pt>
                <c:pt idx="3">
                  <c:v>TRIM4</c:v>
                </c:pt>
                <c:pt idx="4">
                  <c:v>TOTAL</c:v>
                </c:pt>
              </c:strCache>
            </c:strRef>
          </c:cat>
          <c:val>
            <c:numRef>
              <c:f>'[10]PES-FM-001'!$AP$49:$AP$53</c:f>
              <c:numCache>
                <c:formatCode>General</c:formatCode>
                <c:ptCount val="5"/>
                <c:pt idx="0">
                  <c:v>360</c:v>
                </c:pt>
                <c:pt idx="1">
                  <c:v>79.06</c:v>
                </c:pt>
                <c:pt idx="2">
                  <c:v>0</c:v>
                </c:pt>
                <c:pt idx="3">
                  <c:v>0</c:v>
                </c:pt>
                <c:pt idx="4">
                  <c:v>439.06</c:v>
                </c:pt>
              </c:numCache>
            </c:numRef>
          </c:val>
          <c:extLst>
            <c:ext xmlns:c16="http://schemas.microsoft.com/office/drawing/2014/chart" uri="{C3380CC4-5D6E-409C-BE32-E72D297353CC}">
              <c16:uniqueId val="{00000002-032C-44FD-9B07-24F46C6AC9ED}"/>
            </c:ext>
          </c:extLst>
        </c:ser>
        <c:dLbls>
          <c:dLblPos val="outEnd"/>
          <c:showLegendKey val="0"/>
          <c:showVal val="1"/>
          <c:showCatName val="0"/>
          <c:showSerName val="0"/>
          <c:showPercent val="0"/>
          <c:showBubbleSize val="0"/>
        </c:dLbls>
        <c:gapWidth val="164"/>
        <c:overlap val="-22"/>
        <c:axId val="596540048"/>
        <c:axId val="596545624"/>
      </c:barChart>
      <c:catAx>
        <c:axId val="59654004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545624"/>
        <c:crosses val="autoZero"/>
        <c:auto val="1"/>
        <c:lblAlgn val="ctr"/>
        <c:lblOffset val="100"/>
        <c:noMultiLvlLbl val="0"/>
      </c:catAx>
      <c:valAx>
        <c:axId val="59654562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54004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766860664156118E-2"/>
          <c:y val="3.3870962006441116E-2"/>
          <c:w val="0.93494328426338014"/>
          <c:h val="0.78520772412027362"/>
        </c:manualLayout>
      </c:layout>
      <c:barChart>
        <c:barDir val="col"/>
        <c:grouping val="clustered"/>
        <c:varyColors val="0"/>
        <c:ser>
          <c:idx val="0"/>
          <c:order val="0"/>
          <c:tx>
            <c:strRef>
              <c:f>'[11]PES-FM-001'!$AS$44</c:f>
              <c:strCache>
                <c:ptCount val="1"/>
                <c:pt idx="0">
                  <c:v>AVANCE DEL TRIM </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'[11]PES-FM-001'!$AR$45:$AR$49</c:f>
              <c:strCache>
                <c:ptCount val="5"/>
                <c:pt idx="0">
                  <c:v>TRIM1</c:v>
                </c:pt>
                <c:pt idx="1">
                  <c:v>TRIM2</c:v>
                </c:pt>
                <c:pt idx="2">
                  <c:v>TRIM3</c:v>
                </c:pt>
                <c:pt idx="3">
                  <c:v>TRIM4</c:v>
                </c:pt>
                <c:pt idx="4">
                  <c:v>TOTAL</c:v>
                </c:pt>
              </c:strCache>
            </c:strRef>
          </c:cat>
          <c:val>
            <c:numRef>
              <c:f>'[11]PES-FM-001'!$AS$45:$AS$49</c:f>
              <c:numCache>
                <c:formatCode>General</c:formatCode>
                <c:ptCount val="5"/>
                <c:pt idx="0">
                  <c:v>404</c:v>
                </c:pt>
                <c:pt idx="1">
                  <c:v>652</c:v>
                </c:pt>
                <c:pt idx="2">
                  <c:v>665</c:v>
                </c:pt>
                <c:pt idx="3">
                  <c:v>540</c:v>
                </c:pt>
                <c:pt idx="4">
                  <c:v>2261</c:v>
                </c:pt>
              </c:numCache>
            </c:numRef>
          </c:val>
          <c:extLst>
            <c:ext xmlns:c16="http://schemas.microsoft.com/office/drawing/2014/chart" uri="{C3380CC4-5D6E-409C-BE32-E72D297353CC}">
              <c16:uniqueId val="{00000000-8DFA-467E-8791-2C2866A9BF0D}"/>
            </c:ext>
          </c:extLst>
        </c:ser>
        <c:ser>
          <c:idx val="1"/>
          <c:order val="1"/>
          <c:tx>
            <c:strRef>
              <c:f>'[11]PES-FM-001'!$AT$44</c:f>
              <c:strCache>
                <c:ptCount val="1"/>
                <c:pt idx="0">
                  <c:v>ACUMULADO</c:v>
                </c:pt>
              </c:strCache>
            </c:strRef>
          </c:tx>
          <c:spPr>
            <a:gradFill flip="none" rotWithShape="1">
              <a:gsLst>
                <a:gs pos="0">
                  <a:schemeClr val="accent2"/>
                </a:gs>
                <a:gs pos="75000">
                  <a:schemeClr val="accent2">
                    <a:lumMod val="60000"/>
                    <a:lumOff val="40000"/>
                  </a:schemeClr>
                </a:gs>
                <a:gs pos="51000">
                  <a:schemeClr val="accent2">
                    <a:alpha val="75000"/>
                  </a:schemeClr>
                </a:gs>
                <a:gs pos="100000">
                  <a:schemeClr val="accent2">
                    <a:lumMod val="20000"/>
                    <a:lumOff val="80000"/>
                    <a:alpha val="15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'[11]PES-FM-001'!$AR$45:$AR$49</c:f>
              <c:strCache>
                <c:ptCount val="5"/>
                <c:pt idx="0">
                  <c:v>TRIM1</c:v>
                </c:pt>
                <c:pt idx="1">
                  <c:v>TRIM2</c:v>
                </c:pt>
                <c:pt idx="2">
                  <c:v>TRIM3</c:v>
                </c:pt>
                <c:pt idx="3">
                  <c:v>TRIM4</c:v>
                </c:pt>
                <c:pt idx="4">
                  <c:v>TOTAL</c:v>
                </c:pt>
              </c:strCache>
            </c:strRef>
          </c:cat>
          <c:val>
            <c:numRef>
              <c:f>'[11]PES-FM-001'!$AT$45:$AT$49</c:f>
              <c:numCache>
                <c:formatCode>General</c:formatCode>
                <c:ptCount val="5"/>
                <c:pt idx="0">
                  <c:v>404</c:v>
                </c:pt>
                <c:pt idx="1">
                  <c:v>1056</c:v>
                </c:pt>
                <c:pt idx="2">
                  <c:v>1721</c:v>
                </c:pt>
                <c:pt idx="3">
                  <c:v>2261</c:v>
                </c:pt>
                <c:pt idx="4">
                  <c:v>2261</c:v>
                </c:pt>
              </c:numCache>
            </c:numRef>
          </c:val>
          <c:extLst>
            <c:ext xmlns:c16="http://schemas.microsoft.com/office/drawing/2014/chart" uri="{C3380CC4-5D6E-409C-BE32-E72D297353CC}">
              <c16:uniqueId val="{00000001-8DFA-467E-8791-2C2866A9BF0D}"/>
            </c:ext>
          </c:extLst>
        </c:ser>
        <c:ser>
          <c:idx val="2"/>
          <c:order val="2"/>
          <c:tx>
            <c:strRef>
              <c:f>'[11]PES-FM-001'!$AU$44</c:f>
              <c:strCache>
                <c:ptCount val="1"/>
                <c:pt idx="0">
                  <c:v>META</c:v>
                </c:pt>
              </c:strCache>
            </c:strRef>
          </c:tx>
          <c:spPr>
            <a:gradFill flip="none" rotWithShape="1">
              <a:gsLst>
                <a:gs pos="0">
                  <a:schemeClr val="accent3"/>
                </a:gs>
                <a:gs pos="75000">
                  <a:schemeClr val="accent3">
                    <a:lumMod val="60000"/>
                    <a:lumOff val="40000"/>
                  </a:schemeClr>
                </a:gs>
                <a:gs pos="51000">
                  <a:schemeClr val="accent3">
                    <a:alpha val="75000"/>
                  </a:schemeClr>
                </a:gs>
                <a:gs pos="100000">
                  <a:schemeClr val="accent3">
                    <a:lumMod val="20000"/>
                    <a:lumOff val="80000"/>
                    <a:alpha val="15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'[11]PES-FM-001'!$AR$45:$AR$49</c:f>
              <c:strCache>
                <c:ptCount val="5"/>
                <c:pt idx="0">
                  <c:v>TRIM1</c:v>
                </c:pt>
                <c:pt idx="1">
                  <c:v>TRIM2</c:v>
                </c:pt>
                <c:pt idx="2">
                  <c:v>TRIM3</c:v>
                </c:pt>
                <c:pt idx="3">
                  <c:v>TRIM4</c:v>
                </c:pt>
                <c:pt idx="4">
                  <c:v>TOTAL</c:v>
                </c:pt>
              </c:strCache>
            </c:strRef>
          </c:cat>
          <c:val>
            <c:numRef>
              <c:f>'[11]PES-FM-001'!$AU$45:$AU$49</c:f>
              <c:numCache>
                <c:formatCode>General</c:formatCode>
                <c:ptCount val="5"/>
                <c:pt idx="0">
                  <c:v>400</c:v>
                </c:pt>
                <c:pt idx="1">
                  <c:v>600</c:v>
                </c:pt>
                <c:pt idx="2">
                  <c:v>650</c:v>
                </c:pt>
                <c:pt idx="3">
                  <c:v>400</c:v>
                </c:pt>
                <c:pt idx="4">
                  <c:v>2050</c:v>
                </c:pt>
              </c:numCache>
            </c:numRef>
          </c:val>
          <c:extLst>
            <c:ext xmlns:c16="http://schemas.microsoft.com/office/drawing/2014/chart" uri="{C3380CC4-5D6E-409C-BE32-E72D297353CC}">
              <c16:uniqueId val="{00000002-8DFA-467E-8791-2C2866A9BF0D}"/>
            </c:ext>
          </c:extLst>
        </c:ser>
        <c:dLbls>
          <c:showLegendKey val="0"/>
          <c:showVal val="1"/>
          <c:showCatName val="0"/>
          <c:showSerName val="0"/>
          <c:showPercent val="0"/>
          <c:showBubbleSize val="0"/>
        </c:dLbls>
        <c:gapWidth val="355"/>
        <c:overlap val="-70"/>
        <c:axId val="1784485936"/>
        <c:axId val="2044221216"/>
      </c:barChart>
      <c:catAx>
        <c:axId val="1784485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4221216"/>
        <c:crosses val="autoZero"/>
        <c:auto val="1"/>
        <c:lblAlgn val="ctr"/>
        <c:lblOffset val="100"/>
        <c:noMultiLvlLbl val="0"/>
      </c:catAx>
      <c:valAx>
        <c:axId val="2044221216"/>
        <c:scaling>
          <c:orientation val="minMax"/>
        </c:scaling>
        <c:delete val="0"/>
        <c:axPos val="l"/>
        <c:majorGridlines>
          <c:spPr>
            <a:ln w="9525" cap="flat" cmpd="sng" algn="ctr">
              <a:gradFill>
                <a:gsLst>
                  <a:gs pos="100000">
                    <a:schemeClr val="tx1">
                      <a:lumMod val="5000"/>
                      <a:lumOff val="95000"/>
                    </a:schemeClr>
                  </a:gs>
                  <a:gs pos="0">
                    <a:schemeClr val="tx1">
                      <a:lumMod val="25000"/>
                      <a:lumOff val="7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4485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33036938478276E-2"/>
          <c:y val="0.21693187948366469"/>
          <c:w val="0.96696696306152174"/>
          <c:h val="0.66611133938940026"/>
        </c:manualLayout>
      </c:layout>
      <c:barChart>
        <c:barDir val="col"/>
        <c:grouping val="clustered"/>
        <c:varyColors val="0"/>
        <c:ser>
          <c:idx val="0"/>
          <c:order val="0"/>
          <c:tx>
            <c:strRef>
              <c:f>'[12]PES-FM-001'!$AR$45</c:f>
              <c:strCache>
                <c:ptCount val="1"/>
                <c:pt idx="0">
                  <c:v>AVANCE DEL TRIM (km-carril)</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'[12]PES-FM-001'!$AQ$46:$AQ$50</c:f>
              <c:strCache>
                <c:ptCount val="5"/>
                <c:pt idx="0">
                  <c:v>TRIM1</c:v>
                </c:pt>
                <c:pt idx="1">
                  <c:v>TRIM2</c:v>
                </c:pt>
                <c:pt idx="2">
                  <c:v>TRIM3</c:v>
                </c:pt>
                <c:pt idx="3">
                  <c:v>TRIM4</c:v>
                </c:pt>
                <c:pt idx="4">
                  <c:v>TOTAL</c:v>
                </c:pt>
              </c:strCache>
            </c:strRef>
          </c:cat>
          <c:val>
            <c:numRef>
              <c:f>'[12]PES-FM-001'!$AR$46:$AR$50</c:f>
              <c:numCache>
                <c:formatCode>General</c:formatCode>
                <c:ptCount val="5"/>
                <c:pt idx="0">
                  <c:v>7.78</c:v>
                </c:pt>
                <c:pt idx="1">
                  <c:v>1.42</c:v>
                </c:pt>
                <c:pt idx="2">
                  <c:v>0</c:v>
                </c:pt>
                <c:pt idx="3">
                  <c:v>0.2</c:v>
                </c:pt>
                <c:pt idx="4">
                  <c:v>9.3999999999999986</c:v>
                </c:pt>
              </c:numCache>
            </c:numRef>
          </c:val>
          <c:extLst>
            <c:ext xmlns:c16="http://schemas.microsoft.com/office/drawing/2014/chart" uri="{C3380CC4-5D6E-409C-BE32-E72D297353CC}">
              <c16:uniqueId val="{00000000-D984-4C90-92C3-BB1BF24CECC4}"/>
            </c:ext>
          </c:extLst>
        </c:ser>
        <c:ser>
          <c:idx val="1"/>
          <c:order val="1"/>
          <c:tx>
            <c:strRef>
              <c:f>'[12]PES-FM-001'!$AS$45</c:f>
              <c:strCache>
                <c:ptCount val="1"/>
                <c:pt idx="0">
                  <c:v>ACUMULADO (km-carril)</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'[12]PES-FM-001'!$AQ$46:$AQ$50</c:f>
              <c:strCache>
                <c:ptCount val="5"/>
                <c:pt idx="0">
                  <c:v>TRIM1</c:v>
                </c:pt>
                <c:pt idx="1">
                  <c:v>TRIM2</c:v>
                </c:pt>
                <c:pt idx="2">
                  <c:v>TRIM3</c:v>
                </c:pt>
                <c:pt idx="3">
                  <c:v>TRIM4</c:v>
                </c:pt>
                <c:pt idx="4">
                  <c:v>TOTAL</c:v>
                </c:pt>
              </c:strCache>
            </c:strRef>
          </c:cat>
          <c:val>
            <c:numRef>
              <c:f>'[12]PES-FM-001'!$AS$46:$AS$50</c:f>
              <c:numCache>
                <c:formatCode>General</c:formatCode>
                <c:ptCount val="5"/>
                <c:pt idx="0">
                  <c:v>7.78</c:v>
                </c:pt>
                <c:pt idx="1">
                  <c:v>9.1999999999999993</c:v>
                </c:pt>
                <c:pt idx="2">
                  <c:v>9.1999999999999993</c:v>
                </c:pt>
                <c:pt idx="3">
                  <c:v>9.3999999999999986</c:v>
                </c:pt>
                <c:pt idx="4">
                  <c:v>9.3999999999999986</c:v>
                </c:pt>
              </c:numCache>
            </c:numRef>
          </c:val>
          <c:extLst>
            <c:ext xmlns:c16="http://schemas.microsoft.com/office/drawing/2014/chart" uri="{C3380CC4-5D6E-409C-BE32-E72D297353CC}">
              <c16:uniqueId val="{00000001-D984-4C90-92C3-BB1BF24CECC4}"/>
            </c:ext>
          </c:extLst>
        </c:ser>
        <c:ser>
          <c:idx val="2"/>
          <c:order val="2"/>
          <c:tx>
            <c:strRef>
              <c:f>'[12]PES-FM-001'!$AT$45</c:f>
              <c:strCache>
                <c:ptCount val="1"/>
                <c:pt idx="0">
                  <c:v>META (km-carril)</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'[12]PES-FM-001'!$AQ$46:$AQ$50</c:f>
              <c:strCache>
                <c:ptCount val="5"/>
                <c:pt idx="0">
                  <c:v>TRIM1</c:v>
                </c:pt>
                <c:pt idx="1">
                  <c:v>TRIM2</c:v>
                </c:pt>
                <c:pt idx="2">
                  <c:v>TRIM3</c:v>
                </c:pt>
                <c:pt idx="3">
                  <c:v>TRIM4</c:v>
                </c:pt>
                <c:pt idx="4">
                  <c:v>TOTAL</c:v>
                </c:pt>
              </c:strCache>
            </c:strRef>
          </c:cat>
          <c:val>
            <c:numRef>
              <c:f>'[12]PES-FM-001'!$AT$46:$AT$50</c:f>
              <c:numCache>
                <c:formatCode>General</c:formatCode>
                <c:ptCount val="5"/>
                <c:pt idx="0">
                  <c:v>7.5</c:v>
                </c:pt>
                <c:pt idx="1">
                  <c:v>2</c:v>
                </c:pt>
                <c:pt idx="2">
                  <c:v>0</c:v>
                </c:pt>
                <c:pt idx="3">
                  <c:v>0</c:v>
                </c:pt>
                <c:pt idx="4">
                  <c:v>9.5</c:v>
                </c:pt>
              </c:numCache>
            </c:numRef>
          </c:val>
          <c:extLst>
            <c:ext xmlns:c16="http://schemas.microsoft.com/office/drawing/2014/chart" uri="{C3380CC4-5D6E-409C-BE32-E72D297353CC}">
              <c16:uniqueId val="{00000002-D984-4C90-92C3-BB1BF24CECC4}"/>
            </c:ext>
          </c:extLst>
        </c:ser>
        <c:dLbls>
          <c:dLblPos val="outEnd"/>
          <c:showLegendKey val="0"/>
          <c:showVal val="1"/>
          <c:showCatName val="0"/>
          <c:showSerName val="0"/>
          <c:showPercent val="0"/>
          <c:showBubbleSize val="0"/>
        </c:dLbls>
        <c:gapWidth val="444"/>
        <c:overlap val="-90"/>
        <c:axId val="403557400"/>
        <c:axId val="403553464"/>
      </c:barChart>
      <c:catAx>
        <c:axId val="4035574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403553464"/>
        <c:crosses val="autoZero"/>
        <c:auto val="1"/>
        <c:lblAlgn val="ctr"/>
        <c:lblOffset val="100"/>
        <c:noMultiLvlLbl val="0"/>
      </c:catAx>
      <c:valAx>
        <c:axId val="403553464"/>
        <c:scaling>
          <c:orientation val="minMax"/>
        </c:scaling>
        <c:delete val="1"/>
        <c:axPos val="l"/>
        <c:numFmt formatCode="General" sourceLinked="1"/>
        <c:majorTickMark val="none"/>
        <c:minorTickMark val="none"/>
        <c:tickLblPos val="nextTo"/>
        <c:crossAx val="40355740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'[13]PES-FM-001'!$AN$45</c:f>
              <c:strCache>
                <c:ptCount val="1"/>
                <c:pt idx="0">
                  <c:v>AVANCE DEL TRIM (km-carril)</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'[13]PES-FM-001'!$AM$46:$AM$50</c:f>
              <c:strCache>
                <c:ptCount val="5"/>
                <c:pt idx="0">
                  <c:v>TRIM1</c:v>
                </c:pt>
                <c:pt idx="1">
                  <c:v>TRIM2</c:v>
                </c:pt>
                <c:pt idx="2">
                  <c:v>TRIM3</c:v>
                </c:pt>
                <c:pt idx="3">
                  <c:v>TRIM4</c:v>
                </c:pt>
                <c:pt idx="4">
                  <c:v>TOTAL</c:v>
                </c:pt>
              </c:strCache>
            </c:strRef>
          </c:cat>
          <c:val>
            <c:numRef>
              <c:f>'[13]PES-FM-001'!$AN$46:$AN$50</c:f>
              <c:numCache>
                <c:formatCode>General</c:formatCode>
                <c:ptCount val="5"/>
                <c:pt idx="0">
                  <c:v>27.18</c:v>
                </c:pt>
                <c:pt idx="1">
                  <c:v>0</c:v>
                </c:pt>
                <c:pt idx="2">
                  <c:v>0</c:v>
                </c:pt>
                <c:pt idx="3">
                  <c:v>2</c:v>
                </c:pt>
                <c:pt idx="4">
                  <c:v>29.18</c:v>
                </c:pt>
              </c:numCache>
            </c:numRef>
          </c:val>
          <c:extLst>
            <c:ext xmlns:c16="http://schemas.microsoft.com/office/drawing/2014/chart" uri="{C3380CC4-5D6E-409C-BE32-E72D297353CC}">
              <c16:uniqueId val="{00000000-539A-45AC-A624-2D9A9F7021A5}"/>
            </c:ext>
          </c:extLst>
        </c:ser>
        <c:ser>
          <c:idx val="1"/>
          <c:order val="1"/>
          <c:tx>
            <c:strRef>
              <c:f>'[13]PES-FM-001'!$AO$45</c:f>
              <c:strCache>
                <c:ptCount val="1"/>
                <c:pt idx="0">
                  <c:v>ACUMULADO (km-carril)</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'[13]PES-FM-001'!$AM$46:$AM$50</c:f>
              <c:strCache>
                <c:ptCount val="5"/>
                <c:pt idx="0">
                  <c:v>TRIM1</c:v>
                </c:pt>
                <c:pt idx="1">
                  <c:v>TRIM2</c:v>
                </c:pt>
                <c:pt idx="2">
                  <c:v>TRIM3</c:v>
                </c:pt>
                <c:pt idx="3">
                  <c:v>TRIM4</c:v>
                </c:pt>
                <c:pt idx="4">
                  <c:v>TOTAL</c:v>
                </c:pt>
              </c:strCache>
            </c:strRef>
          </c:cat>
          <c:val>
            <c:numRef>
              <c:f>'[13]PES-FM-001'!$AO$46:$AO$50</c:f>
              <c:numCache>
                <c:formatCode>General</c:formatCode>
                <c:ptCount val="5"/>
                <c:pt idx="0">
                  <c:v>27.18</c:v>
                </c:pt>
                <c:pt idx="1">
                  <c:v>27.18</c:v>
                </c:pt>
                <c:pt idx="2">
                  <c:v>27.18</c:v>
                </c:pt>
                <c:pt idx="3">
                  <c:v>29.18</c:v>
                </c:pt>
                <c:pt idx="4">
                  <c:v>29.18</c:v>
                </c:pt>
              </c:numCache>
            </c:numRef>
          </c:val>
          <c:extLst>
            <c:ext xmlns:c16="http://schemas.microsoft.com/office/drawing/2014/chart" uri="{C3380CC4-5D6E-409C-BE32-E72D297353CC}">
              <c16:uniqueId val="{00000001-539A-45AC-A624-2D9A9F7021A5}"/>
            </c:ext>
          </c:extLst>
        </c:ser>
        <c:ser>
          <c:idx val="2"/>
          <c:order val="2"/>
          <c:tx>
            <c:strRef>
              <c:f>'[13]PES-FM-001'!$AP$45</c:f>
              <c:strCache>
                <c:ptCount val="1"/>
                <c:pt idx="0">
                  <c:v>META (km-carril)</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'[13]PES-FM-001'!$AM$46:$AM$50</c:f>
              <c:strCache>
                <c:ptCount val="5"/>
                <c:pt idx="0">
                  <c:v>TRIM1</c:v>
                </c:pt>
                <c:pt idx="1">
                  <c:v>TRIM2</c:v>
                </c:pt>
                <c:pt idx="2">
                  <c:v>TRIM3</c:v>
                </c:pt>
                <c:pt idx="3">
                  <c:v>TRIM4</c:v>
                </c:pt>
                <c:pt idx="4">
                  <c:v>TOTAL</c:v>
                </c:pt>
              </c:strCache>
            </c:strRef>
          </c:cat>
          <c:val>
            <c:numRef>
              <c:f>'[13]PES-FM-001'!$AP$46:$AP$50</c:f>
              <c:numCache>
                <c:formatCode>General</c:formatCode>
                <c:ptCount val="5"/>
                <c:pt idx="0">
                  <c:v>19.100000000000001</c:v>
                </c:pt>
                <c:pt idx="1">
                  <c:v>0</c:v>
                </c:pt>
                <c:pt idx="2">
                  <c:v>0</c:v>
                </c:pt>
                <c:pt idx="3">
                  <c:v>0</c:v>
                </c:pt>
                <c:pt idx="4">
                  <c:v>19.100000000000001</c:v>
                </c:pt>
              </c:numCache>
            </c:numRef>
          </c:val>
          <c:extLst>
            <c:ext xmlns:c16="http://schemas.microsoft.com/office/drawing/2014/chart" uri="{C3380CC4-5D6E-409C-BE32-E72D297353CC}">
              <c16:uniqueId val="{00000002-539A-45AC-A624-2D9A9F7021A5}"/>
            </c:ext>
          </c:extLst>
        </c:ser>
        <c:dLbls>
          <c:dLblPos val="outEnd"/>
          <c:showLegendKey val="0"/>
          <c:showVal val="1"/>
          <c:showCatName val="0"/>
          <c:showSerName val="0"/>
          <c:showPercent val="0"/>
          <c:showBubbleSize val="0"/>
        </c:dLbls>
        <c:gapWidth val="444"/>
        <c:overlap val="-90"/>
        <c:axId val="516883968"/>
        <c:axId val="516893152"/>
      </c:barChart>
      <c:catAx>
        <c:axId val="5168839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516893152"/>
        <c:crosses val="autoZero"/>
        <c:auto val="1"/>
        <c:lblAlgn val="ctr"/>
        <c:lblOffset val="100"/>
        <c:noMultiLvlLbl val="0"/>
      </c:catAx>
      <c:valAx>
        <c:axId val="516893152"/>
        <c:scaling>
          <c:orientation val="minMax"/>
        </c:scaling>
        <c:delete val="1"/>
        <c:axPos val="l"/>
        <c:numFmt formatCode="General" sourceLinked="1"/>
        <c:majorTickMark val="none"/>
        <c:minorTickMark val="none"/>
        <c:tickLblPos val="nextTo"/>
        <c:crossAx val="5168839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'[14]PES-FM-001'!$AR$47:$AR$52</c:f>
              <c:strCache>
                <c:ptCount val="6"/>
                <c:pt idx="0">
                  <c:v>TRIM.</c:v>
                </c:pt>
                <c:pt idx="1">
                  <c:v>TRIM1</c:v>
                </c:pt>
                <c:pt idx="2">
                  <c:v>TRIM2</c:v>
                </c:pt>
                <c:pt idx="3">
                  <c:v>TRIM3</c:v>
                </c:pt>
                <c:pt idx="4">
                  <c:v>TRIM4</c:v>
                </c:pt>
                <c:pt idx="5">
                  <c:v>TOTAL</c:v>
                </c:pt>
              </c:strCache>
            </c:strRef>
          </c:cat>
          <c:val>
            <c:numRef>
              <c:f>'[14]PES-FM-001'!$AS$47:$AS$52</c:f>
              <c:numCache>
                <c:formatCode>General</c:formatCode>
                <c:ptCount val="6"/>
                <c:pt idx="0">
                  <c:v>0</c:v>
                </c:pt>
                <c:pt idx="1">
                  <c:v>14</c:v>
                </c:pt>
                <c:pt idx="2">
                  <c:v>10</c:v>
                </c:pt>
                <c:pt idx="3">
                  <c:v>10</c:v>
                </c:pt>
                <c:pt idx="4">
                  <c:v>6</c:v>
                </c:pt>
                <c:pt idx="5">
                  <c:v>40</c:v>
                </c:pt>
              </c:numCache>
            </c:numRef>
          </c:val>
          <c:extLst>
            <c:ext xmlns:c16="http://schemas.microsoft.com/office/drawing/2014/chart" uri="{C3380CC4-5D6E-409C-BE32-E72D297353CC}">
              <c16:uniqueId val="{00000000-D7A2-4858-A078-E00BDE3868F5}"/>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'[14]PES-FM-001'!$AR$47:$AR$52</c:f>
              <c:strCache>
                <c:ptCount val="6"/>
                <c:pt idx="0">
                  <c:v>TRIM.</c:v>
                </c:pt>
                <c:pt idx="1">
                  <c:v>TRIM1</c:v>
                </c:pt>
                <c:pt idx="2">
                  <c:v>TRIM2</c:v>
                </c:pt>
                <c:pt idx="3">
                  <c:v>TRIM3</c:v>
                </c:pt>
                <c:pt idx="4">
                  <c:v>TRIM4</c:v>
                </c:pt>
                <c:pt idx="5">
                  <c:v>TOTAL</c:v>
                </c:pt>
              </c:strCache>
            </c:strRef>
          </c:cat>
          <c:val>
            <c:numRef>
              <c:f>'[14]PES-FM-001'!$AT$47:$AT$52</c:f>
              <c:numCache>
                <c:formatCode>General</c:formatCode>
                <c:ptCount val="6"/>
                <c:pt idx="0">
                  <c:v>0</c:v>
                </c:pt>
                <c:pt idx="1">
                  <c:v>14</c:v>
                </c:pt>
                <c:pt idx="2">
                  <c:v>24</c:v>
                </c:pt>
                <c:pt idx="3">
                  <c:v>34</c:v>
                </c:pt>
                <c:pt idx="4">
                  <c:v>40</c:v>
                </c:pt>
                <c:pt idx="5">
                  <c:v>40</c:v>
                </c:pt>
              </c:numCache>
            </c:numRef>
          </c:val>
          <c:extLst>
            <c:ext xmlns:c16="http://schemas.microsoft.com/office/drawing/2014/chart" uri="{C3380CC4-5D6E-409C-BE32-E72D297353CC}">
              <c16:uniqueId val="{00000001-D7A2-4858-A078-E00BDE3868F5}"/>
            </c:ext>
          </c:extLst>
        </c:ser>
        <c:ser>
          <c:idx val="2"/>
          <c:order val="2"/>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'[14]PES-FM-001'!$AR$47:$AR$52</c:f>
              <c:strCache>
                <c:ptCount val="6"/>
                <c:pt idx="0">
                  <c:v>TRIM.</c:v>
                </c:pt>
                <c:pt idx="1">
                  <c:v>TRIM1</c:v>
                </c:pt>
                <c:pt idx="2">
                  <c:v>TRIM2</c:v>
                </c:pt>
                <c:pt idx="3">
                  <c:v>TRIM3</c:v>
                </c:pt>
                <c:pt idx="4">
                  <c:v>TRIM4</c:v>
                </c:pt>
                <c:pt idx="5">
                  <c:v>TOTAL</c:v>
                </c:pt>
              </c:strCache>
            </c:strRef>
          </c:cat>
          <c:val>
            <c:numRef>
              <c:f>'[14]PES-FM-001'!$AU$47:$AU$52</c:f>
              <c:numCache>
                <c:formatCode>General</c:formatCode>
                <c:ptCount val="6"/>
                <c:pt idx="0">
                  <c:v>0</c:v>
                </c:pt>
                <c:pt idx="1">
                  <c:v>14</c:v>
                </c:pt>
                <c:pt idx="2">
                  <c:v>10</c:v>
                </c:pt>
                <c:pt idx="3">
                  <c:v>10</c:v>
                </c:pt>
                <c:pt idx="4">
                  <c:v>6</c:v>
                </c:pt>
                <c:pt idx="5">
                  <c:v>40</c:v>
                </c:pt>
              </c:numCache>
            </c:numRef>
          </c:val>
          <c:extLst>
            <c:ext xmlns:c16="http://schemas.microsoft.com/office/drawing/2014/chart" uri="{C3380CC4-5D6E-409C-BE32-E72D297353CC}">
              <c16:uniqueId val="{00000002-D7A2-4858-A078-E00BDE3868F5}"/>
            </c:ext>
          </c:extLst>
        </c:ser>
        <c:ser>
          <c:idx val="3"/>
          <c:order val="3"/>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'[14]PES-FM-001'!$AR$47:$AR$52</c:f>
              <c:strCache>
                <c:ptCount val="6"/>
                <c:pt idx="0">
                  <c:v>TRIM.</c:v>
                </c:pt>
                <c:pt idx="1">
                  <c:v>TRIM1</c:v>
                </c:pt>
                <c:pt idx="2">
                  <c:v>TRIM2</c:v>
                </c:pt>
                <c:pt idx="3">
                  <c:v>TRIM3</c:v>
                </c:pt>
                <c:pt idx="4">
                  <c:v>TRIM4</c:v>
                </c:pt>
                <c:pt idx="5">
                  <c:v>TOTAL</c:v>
                </c:pt>
              </c:strCache>
            </c:strRef>
          </c:cat>
          <c:val>
            <c:numRef>
              <c:f>'[14]PES-FM-001'!$AV$47:$AV$52</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D7A2-4858-A078-E00BDE3868F5}"/>
            </c:ext>
          </c:extLst>
        </c:ser>
        <c:dLbls>
          <c:dLblPos val="inEnd"/>
          <c:showLegendKey val="0"/>
          <c:showVal val="1"/>
          <c:showCatName val="0"/>
          <c:showSerName val="0"/>
          <c:showPercent val="0"/>
          <c:showBubbleSize val="0"/>
        </c:dLbls>
        <c:gapWidth val="219"/>
        <c:overlap val="-27"/>
        <c:axId val="57466384"/>
        <c:axId val="57466712"/>
      </c:barChart>
      <c:catAx>
        <c:axId val="57466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466712"/>
        <c:crosses val="autoZero"/>
        <c:auto val="1"/>
        <c:lblAlgn val="ctr"/>
        <c:lblOffset val="100"/>
        <c:noMultiLvlLbl val="0"/>
      </c:catAx>
      <c:valAx>
        <c:axId val="574667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466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692038495188101E-2"/>
          <c:y val="0.17997739865850101"/>
          <c:w val="0.86486351706036746"/>
          <c:h val="0.73577136191309422"/>
        </c:manualLayout>
      </c:layout>
      <c:barChart>
        <c:barDir val="col"/>
        <c:grouping val="clustered"/>
        <c:varyColors val="0"/>
        <c:ser>
          <c:idx val="0"/>
          <c:order val="0"/>
          <c:tx>
            <c:strRef>
              <c:f>'[15]PES-FM-001'!$AK$44</c:f>
              <c:strCache>
                <c:ptCount val="1"/>
                <c:pt idx="0">
                  <c:v>AVANCE DEL TRIM (km-carril)</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'[15]PES-FM-001'!$AJ$45:$AJ$49</c:f>
              <c:strCache>
                <c:ptCount val="5"/>
                <c:pt idx="0">
                  <c:v>TRIM1</c:v>
                </c:pt>
                <c:pt idx="1">
                  <c:v>TRIM2</c:v>
                </c:pt>
                <c:pt idx="2">
                  <c:v>TRIM3</c:v>
                </c:pt>
                <c:pt idx="3">
                  <c:v>TRIM 4</c:v>
                </c:pt>
                <c:pt idx="4">
                  <c:v>TOTAL</c:v>
                </c:pt>
              </c:strCache>
            </c:strRef>
          </c:cat>
          <c:val>
            <c:numRef>
              <c:f>'[15]PES-FM-001'!$AK$45:$AK$49</c:f>
              <c:numCache>
                <c:formatCode>General</c:formatCode>
                <c:ptCount val="5"/>
                <c:pt idx="0">
                  <c:v>8678</c:v>
                </c:pt>
                <c:pt idx="1">
                  <c:v>11568</c:v>
                </c:pt>
                <c:pt idx="2">
                  <c:v>10023</c:v>
                </c:pt>
                <c:pt idx="3">
                  <c:v>10808</c:v>
                </c:pt>
                <c:pt idx="4">
                  <c:v>41077</c:v>
                </c:pt>
              </c:numCache>
            </c:numRef>
          </c:val>
          <c:extLst>
            <c:ext xmlns:c16="http://schemas.microsoft.com/office/drawing/2014/chart" uri="{C3380CC4-5D6E-409C-BE32-E72D297353CC}">
              <c16:uniqueId val="{00000000-21B5-4D2E-912F-B637DF372AE1}"/>
            </c:ext>
          </c:extLst>
        </c:ser>
        <c:ser>
          <c:idx val="1"/>
          <c:order val="1"/>
          <c:tx>
            <c:strRef>
              <c:f>'[15]PES-FM-001'!$AL$44</c:f>
              <c:strCache>
                <c:ptCount val="1"/>
                <c:pt idx="0">
                  <c:v>ACUMULADO (km-carril)</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'[15]PES-FM-001'!$AJ$45:$AJ$49</c:f>
              <c:strCache>
                <c:ptCount val="5"/>
                <c:pt idx="0">
                  <c:v>TRIM1</c:v>
                </c:pt>
                <c:pt idx="1">
                  <c:v>TRIM2</c:v>
                </c:pt>
                <c:pt idx="2">
                  <c:v>TRIM3</c:v>
                </c:pt>
                <c:pt idx="3">
                  <c:v>TRIM 4</c:v>
                </c:pt>
                <c:pt idx="4">
                  <c:v>TOTAL</c:v>
                </c:pt>
              </c:strCache>
            </c:strRef>
          </c:cat>
          <c:val>
            <c:numRef>
              <c:f>'[15]PES-FM-001'!$AL$45:$AL$49</c:f>
              <c:numCache>
                <c:formatCode>General</c:formatCode>
                <c:ptCount val="5"/>
                <c:pt idx="0">
                  <c:v>8678</c:v>
                </c:pt>
                <c:pt idx="1">
                  <c:v>20246</c:v>
                </c:pt>
                <c:pt idx="2">
                  <c:v>30269</c:v>
                </c:pt>
                <c:pt idx="3">
                  <c:v>41077</c:v>
                </c:pt>
                <c:pt idx="4">
                  <c:v>41077</c:v>
                </c:pt>
              </c:numCache>
            </c:numRef>
          </c:val>
          <c:extLst>
            <c:ext xmlns:c16="http://schemas.microsoft.com/office/drawing/2014/chart" uri="{C3380CC4-5D6E-409C-BE32-E72D297353CC}">
              <c16:uniqueId val="{00000001-21B5-4D2E-912F-B637DF372AE1}"/>
            </c:ext>
          </c:extLst>
        </c:ser>
        <c:ser>
          <c:idx val="2"/>
          <c:order val="2"/>
          <c:tx>
            <c:strRef>
              <c:f>'[15]PES-FM-001'!$AM$44</c:f>
              <c:strCache>
                <c:ptCount val="1"/>
                <c:pt idx="0">
                  <c:v>META (km-carril)</c:v>
                </c:pt>
              </c:strCache>
            </c:strRef>
          </c:tx>
          <c:spPr>
            <a:pattFill prst="narHorz">
              <a:fgClr>
                <a:schemeClr val="accent3"/>
              </a:fgClr>
              <a:bgClr>
                <a:schemeClr val="accent3">
                  <a:lumMod val="20000"/>
                  <a:lumOff val="80000"/>
                </a:schemeClr>
              </a:bgClr>
            </a:pattFill>
            <a:ln>
              <a:noFill/>
            </a:ln>
            <a:effectLst>
              <a:innerShdw blurRad="114300">
                <a:schemeClr val="accent3"/>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'[15]PES-FM-001'!$AJ$45:$AJ$49</c:f>
              <c:strCache>
                <c:ptCount val="5"/>
                <c:pt idx="0">
                  <c:v>TRIM1</c:v>
                </c:pt>
                <c:pt idx="1">
                  <c:v>TRIM2</c:v>
                </c:pt>
                <c:pt idx="2">
                  <c:v>TRIM3</c:v>
                </c:pt>
                <c:pt idx="3">
                  <c:v>TRIM 4</c:v>
                </c:pt>
                <c:pt idx="4">
                  <c:v>TOTAL</c:v>
                </c:pt>
              </c:strCache>
            </c:strRef>
          </c:cat>
          <c:val>
            <c:numRef>
              <c:f>'[15]PES-FM-001'!$AM$45:$AM$49</c:f>
              <c:numCache>
                <c:formatCode>General</c:formatCode>
                <c:ptCount val="5"/>
                <c:pt idx="0">
                  <c:v>8500</c:v>
                </c:pt>
                <c:pt idx="1">
                  <c:v>10100</c:v>
                </c:pt>
                <c:pt idx="2">
                  <c:v>9900</c:v>
                </c:pt>
                <c:pt idx="3">
                  <c:v>9500</c:v>
                </c:pt>
                <c:pt idx="4">
                  <c:v>38000</c:v>
                </c:pt>
              </c:numCache>
            </c:numRef>
          </c:val>
          <c:extLst>
            <c:ext xmlns:c16="http://schemas.microsoft.com/office/drawing/2014/chart" uri="{C3380CC4-5D6E-409C-BE32-E72D297353CC}">
              <c16:uniqueId val="{00000002-21B5-4D2E-912F-B637DF372AE1}"/>
            </c:ext>
          </c:extLst>
        </c:ser>
        <c:dLbls>
          <c:dLblPos val="outEnd"/>
          <c:showLegendKey val="0"/>
          <c:showVal val="1"/>
          <c:showCatName val="0"/>
          <c:showSerName val="0"/>
          <c:showPercent val="0"/>
          <c:showBubbleSize val="0"/>
        </c:dLbls>
        <c:gapWidth val="164"/>
        <c:overlap val="-22"/>
        <c:axId val="1485943872"/>
        <c:axId val="1388983568"/>
      </c:barChart>
      <c:catAx>
        <c:axId val="148594387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8983568"/>
        <c:crosses val="autoZero"/>
        <c:auto val="1"/>
        <c:lblAlgn val="ctr"/>
        <c:lblOffset val="100"/>
        <c:noMultiLvlLbl val="0"/>
      </c:catAx>
      <c:valAx>
        <c:axId val="138898356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594387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Entregas</a:t>
            </a:r>
            <a:r>
              <a:rPr lang="es-CO" baseline="0"/>
              <a:t> de vehículos maquinaria y equipos</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4"/>
          <c:order val="4"/>
          <c:tx>
            <c:strRef>
              <c:f>'[16]PPMQ-IND-004'!$H$35</c:f>
              <c:strCache>
                <c:ptCount val="1"/>
                <c:pt idx="0">
                  <c:v>Sumatoria solicitudes con entregas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'[16]PPMQ-IND-004'!$C$36:$C$40</c:f>
              <c:strCache>
                <c:ptCount val="5"/>
                <c:pt idx="0">
                  <c:v>0</c:v>
                </c:pt>
                <c:pt idx="1">
                  <c:v>Trimestre 1</c:v>
                </c:pt>
                <c:pt idx="2">
                  <c:v>Trimestre 2</c:v>
                </c:pt>
                <c:pt idx="3">
                  <c:v>Trimestre 3</c:v>
                </c:pt>
                <c:pt idx="4">
                  <c:v>Trimestre 4</c:v>
                </c:pt>
              </c:strCache>
            </c:strRef>
          </c:cat>
          <c:val>
            <c:numRef>
              <c:f>'[16]PPMQ-IND-004'!$H$36:$H$40</c:f>
              <c:numCache>
                <c:formatCode>General</c:formatCode>
                <c:ptCount val="5"/>
                <c:pt idx="0">
                  <c:v>0</c:v>
                </c:pt>
                <c:pt idx="1">
                  <c:v>67</c:v>
                </c:pt>
                <c:pt idx="2">
                  <c:v>139</c:v>
                </c:pt>
                <c:pt idx="3">
                  <c:v>125</c:v>
                </c:pt>
                <c:pt idx="4">
                  <c:v>215</c:v>
                </c:pt>
              </c:numCache>
            </c:numRef>
          </c:val>
          <c:extLst>
            <c:ext xmlns:c16="http://schemas.microsoft.com/office/drawing/2014/chart" uri="{C3380CC4-5D6E-409C-BE32-E72D297353CC}">
              <c16:uniqueId val="{00000000-D504-4794-A2B0-7D5BF0F9DBD5}"/>
            </c:ext>
          </c:extLst>
        </c:ser>
        <c:ser>
          <c:idx val="5"/>
          <c:order val="5"/>
          <c:tx>
            <c:strRef>
              <c:f>'[16]PPMQ-IND-004'!$I$35</c:f>
              <c:strCache>
                <c:ptCount val="1"/>
                <c:pt idx="0">
                  <c:v>total solicitudes recibidas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'[16]PPMQ-IND-004'!$C$36:$C$40</c:f>
              <c:strCache>
                <c:ptCount val="5"/>
                <c:pt idx="0">
                  <c:v>0</c:v>
                </c:pt>
                <c:pt idx="1">
                  <c:v>Trimestre 1</c:v>
                </c:pt>
                <c:pt idx="2">
                  <c:v>Trimestre 2</c:v>
                </c:pt>
                <c:pt idx="3">
                  <c:v>Trimestre 3</c:v>
                </c:pt>
                <c:pt idx="4">
                  <c:v>Trimestre 4</c:v>
                </c:pt>
              </c:strCache>
            </c:strRef>
          </c:cat>
          <c:val>
            <c:numRef>
              <c:f>'[16]PPMQ-IND-004'!$I$36:$I$40</c:f>
              <c:numCache>
                <c:formatCode>General</c:formatCode>
                <c:ptCount val="5"/>
                <c:pt idx="0">
                  <c:v>0</c:v>
                </c:pt>
                <c:pt idx="1">
                  <c:v>82</c:v>
                </c:pt>
                <c:pt idx="2">
                  <c:v>145</c:v>
                </c:pt>
                <c:pt idx="3">
                  <c:v>131</c:v>
                </c:pt>
                <c:pt idx="4">
                  <c:v>223</c:v>
                </c:pt>
              </c:numCache>
            </c:numRef>
          </c:val>
          <c:extLst>
            <c:ext xmlns:c16="http://schemas.microsoft.com/office/drawing/2014/chart" uri="{C3380CC4-5D6E-409C-BE32-E72D297353CC}">
              <c16:uniqueId val="{00000001-D504-4794-A2B0-7D5BF0F9DBD5}"/>
            </c:ext>
          </c:extLst>
        </c:ser>
        <c:dLbls>
          <c:dLblPos val="outEnd"/>
          <c:showLegendKey val="0"/>
          <c:showVal val="1"/>
          <c:showCatName val="0"/>
          <c:showSerName val="0"/>
          <c:showPercent val="0"/>
          <c:showBubbleSize val="0"/>
        </c:dLbls>
        <c:gapWidth val="219"/>
        <c:overlap val="-27"/>
        <c:axId val="2137887936"/>
        <c:axId val="2137888768"/>
        <c:extLst>
          <c:ext xmlns:c15="http://schemas.microsoft.com/office/drawing/2012/chart" uri="{02D57815-91ED-43cb-92C2-25804820EDAC}">
            <c15:filteredBarSeries>
              <c15:ser>
                <c:idx val="0"/>
                <c:order val="0"/>
                <c:tx>
                  <c:strRef>
                    <c:extLst>
                      <c:ext uri="{02D57815-91ED-43cb-92C2-25804820EDAC}">
                        <c15:formulaRef>
                          <c15:sqref>'[16]PPMQ-IND-004'!$D$35</c15:sqref>
                        </c15:formulaRef>
                      </c:ext>
                    </c:extLst>
                    <c:strCache>
                      <c:ptCount val="1"/>
                      <c:pt idx="0">
                        <c:v>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'[16]PPMQ-IND-004'!$C$36:$C$40</c15:sqref>
                        </c15:formulaRef>
                      </c:ext>
                    </c:extLst>
                    <c:strCache>
                      <c:ptCount val="5"/>
                      <c:pt idx="0">
                        <c:v>0</c:v>
                      </c:pt>
                      <c:pt idx="1">
                        <c:v>Trimestre 1</c:v>
                      </c:pt>
                      <c:pt idx="2">
                        <c:v>Trimestre 2</c:v>
                      </c:pt>
                      <c:pt idx="3">
                        <c:v>Trimestre 3</c:v>
                      </c:pt>
                      <c:pt idx="4">
                        <c:v>Trimestre 4</c:v>
                      </c:pt>
                    </c:strCache>
                  </c:strRef>
                </c:cat>
                <c:val>
                  <c:numRef>
                    <c:extLst>
                      <c:ext uri="{02D57815-91ED-43cb-92C2-25804820EDAC}">
                        <c15:formulaRef>
                          <c15:sqref>'[16]PPMQ-IND-004'!$D$36:$D$40</c15:sqref>
                        </c15:formulaRef>
                      </c:ext>
                    </c:extLst>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2-D504-4794-A2B0-7D5BF0F9DBD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'[16]PPMQ-IND-004'!$E$35</c15:sqref>
                        </c15:formulaRef>
                      </c:ext>
                    </c:extLst>
                    <c:strCache>
                      <c:ptCount val="1"/>
                      <c:pt idx="0">
                        <c:v>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'[16]PPMQ-IND-004'!$C$36:$C$40</c15:sqref>
                        </c15:formulaRef>
                      </c:ext>
                    </c:extLst>
                    <c:strCache>
                      <c:ptCount val="5"/>
                      <c:pt idx="0">
                        <c:v>0</c:v>
                      </c:pt>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'[16]PPMQ-IND-004'!$E$36:$E$40</c15:sqref>
                        </c15:formulaRef>
                      </c:ext>
                    </c:extLst>
                    <c:numCache>
                      <c:formatCode>General</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3-D504-4794-A2B0-7D5BF0F9DBD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'[16]PPMQ-IND-004'!$F$35</c15:sqref>
                        </c15:formulaRef>
                      </c:ext>
                    </c:extLst>
                    <c:strCache>
                      <c:ptCount val="1"/>
                      <c:pt idx="0">
                        <c:v>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'[16]PPMQ-IND-004'!$C$36:$C$40</c15:sqref>
                        </c15:formulaRef>
                      </c:ext>
                    </c:extLst>
                    <c:strCache>
                      <c:ptCount val="5"/>
                      <c:pt idx="0">
                        <c:v>0</c:v>
                      </c:pt>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'[16]PPMQ-IND-004'!$F$36:$F$40</c15:sqref>
                        </c15:formulaRef>
                      </c:ext>
                    </c:extLst>
                    <c:numCache>
                      <c:formatCode>General</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4-D504-4794-A2B0-7D5BF0F9DBD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'[16]PPMQ-IND-004'!$G$35</c15:sqref>
                        </c15:formulaRef>
                      </c:ext>
                    </c:extLst>
                    <c:strCache>
                      <c:ptCount val="1"/>
                      <c:pt idx="0">
                        <c:v>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'[16]PPMQ-IND-004'!$C$36:$C$40</c15:sqref>
                        </c15:formulaRef>
                      </c:ext>
                    </c:extLst>
                    <c:strCache>
                      <c:ptCount val="5"/>
                      <c:pt idx="0">
                        <c:v>0</c:v>
                      </c:pt>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'[16]PPMQ-IND-004'!$G$36:$G$40</c15:sqref>
                        </c15:formulaRef>
                      </c:ext>
                    </c:extLst>
                    <c:numCache>
                      <c:formatCode>General</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5-D504-4794-A2B0-7D5BF0F9DBD5}"/>
                  </c:ext>
                </c:extLst>
              </c15:ser>
            </c15:filteredBarSeries>
          </c:ext>
        </c:extLst>
      </c:barChart>
      <c:catAx>
        <c:axId val="2137887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7888768"/>
        <c:crosses val="autoZero"/>
        <c:auto val="1"/>
        <c:lblAlgn val="ctr"/>
        <c:lblOffset val="100"/>
        <c:noMultiLvlLbl val="0"/>
      </c:catAx>
      <c:valAx>
        <c:axId val="21378887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7887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Poblacion Satisfecha </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clustered"/>
        <c:varyColors val="0"/>
        <c:ser>
          <c:idx val="1"/>
          <c:order val="0"/>
          <c:spPr>
            <a:solidFill>
              <a:schemeClr val="accent6">
                <a:shade val="76000"/>
                <a:alpha val="85000"/>
              </a:schemeClr>
            </a:solidFill>
            <a:ln w="9525" cap="flat" cmpd="sng" algn="ctr">
              <a:solidFill>
                <a:schemeClr val="lt1">
                  <a:alpha val="50000"/>
                </a:schemeClr>
              </a:solidFill>
              <a:round/>
            </a:ln>
            <a:effectLst/>
          </c:spPr>
          <c:invertIfNegative val="0"/>
          <c:dPt>
            <c:idx val="1"/>
            <c:invertIfNegative val="0"/>
            <c:bubble3D val="0"/>
            <c:spPr>
              <a:solidFill>
                <a:schemeClr val="accent6">
                  <a:shade val="76000"/>
                  <a:alpha val="85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1-94C6-4776-BC20-77B4D39CC494}"/>
              </c:ext>
            </c:extLst>
          </c:dPt>
          <c:dPt>
            <c:idx val="2"/>
            <c:invertIfNegative val="0"/>
            <c:bubble3D val="0"/>
            <c:spPr>
              <a:solidFill>
                <a:schemeClr val="accent6">
                  <a:shade val="76000"/>
                  <a:alpha val="85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3-94C6-4776-BC20-77B4D39CC49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'[17]IMVI-IND-002'!$C$38:$G$41</c:f>
              <c:multiLvlStrCache>
                <c:ptCount val="4"/>
                <c:lvl>
                  <c:pt idx="0">
                    <c:v>0</c:v>
                  </c:pt>
                  <c:pt idx="1">
                    <c:v>0</c:v>
                  </c:pt>
                  <c:pt idx="2">
                    <c:v>0</c:v>
                  </c:pt>
                  <c:pt idx="3">
                    <c:v>0</c:v>
                  </c:pt>
                </c:lvl>
                <c:lvl>
                  <c:pt idx="0">
                    <c:v>0</c:v>
                  </c:pt>
                  <c:pt idx="1">
                    <c:v>0</c:v>
                  </c:pt>
                  <c:pt idx="2">
                    <c:v>0</c:v>
                  </c:pt>
                  <c:pt idx="3">
                    <c:v>0</c:v>
                  </c:pt>
                </c:lvl>
                <c:lvl>
                  <c:pt idx="0">
                    <c:v>0</c:v>
                  </c:pt>
                  <c:pt idx="1">
                    <c:v>0</c:v>
                  </c:pt>
                  <c:pt idx="2">
                    <c:v>0</c:v>
                  </c:pt>
                  <c:pt idx="3">
                    <c:v>0</c:v>
                  </c:pt>
                </c:lvl>
                <c:lvl>
                  <c:pt idx="0">
                    <c:v>0</c:v>
                  </c:pt>
                  <c:pt idx="1">
                    <c:v>0</c:v>
                  </c:pt>
                  <c:pt idx="2">
                    <c:v>0</c:v>
                  </c:pt>
                  <c:pt idx="3">
                    <c:v>0</c:v>
                  </c:pt>
                </c:lvl>
                <c:lvl>
                  <c:pt idx="0">
                    <c:v>Trimestre I</c:v>
                  </c:pt>
                  <c:pt idx="1">
                    <c:v>Trimestre II</c:v>
                  </c:pt>
                  <c:pt idx="2">
                    <c:v>Trimestre III</c:v>
                  </c:pt>
                  <c:pt idx="3">
                    <c:v>Trimestre IV</c:v>
                  </c:pt>
                </c:lvl>
              </c:multiLvlStrCache>
            </c:multiLvlStrRef>
          </c:cat>
          <c:val>
            <c:numRef>
              <c:f>'[17]IMVI-IND-002'!$J$38:$J$41</c:f>
              <c:numCache>
                <c:formatCode>General</c:formatCode>
                <c:ptCount val="4"/>
                <c:pt idx="0">
                  <c:v>0.94</c:v>
                </c:pt>
                <c:pt idx="1">
                  <c:v>1</c:v>
                </c:pt>
                <c:pt idx="2">
                  <c:v>0.98</c:v>
                </c:pt>
                <c:pt idx="3">
                  <c:v>0.93</c:v>
                </c:pt>
              </c:numCache>
            </c:numRef>
          </c:val>
          <c:extLst>
            <c:ext xmlns:c16="http://schemas.microsoft.com/office/drawing/2014/chart" uri="{C3380CC4-5D6E-409C-BE32-E72D297353CC}">
              <c16:uniqueId val="{00000004-94C6-4776-BC20-77B4D39CC494}"/>
            </c:ext>
          </c:extLst>
        </c:ser>
        <c:dLbls>
          <c:dLblPos val="inEnd"/>
          <c:showLegendKey val="0"/>
          <c:showVal val="1"/>
          <c:showCatName val="0"/>
          <c:showSerName val="0"/>
          <c:showPercent val="0"/>
          <c:showBubbleSize val="0"/>
        </c:dLbls>
        <c:gapWidth val="65"/>
        <c:axId val="1991369776"/>
        <c:axId val="1991370192"/>
        <c:extLst/>
      </c:barChart>
      <c:catAx>
        <c:axId val="199136977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1991370192"/>
        <c:crosses val="autoZero"/>
        <c:auto val="1"/>
        <c:lblAlgn val="ctr"/>
        <c:lblOffset val="100"/>
        <c:noMultiLvlLbl val="0"/>
      </c:catAx>
      <c:valAx>
        <c:axId val="199137019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1991369776"/>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Nivel</a:t>
            </a:r>
            <a:r>
              <a:rPr lang="en-US" baseline="0"/>
              <a:t> promedio</a:t>
            </a:r>
            <a:r>
              <a:rPr lang="en-US"/>
              <a:t> de satisfacción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'[18]IMV-IND-003'!$C$38:$G$41</c:f>
              <c:multiLvlStrCache>
                <c:ptCount val="4"/>
                <c:lvl>
                  <c:pt idx="0">
                    <c:v>0</c:v>
                  </c:pt>
                  <c:pt idx="1">
                    <c:v>0</c:v>
                  </c:pt>
                  <c:pt idx="2">
                    <c:v>0</c:v>
                  </c:pt>
                  <c:pt idx="3">
                    <c:v>0</c:v>
                  </c:pt>
                </c:lvl>
                <c:lvl>
                  <c:pt idx="0">
                    <c:v>0</c:v>
                  </c:pt>
                  <c:pt idx="1">
                    <c:v>0</c:v>
                  </c:pt>
                  <c:pt idx="2">
                    <c:v>0</c:v>
                  </c:pt>
                  <c:pt idx="3">
                    <c:v>0</c:v>
                  </c:pt>
                </c:lvl>
                <c:lvl>
                  <c:pt idx="0">
                    <c:v>0</c:v>
                  </c:pt>
                  <c:pt idx="1">
                    <c:v>0</c:v>
                  </c:pt>
                  <c:pt idx="2">
                    <c:v>0</c:v>
                  </c:pt>
                  <c:pt idx="3">
                    <c:v>0</c:v>
                  </c:pt>
                </c:lvl>
                <c:lvl>
                  <c:pt idx="0">
                    <c:v>0</c:v>
                  </c:pt>
                  <c:pt idx="1">
                    <c:v>0</c:v>
                  </c:pt>
                  <c:pt idx="2">
                    <c:v>0</c:v>
                  </c:pt>
                  <c:pt idx="3">
                    <c:v>0</c:v>
                  </c:pt>
                </c:lvl>
                <c:lvl>
                  <c:pt idx="0">
                    <c:v>Trimestre I</c:v>
                  </c:pt>
                  <c:pt idx="1">
                    <c:v>Trimestre II</c:v>
                  </c:pt>
                  <c:pt idx="2">
                    <c:v>Trimestre III</c:v>
                  </c:pt>
                  <c:pt idx="3">
                    <c:v>Trimestre IV</c:v>
                  </c:pt>
                </c:lvl>
              </c:multiLvlStrCache>
            </c:multiLvlStrRef>
          </c:cat>
          <c:val>
            <c:numRef>
              <c:f>'[18]IMV-IND-003'!$J$38:$J$41</c:f>
              <c:numCache>
                <c:formatCode>General</c:formatCode>
                <c:ptCount val="4"/>
                <c:pt idx="0">
                  <c:v>4.3</c:v>
                </c:pt>
                <c:pt idx="1">
                  <c:v>4.5</c:v>
                </c:pt>
                <c:pt idx="2">
                  <c:v>4.5</c:v>
                </c:pt>
                <c:pt idx="3">
                  <c:v>4.3</c:v>
                </c:pt>
              </c:numCache>
            </c:numRef>
          </c:val>
          <c:extLst xmlns:c15="http://schemas.microsoft.com/office/drawing/2012/chart">
            <c:ext xmlns:c16="http://schemas.microsoft.com/office/drawing/2014/chart" uri="{C3380CC4-5D6E-409C-BE32-E72D297353CC}">
              <c16:uniqueId val="{00000000-1CB0-46EB-95AC-69C3B3410D55}"/>
            </c:ext>
          </c:extLst>
        </c:ser>
        <c:dLbls>
          <c:dLblPos val="outEnd"/>
          <c:showLegendKey val="0"/>
          <c:showVal val="1"/>
          <c:showCatName val="0"/>
          <c:showSerName val="0"/>
          <c:showPercent val="0"/>
          <c:showBubbleSize val="0"/>
        </c:dLbls>
        <c:gapWidth val="100"/>
        <c:overlap val="-24"/>
        <c:axId val="702064640"/>
        <c:axId val="702062560"/>
        <c:extLst/>
      </c:barChart>
      <c:catAx>
        <c:axId val="70206464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062560"/>
        <c:crosses val="autoZero"/>
        <c:auto val="1"/>
        <c:lblAlgn val="ctr"/>
        <c:lblOffset val="100"/>
        <c:noMultiLvlLbl val="0"/>
      </c:catAx>
      <c:valAx>
        <c:axId val="702062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064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113302562747403E-2"/>
          <c:y val="8.8227846797362702E-2"/>
          <c:w val="0.90688992870588803"/>
          <c:h val="0.80658817430641205"/>
        </c:manualLayout>
      </c:layout>
      <c:barChart>
        <c:barDir val="col"/>
        <c:grouping val="clustered"/>
        <c:varyColors val="0"/>
        <c:ser>
          <c:idx val="4"/>
          <c:order val="4"/>
          <c:tx>
            <c:strRef>
              <c:f>'[1]DESI-001'!$H$35</c:f>
              <c:strCache>
                <c:ptCount val="1"/>
                <c:pt idx="0">
                  <c:v>Número de productos entregados en los términos de tiempos establecidos</c:v>
                </c:pt>
              </c:strCache>
            </c:strRef>
          </c:tx>
          <c:spPr>
            <a:solidFill>
              <a:schemeClr val="accent5"/>
            </a:solidFill>
            <a:ln>
              <a:noFill/>
            </a:ln>
            <a:effectLst/>
          </c:spPr>
          <c:invertIfNegative val="0"/>
          <c:cat>
            <c:strRef>
              <c:f>'[1]DESI-001'!$C$36:$C$40</c:f>
              <c:strCache>
                <c:ptCount val="5"/>
                <c:pt idx="0">
                  <c:v>Trimestre I</c:v>
                </c:pt>
                <c:pt idx="1">
                  <c:v>Trimestre 2</c:v>
                </c:pt>
                <c:pt idx="2">
                  <c:v>0</c:v>
                </c:pt>
                <c:pt idx="3">
                  <c:v>TOTAL</c:v>
                </c:pt>
                <c:pt idx="4">
                  <c:v>0</c:v>
                </c:pt>
              </c:strCache>
            </c:strRef>
          </c:cat>
          <c:val>
            <c:numRef>
              <c:f>'[1]DESI-001'!$H$36:$H$40</c:f>
              <c:numCache>
                <c:formatCode>General</c:formatCode>
                <c:ptCount val="5"/>
                <c:pt idx="0">
                  <c:v>12</c:v>
                </c:pt>
                <c:pt idx="1">
                  <c:v>12</c:v>
                </c:pt>
                <c:pt idx="2">
                  <c:v>14</c:v>
                </c:pt>
                <c:pt idx="3">
                  <c:v>12</c:v>
                </c:pt>
                <c:pt idx="4">
                  <c:v>0</c:v>
                </c:pt>
              </c:numCache>
            </c:numRef>
          </c:val>
          <c:extLst>
            <c:ext xmlns:c16="http://schemas.microsoft.com/office/drawing/2014/chart" uri="{C3380CC4-5D6E-409C-BE32-E72D297353CC}">
              <c16:uniqueId val="{00000000-661F-4028-825A-FE12C9CCB87B}"/>
            </c:ext>
          </c:extLst>
        </c:ser>
        <c:ser>
          <c:idx val="5"/>
          <c:order val="5"/>
          <c:tx>
            <c:strRef>
              <c:f>'[1]DESI-001'!$I$35</c:f>
              <c:strCache>
                <c:ptCount val="1"/>
                <c:pt idx="0">
                  <c:v>Número de productos definidos para el periodo</c:v>
                </c:pt>
              </c:strCache>
            </c:strRef>
          </c:tx>
          <c:spPr>
            <a:solidFill>
              <a:schemeClr val="accent6"/>
            </a:solidFill>
            <a:ln>
              <a:noFill/>
            </a:ln>
            <a:effectLst/>
          </c:spPr>
          <c:invertIfNegative val="0"/>
          <c:cat>
            <c:strRef>
              <c:f>'[1]DESI-001'!$C$36:$C$40</c:f>
              <c:strCache>
                <c:ptCount val="5"/>
                <c:pt idx="0">
                  <c:v>Trimestre I</c:v>
                </c:pt>
                <c:pt idx="1">
                  <c:v>Trimestre 2</c:v>
                </c:pt>
                <c:pt idx="2">
                  <c:v>0</c:v>
                </c:pt>
                <c:pt idx="3">
                  <c:v>TOTAL</c:v>
                </c:pt>
                <c:pt idx="4">
                  <c:v>0</c:v>
                </c:pt>
              </c:strCache>
            </c:strRef>
          </c:cat>
          <c:val>
            <c:numRef>
              <c:f>'[1]DESI-001'!$I$36:$I$40</c:f>
              <c:numCache>
                <c:formatCode>General</c:formatCode>
                <c:ptCount val="5"/>
                <c:pt idx="0">
                  <c:v>12</c:v>
                </c:pt>
                <c:pt idx="1">
                  <c:v>12</c:v>
                </c:pt>
                <c:pt idx="2">
                  <c:v>1</c:v>
                </c:pt>
                <c:pt idx="3">
                  <c:v>12</c:v>
                </c:pt>
                <c:pt idx="4">
                  <c:v>0</c:v>
                </c:pt>
              </c:numCache>
            </c:numRef>
          </c:val>
          <c:extLst>
            <c:ext xmlns:c16="http://schemas.microsoft.com/office/drawing/2014/chart" uri="{C3380CC4-5D6E-409C-BE32-E72D297353CC}">
              <c16:uniqueId val="{00000001-661F-4028-825A-FE12C9CCB87B}"/>
            </c:ext>
          </c:extLst>
        </c:ser>
        <c:dLbls>
          <c:showLegendKey val="0"/>
          <c:showVal val="0"/>
          <c:showCatName val="0"/>
          <c:showSerName val="0"/>
          <c:showPercent val="0"/>
          <c:showBubbleSize val="0"/>
        </c:dLbls>
        <c:gapWidth val="219"/>
        <c:overlap val="-27"/>
        <c:axId val="1946997376"/>
        <c:axId val="1946179632"/>
        <c:extLst>
          <c:ext xmlns:c15="http://schemas.microsoft.com/office/drawing/2012/chart" uri="{02D57815-91ED-43cb-92C2-25804820EDAC}">
            <c15:filteredBarSeries>
              <c15:ser>
                <c:idx val="0"/>
                <c:order val="0"/>
                <c:tx>
                  <c:strRef>
                    <c:extLst>
                      <c:ext uri="{02D57815-91ED-43cb-92C2-25804820EDAC}">
                        <c15:formulaRef>
                          <c15:sqref>'[1]DESI-001'!$D$35</c15:sqref>
                        </c15:formulaRef>
                      </c:ext>
                    </c:extLst>
                    <c:strCache>
                      <c:ptCount val="1"/>
                      <c:pt idx="0">
                        <c:v>0</c:v>
                      </c:pt>
                    </c:strCache>
                  </c:strRef>
                </c:tx>
                <c:spPr>
                  <a:solidFill>
                    <a:schemeClr val="accent1"/>
                  </a:solidFill>
                  <a:ln>
                    <a:noFill/>
                  </a:ln>
                  <a:effectLst/>
                </c:spPr>
                <c:invertIfNegative val="0"/>
                <c:cat>
                  <c:strRef>
                    <c:extLst>
                      <c:ext uri="{02D57815-91ED-43cb-92C2-25804820EDAC}">
                        <c15:formulaRef>
                          <c15:sqref>'[1]DESI-001'!$C$36:$C$40</c15:sqref>
                        </c15:formulaRef>
                      </c:ext>
                    </c:extLst>
                    <c:strCache>
                      <c:ptCount val="5"/>
                      <c:pt idx="0">
                        <c:v>Trimestre I</c:v>
                      </c:pt>
                      <c:pt idx="1">
                        <c:v>Trimestre 2</c:v>
                      </c:pt>
                      <c:pt idx="2">
                        <c:v>0</c:v>
                      </c:pt>
                      <c:pt idx="3">
                        <c:v>TOTAL</c:v>
                      </c:pt>
                      <c:pt idx="4">
                        <c:v>0</c:v>
                      </c:pt>
                    </c:strCache>
                  </c:strRef>
                </c:cat>
                <c:val>
                  <c:numRef>
                    <c:extLst>
                      <c:ext uri="{02D57815-91ED-43cb-92C2-25804820EDAC}">
                        <c15:formulaRef>
                          <c15:sqref>'[1]DESI-001'!$D$36:$D$40</c15:sqref>
                        </c15:formulaRef>
                      </c:ext>
                    </c:extLst>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3-661F-4028-825A-FE12C9CCB87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'[1]DESI-001'!$E$35</c15:sqref>
                        </c15:formulaRef>
                      </c:ext>
                    </c:extLst>
                    <c:strCache>
                      <c:ptCount val="1"/>
                      <c:pt idx="0">
                        <c:v>0</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'[1]DESI-001'!$C$36:$C$40</c15:sqref>
                        </c15:formulaRef>
                      </c:ext>
                    </c:extLst>
                    <c:strCache>
                      <c:ptCount val="5"/>
                      <c:pt idx="0">
                        <c:v>Trimestre I</c:v>
                      </c:pt>
                      <c:pt idx="1">
                        <c:v>Trimestre 2</c:v>
                      </c:pt>
                      <c:pt idx="2">
                        <c:v>0</c:v>
                      </c:pt>
                      <c:pt idx="3">
                        <c:v>TOTAL</c:v>
                      </c:pt>
                      <c:pt idx="4">
                        <c:v>0</c:v>
                      </c:pt>
                    </c:strCache>
                  </c:strRef>
                </c:cat>
                <c:val>
                  <c:numRef>
                    <c:extLst xmlns:c15="http://schemas.microsoft.com/office/drawing/2012/chart">
                      <c:ext xmlns:c15="http://schemas.microsoft.com/office/drawing/2012/chart" uri="{02D57815-91ED-43cb-92C2-25804820EDAC}">
                        <c15:formulaRef>
                          <c15:sqref>'[1]DESI-001'!$E$36:$E$40</c15:sqref>
                        </c15:formulaRef>
                      </c:ext>
                    </c:extLst>
                    <c:numCache>
                      <c:formatCode>General</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4-661F-4028-825A-FE12C9CCB87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'[1]DESI-001'!$F$35</c15:sqref>
                        </c15:formulaRef>
                      </c:ext>
                    </c:extLst>
                    <c:strCache>
                      <c:ptCount val="1"/>
                      <c:pt idx="0">
                        <c:v>0</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'[1]DESI-001'!$C$36:$C$40</c15:sqref>
                        </c15:formulaRef>
                      </c:ext>
                    </c:extLst>
                    <c:strCache>
                      <c:ptCount val="5"/>
                      <c:pt idx="0">
                        <c:v>Trimestre I</c:v>
                      </c:pt>
                      <c:pt idx="1">
                        <c:v>Trimestre 2</c:v>
                      </c:pt>
                      <c:pt idx="2">
                        <c:v>0</c:v>
                      </c:pt>
                      <c:pt idx="3">
                        <c:v>TOTAL</c:v>
                      </c:pt>
                      <c:pt idx="4">
                        <c:v>0</c:v>
                      </c:pt>
                    </c:strCache>
                  </c:strRef>
                </c:cat>
                <c:val>
                  <c:numRef>
                    <c:extLst xmlns:c15="http://schemas.microsoft.com/office/drawing/2012/chart">
                      <c:ext xmlns:c15="http://schemas.microsoft.com/office/drawing/2012/chart" uri="{02D57815-91ED-43cb-92C2-25804820EDAC}">
                        <c15:formulaRef>
                          <c15:sqref>'[1]DESI-001'!$F$36:$F$40</c15:sqref>
                        </c15:formulaRef>
                      </c:ext>
                    </c:extLst>
                    <c:numCache>
                      <c:formatCode>General</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5-661F-4028-825A-FE12C9CCB87B}"/>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'[1]DESI-001'!$G$35</c15:sqref>
                        </c15:formulaRef>
                      </c:ext>
                    </c:extLst>
                    <c:strCache>
                      <c:ptCount val="1"/>
                      <c:pt idx="0">
                        <c:v>0</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'[1]DESI-001'!$C$36:$C$40</c15:sqref>
                        </c15:formulaRef>
                      </c:ext>
                    </c:extLst>
                    <c:strCache>
                      <c:ptCount val="5"/>
                      <c:pt idx="0">
                        <c:v>Trimestre I</c:v>
                      </c:pt>
                      <c:pt idx="1">
                        <c:v>Trimestre 2</c:v>
                      </c:pt>
                      <c:pt idx="2">
                        <c:v>0</c:v>
                      </c:pt>
                      <c:pt idx="3">
                        <c:v>TOTAL</c:v>
                      </c:pt>
                      <c:pt idx="4">
                        <c:v>0</c:v>
                      </c:pt>
                    </c:strCache>
                  </c:strRef>
                </c:cat>
                <c:val>
                  <c:numRef>
                    <c:extLst xmlns:c15="http://schemas.microsoft.com/office/drawing/2012/chart">
                      <c:ext xmlns:c15="http://schemas.microsoft.com/office/drawing/2012/chart" uri="{02D57815-91ED-43cb-92C2-25804820EDAC}">
                        <c15:formulaRef>
                          <c15:sqref>'[1]DESI-001'!$G$36:$G$40</c15:sqref>
                        </c15:formulaRef>
                      </c:ext>
                    </c:extLst>
                    <c:numCache>
                      <c:formatCode>General</c:formatCode>
                      <c:ptCount val="5"/>
                      <c:pt idx="0">
                        <c:v>0</c:v>
                      </c:pt>
                      <c:pt idx="1">
                        <c:v>0</c:v>
                      </c:pt>
                      <c:pt idx="2">
                        <c:v>14</c:v>
                      </c:pt>
                      <c:pt idx="3">
                        <c:v>0</c:v>
                      </c:pt>
                      <c:pt idx="4">
                        <c:v>0</c:v>
                      </c:pt>
                    </c:numCache>
                  </c:numRef>
                </c:val>
                <c:extLst xmlns:c15="http://schemas.microsoft.com/office/drawing/2012/chart">
                  <c:ext xmlns:c16="http://schemas.microsoft.com/office/drawing/2014/chart" uri="{C3380CC4-5D6E-409C-BE32-E72D297353CC}">
                    <c16:uniqueId val="{00000006-661F-4028-825A-FE12C9CCB87B}"/>
                  </c:ext>
                </c:extLst>
              </c15:ser>
            </c15:filteredBarSeries>
          </c:ext>
        </c:extLst>
      </c:barChart>
      <c:lineChart>
        <c:grouping val="standard"/>
        <c:varyColors val="0"/>
        <c:ser>
          <c:idx val="6"/>
          <c:order val="6"/>
          <c:tx>
            <c:strRef>
              <c:f>'[1]DESI-001'!$J$35</c:f>
              <c:strCache>
                <c:ptCount val="1"/>
                <c:pt idx="0">
                  <c:v>RESULTADO</c:v>
                </c:pt>
              </c:strCache>
            </c:strRef>
          </c:tx>
          <c:spPr>
            <a:ln w="28575" cap="rnd">
              <a:solidFill>
                <a:schemeClr val="accent1">
                  <a:lumMod val="60000"/>
                </a:schemeClr>
              </a:solidFill>
              <a:round/>
            </a:ln>
            <a:effectLst/>
          </c:spPr>
          <c:marker>
            <c:symbol val="none"/>
          </c:marker>
          <c:cat>
            <c:strRef>
              <c:f>'[1]DESI-001'!$C$36:$C$40</c:f>
              <c:strCache>
                <c:ptCount val="5"/>
                <c:pt idx="0">
                  <c:v>Trimestre I</c:v>
                </c:pt>
                <c:pt idx="1">
                  <c:v>Trimestre 2</c:v>
                </c:pt>
                <c:pt idx="2">
                  <c:v>0</c:v>
                </c:pt>
                <c:pt idx="3">
                  <c:v>TOTAL</c:v>
                </c:pt>
                <c:pt idx="4">
                  <c:v>0</c:v>
                </c:pt>
              </c:strCache>
            </c:strRef>
          </c:cat>
          <c:val>
            <c:numRef>
              <c:f>'[1]DESI-001'!$J$36:$J$40</c:f>
              <c:numCache>
                <c:formatCode>General</c:formatCode>
                <c:ptCount val="5"/>
                <c:pt idx="0">
                  <c:v>1</c:v>
                </c:pt>
                <c:pt idx="1">
                  <c:v>1</c:v>
                </c:pt>
                <c:pt idx="2">
                  <c:v>0</c:v>
                </c:pt>
                <c:pt idx="3">
                  <c:v>1</c:v>
                </c:pt>
                <c:pt idx="4">
                  <c:v>0</c:v>
                </c:pt>
              </c:numCache>
            </c:numRef>
          </c:val>
          <c:smooth val="0"/>
          <c:extLst>
            <c:ext xmlns:c16="http://schemas.microsoft.com/office/drawing/2014/chart" uri="{C3380CC4-5D6E-409C-BE32-E72D297353CC}">
              <c16:uniqueId val="{00000002-661F-4028-825A-FE12C9CCB87B}"/>
            </c:ext>
          </c:extLst>
        </c:ser>
        <c:dLbls>
          <c:showLegendKey val="0"/>
          <c:showVal val="0"/>
          <c:showCatName val="0"/>
          <c:showSerName val="0"/>
          <c:showPercent val="0"/>
          <c:showBubbleSize val="0"/>
        </c:dLbls>
        <c:marker val="1"/>
        <c:smooth val="0"/>
        <c:axId val="1925257360"/>
        <c:axId val="1925255584"/>
      </c:lineChart>
      <c:catAx>
        <c:axId val="1946997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6179632"/>
        <c:crosses val="autoZero"/>
        <c:auto val="1"/>
        <c:lblAlgn val="ctr"/>
        <c:lblOffset val="100"/>
        <c:noMultiLvlLbl val="0"/>
      </c:catAx>
      <c:valAx>
        <c:axId val="19461796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6997376"/>
        <c:crosses val="autoZero"/>
        <c:crossBetween val="between"/>
      </c:valAx>
      <c:valAx>
        <c:axId val="1925255584"/>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5257360"/>
        <c:crosses val="max"/>
        <c:crossBetween val="between"/>
      </c:valAx>
      <c:catAx>
        <c:axId val="1925257360"/>
        <c:scaling>
          <c:orientation val="minMax"/>
        </c:scaling>
        <c:delete val="1"/>
        <c:axPos val="b"/>
        <c:numFmt formatCode="General" sourceLinked="1"/>
        <c:majorTickMark val="none"/>
        <c:minorTickMark val="none"/>
        <c:tickLblPos val="nextTo"/>
        <c:crossAx val="192525558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577820310003419E-2"/>
          <c:y val="6.6195730872892822E-2"/>
          <c:w val="0.69423158711245037"/>
          <c:h val="0.54229608682302188"/>
        </c:manualLayout>
      </c:layout>
      <c:barChart>
        <c:barDir val="col"/>
        <c:grouping val="clustered"/>
        <c:varyColors val="0"/>
        <c:ser>
          <c:idx val="0"/>
          <c:order val="0"/>
          <c:tx>
            <c:strRef>
              <c:f>'[19]IMVI-IND-004'!$C$36</c:f>
              <c:strCache>
                <c:ptCount val="1"/>
                <c:pt idx="0">
                  <c:v>Enero</c:v>
                </c:pt>
              </c:strCache>
            </c:strRef>
          </c:tx>
          <c:spPr>
            <a:solidFill>
              <a:schemeClr val="accent6"/>
            </a:solidFill>
            <a:ln>
              <a:noFill/>
            </a:ln>
            <a:effectLst/>
          </c:spPr>
          <c:invertIfNegative val="0"/>
          <c:cat>
            <c:strRef>
              <c:extLst>
                <c:ext xmlns:c15="http://schemas.microsoft.com/office/drawing/2012/chart" uri="{02D57815-91ED-43cb-92C2-25804820EDAC}">
                  <c15:fullRef>
                    <c15:sqref>'[19]IMVI-IND-004'!$D$35:$I$35</c15:sqref>
                  </c15:fullRef>
                </c:ext>
              </c:extLst>
              <c:f>'[19]IMVI-IND-004'!$H$35:$I$35</c:f>
              <c:strCache>
                <c:ptCount val="2"/>
                <c:pt idx="0">
                  <c:v># Km carril lineal intervenidos</c:v>
                </c:pt>
                <c:pt idx="1">
                  <c:v># Km carril lineal programados</c:v>
                </c:pt>
              </c:strCache>
            </c:strRef>
          </c:cat>
          <c:val>
            <c:numRef>
              <c:extLst>
                <c:ext xmlns:c15="http://schemas.microsoft.com/office/drawing/2012/chart" uri="{02D57815-91ED-43cb-92C2-25804820EDAC}">
                  <c15:fullRef>
                    <c15:sqref>'[19]IMVI-IND-004'!$D$36:$I$36</c15:sqref>
                  </c15:fullRef>
                </c:ext>
              </c:extLst>
              <c:f>'[19]IMVI-IND-004'!$H$36:$I$36</c:f>
              <c:numCache>
                <c:formatCode>General</c:formatCode>
                <c:ptCount val="2"/>
                <c:pt idx="0">
                  <c:v>3.28</c:v>
                </c:pt>
                <c:pt idx="1">
                  <c:v>3.28</c:v>
                </c:pt>
              </c:numCache>
            </c:numRef>
          </c:val>
          <c:extLst>
            <c:ext xmlns:c16="http://schemas.microsoft.com/office/drawing/2014/chart" uri="{C3380CC4-5D6E-409C-BE32-E72D297353CC}">
              <c16:uniqueId val="{00000000-BD99-451D-8569-FF8B131DFFB9}"/>
            </c:ext>
          </c:extLst>
        </c:ser>
        <c:ser>
          <c:idx val="1"/>
          <c:order val="1"/>
          <c:tx>
            <c:strRef>
              <c:f>'[19]IMVI-IND-004'!$C$37</c:f>
              <c:strCache>
                <c:ptCount val="1"/>
                <c:pt idx="0">
                  <c:v>Febrero</c:v>
                </c:pt>
              </c:strCache>
            </c:strRef>
          </c:tx>
          <c:spPr>
            <a:solidFill>
              <a:schemeClr val="accent5"/>
            </a:solidFill>
            <a:ln>
              <a:noFill/>
            </a:ln>
            <a:effectLst/>
          </c:spPr>
          <c:invertIfNegative val="0"/>
          <c:cat>
            <c:strRef>
              <c:extLst>
                <c:ext xmlns:c15="http://schemas.microsoft.com/office/drawing/2012/chart" uri="{02D57815-91ED-43cb-92C2-25804820EDAC}">
                  <c15:fullRef>
                    <c15:sqref>'[19]IMVI-IND-004'!$D$35:$I$35</c15:sqref>
                  </c15:fullRef>
                </c:ext>
              </c:extLst>
              <c:f>'[19]IMVI-IND-004'!$H$35:$I$35</c:f>
              <c:strCache>
                <c:ptCount val="2"/>
                <c:pt idx="0">
                  <c:v># Km carril lineal intervenidos</c:v>
                </c:pt>
                <c:pt idx="1">
                  <c:v># Km carril lineal programados</c:v>
                </c:pt>
              </c:strCache>
            </c:strRef>
          </c:cat>
          <c:val>
            <c:numRef>
              <c:extLst>
                <c:ext xmlns:c15="http://schemas.microsoft.com/office/drawing/2012/chart" uri="{02D57815-91ED-43cb-92C2-25804820EDAC}">
                  <c15:fullRef>
                    <c15:sqref>'[19]IMVI-IND-004'!$D$37:$I$37</c15:sqref>
                  </c15:fullRef>
                </c:ext>
              </c:extLst>
              <c:f>'[19]IMVI-IND-004'!$H$37:$I$37</c:f>
              <c:numCache>
                <c:formatCode>General</c:formatCode>
                <c:ptCount val="2"/>
                <c:pt idx="0">
                  <c:v>3.35</c:v>
                </c:pt>
                <c:pt idx="1">
                  <c:v>3.35</c:v>
                </c:pt>
              </c:numCache>
            </c:numRef>
          </c:val>
          <c:extLst>
            <c:ext xmlns:c16="http://schemas.microsoft.com/office/drawing/2014/chart" uri="{C3380CC4-5D6E-409C-BE32-E72D297353CC}">
              <c16:uniqueId val="{00000001-BD99-451D-8569-FF8B131DFFB9}"/>
            </c:ext>
          </c:extLst>
        </c:ser>
        <c:ser>
          <c:idx val="2"/>
          <c:order val="2"/>
          <c:tx>
            <c:strRef>
              <c:f>'[19]IMVI-IND-004'!$C$38</c:f>
              <c:strCache>
                <c:ptCount val="1"/>
                <c:pt idx="0">
                  <c:v>Marzo</c:v>
                </c:pt>
              </c:strCache>
            </c:strRef>
          </c:tx>
          <c:spPr>
            <a:solidFill>
              <a:schemeClr val="accent4"/>
            </a:solidFill>
            <a:ln>
              <a:noFill/>
            </a:ln>
            <a:effectLst/>
          </c:spPr>
          <c:invertIfNegative val="0"/>
          <c:cat>
            <c:strRef>
              <c:extLst>
                <c:ext xmlns:c15="http://schemas.microsoft.com/office/drawing/2012/chart" uri="{02D57815-91ED-43cb-92C2-25804820EDAC}">
                  <c15:fullRef>
                    <c15:sqref>'[19]IMVI-IND-004'!$D$35:$I$35</c15:sqref>
                  </c15:fullRef>
                </c:ext>
              </c:extLst>
              <c:f>'[19]IMVI-IND-004'!$H$35:$I$35</c:f>
              <c:strCache>
                <c:ptCount val="2"/>
                <c:pt idx="0">
                  <c:v># Km carril lineal intervenidos</c:v>
                </c:pt>
                <c:pt idx="1">
                  <c:v># Km carril lineal programados</c:v>
                </c:pt>
              </c:strCache>
            </c:strRef>
          </c:cat>
          <c:val>
            <c:numRef>
              <c:extLst>
                <c:ext xmlns:c15="http://schemas.microsoft.com/office/drawing/2012/chart" uri="{02D57815-91ED-43cb-92C2-25804820EDAC}">
                  <c15:fullRef>
                    <c15:sqref>'[19]IMVI-IND-004'!$D$38:$I$38</c15:sqref>
                  </c15:fullRef>
                </c:ext>
              </c:extLst>
              <c:f>'[19]IMVI-IND-004'!$H$38:$I$38</c:f>
              <c:numCache>
                <c:formatCode>General</c:formatCode>
                <c:ptCount val="2"/>
                <c:pt idx="0">
                  <c:v>1.87</c:v>
                </c:pt>
                <c:pt idx="1">
                  <c:v>1.87</c:v>
                </c:pt>
              </c:numCache>
            </c:numRef>
          </c:val>
          <c:extLst>
            <c:ext xmlns:c16="http://schemas.microsoft.com/office/drawing/2014/chart" uri="{C3380CC4-5D6E-409C-BE32-E72D297353CC}">
              <c16:uniqueId val="{00000002-BD99-451D-8569-FF8B131DFFB9}"/>
            </c:ext>
          </c:extLst>
        </c:ser>
        <c:dLbls>
          <c:showLegendKey val="0"/>
          <c:showVal val="0"/>
          <c:showCatName val="0"/>
          <c:showSerName val="0"/>
          <c:showPercent val="0"/>
          <c:showBubbleSize val="0"/>
        </c:dLbls>
        <c:gapWidth val="219"/>
        <c:overlap val="-27"/>
        <c:axId val="65874176"/>
        <c:axId val="66187264"/>
        <c:extLst/>
      </c:barChart>
      <c:catAx>
        <c:axId val="65874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87264"/>
        <c:crosses val="autoZero"/>
        <c:auto val="1"/>
        <c:lblAlgn val="ctr"/>
        <c:lblOffset val="100"/>
        <c:noMultiLvlLbl val="0"/>
      </c:catAx>
      <c:valAx>
        <c:axId val="66187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874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verticalDpi="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577820310003419E-2"/>
          <c:y val="6.6195730872892822E-2"/>
          <c:w val="0.69423158711245037"/>
          <c:h val="0.54229608682302188"/>
        </c:manualLayout>
      </c:layout>
      <c:barChart>
        <c:barDir val="col"/>
        <c:grouping val="clustered"/>
        <c:varyColors val="0"/>
        <c:ser>
          <c:idx val="3"/>
          <c:order val="3"/>
          <c:tx>
            <c:strRef>
              <c:f>'[19]IMVI-IND-004'!$C$39</c:f>
              <c:strCache>
                <c:ptCount val="1"/>
                <c:pt idx="0">
                  <c:v>Abril</c:v>
                </c:pt>
              </c:strCache>
              <c:extLst xmlns:c15="http://schemas.microsoft.com/office/drawing/2012/chart"/>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'[19]IMVI-IND-004'!$D$35:$I$35</c15:sqref>
                  </c15:fullRef>
                </c:ext>
              </c:extLst>
              <c:f>'[19]IMVI-IND-004'!$H$35:$I$35</c:f>
              <c:strCache>
                <c:ptCount val="2"/>
                <c:pt idx="0">
                  <c:v># Km carril lineal intervenidos</c:v>
                </c:pt>
                <c:pt idx="1">
                  <c:v># Km carril lineal programados</c:v>
                </c:pt>
              </c:strCache>
            </c:strRef>
          </c:cat>
          <c:val>
            <c:numRef>
              <c:extLst>
                <c:ext xmlns:c15="http://schemas.microsoft.com/office/drawing/2012/chart" uri="{02D57815-91ED-43cb-92C2-25804820EDAC}">
                  <c15:fullRef>
                    <c15:sqref>'[19]IMVI-IND-004'!$D$39:$I$39</c15:sqref>
                  </c15:fullRef>
                </c:ext>
              </c:extLst>
              <c:f>'[19]IMVI-IND-004'!$H$39:$I$39</c:f>
              <c:numCache>
                <c:formatCode>General</c:formatCode>
                <c:ptCount val="2"/>
                <c:pt idx="0">
                  <c:v>0.75</c:v>
                </c:pt>
                <c:pt idx="1">
                  <c:v>1.6</c:v>
                </c:pt>
              </c:numCache>
            </c:numRef>
          </c:val>
          <c:extLst xmlns:c15="http://schemas.microsoft.com/office/drawing/2012/chart">
            <c:ext xmlns:c16="http://schemas.microsoft.com/office/drawing/2014/chart" uri="{C3380CC4-5D6E-409C-BE32-E72D297353CC}">
              <c16:uniqueId val="{00000000-D6FC-4ADA-AF1E-DE7244C82FF6}"/>
            </c:ext>
          </c:extLst>
        </c:ser>
        <c:ser>
          <c:idx val="4"/>
          <c:order val="4"/>
          <c:tx>
            <c:strRef>
              <c:f>'[19]IMVI-IND-004'!$C$40</c:f>
              <c:strCache>
                <c:ptCount val="1"/>
                <c:pt idx="0">
                  <c:v>Mayo</c:v>
                </c:pt>
              </c:strCache>
              <c:extLst xmlns:c15="http://schemas.microsoft.com/office/drawing/2012/chart"/>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'[19]IMVI-IND-004'!$D$35:$I$35</c15:sqref>
                  </c15:fullRef>
                </c:ext>
              </c:extLst>
              <c:f>'[19]IMVI-IND-004'!$H$35:$I$35</c:f>
              <c:strCache>
                <c:ptCount val="2"/>
                <c:pt idx="0">
                  <c:v># Km carril lineal intervenidos</c:v>
                </c:pt>
                <c:pt idx="1">
                  <c:v># Km carril lineal programados</c:v>
                </c:pt>
              </c:strCache>
            </c:strRef>
          </c:cat>
          <c:val>
            <c:numRef>
              <c:extLst>
                <c:ext xmlns:c15="http://schemas.microsoft.com/office/drawing/2012/chart" uri="{02D57815-91ED-43cb-92C2-25804820EDAC}">
                  <c15:fullRef>
                    <c15:sqref>'[19]IMVI-IND-004'!$D$40:$I$40</c15:sqref>
                  </c15:fullRef>
                </c:ext>
              </c:extLst>
              <c:f>'[19]IMVI-IND-004'!$H$40:$I$40</c:f>
              <c:numCache>
                <c:formatCode>General</c:formatCode>
                <c:ptCount val="2"/>
                <c:pt idx="0">
                  <c:v>0.14000000000000001</c:v>
                </c:pt>
                <c:pt idx="1">
                  <c:v>1.6</c:v>
                </c:pt>
              </c:numCache>
            </c:numRef>
          </c:val>
          <c:extLst xmlns:c15="http://schemas.microsoft.com/office/drawing/2012/chart">
            <c:ext xmlns:c16="http://schemas.microsoft.com/office/drawing/2014/chart" uri="{C3380CC4-5D6E-409C-BE32-E72D297353CC}">
              <c16:uniqueId val="{00000001-D6FC-4ADA-AF1E-DE7244C82FF6}"/>
            </c:ext>
          </c:extLst>
        </c:ser>
        <c:ser>
          <c:idx val="5"/>
          <c:order val="5"/>
          <c:tx>
            <c:strRef>
              <c:f>'[19]IMVI-IND-004'!$C$41</c:f>
              <c:strCache>
                <c:ptCount val="1"/>
                <c:pt idx="0">
                  <c:v>Junio</c:v>
                </c:pt>
              </c:strCache>
              <c:extLst xmlns:c15="http://schemas.microsoft.com/office/drawing/2012/chart"/>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'[19]IMVI-IND-004'!$D$35:$I$35</c15:sqref>
                  </c15:fullRef>
                </c:ext>
              </c:extLst>
              <c:f>'[19]IMVI-IND-004'!$H$35:$I$35</c:f>
              <c:strCache>
                <c:ptCount val="2"/>
                <c:pt idx="0">
                  <c:v># Km carril lineal intervenidos</c:v>
                </c:pt>
                <c:pt idx="1">
                  <c:v># Km carril lineal programados</c:v>
                </c:pt>
              </c:strCache>
            </c:strRef>
          </c:cat>
          <c:val>
            <c:numRef>
              <c:extLst>
                <c:ext xmlns:c15="http://schemas.microsoft.com/office/drawing/2012/chart" uri="{02D57815-91ED-43cb-92C2-25804820EDAC}">
                  <c15:fullRef>
                    <c15:sqref>'[19]IMVI-IND-004'!$D$41:$I$41</c15:sqref>
                  </c15:fullRef>
                </c:ext>
              </c:extLst>
              <c:f>'[19]IMVI-IND-004'!$H$41:$I$41</c:f>
              <c:numCache>
                <c:formatCode>General</c:formatCode>
                <c:ptCount val="2"/>
                <c:pt idx="0">
                  <c:v>0.85</c:v>
                </c:pt>
                <c:pt idx="1">
                  <c:v>1.6</c:v>
                </c:pt>
              </c:numCache>
            </c:numRef>
          </c:val>
          <c:extLst xmlns:c15="http://schemas.microsoft.com/office/drawing/2012/chart">
            <c:ext xmlns:c16="http://schemas.microsoft.com/office/drawing/2014/chart" uri="{C3380CC4-5D6E-409C-BE32-E72D297353CC}">
              <c16:uniqueId val="{00000002-D6FC-4ADA-AF1E-DE7244C82FF6}"/>
            </c:ext>
          </c:extLst>
        </c:ser>
        <c:dLbls>
          <c:showLegendKey val="0"/>
          <c:showVal val="0"/>
          <c:showCatName val="0"/>
          <c:showSerName val="0"/>
          <c:showPercent val="0"/>
          <c:showBubbleSize val="0"/>
        </c:dLbls>
        <c:gapWidth val="219"/>
        <c:overlap val="-27"/>
        <c:axId val="65874176"/>
        <c:axId val="66187264"/>
        <c:extLst>
          <c:ext xmlns:c15="http://schemas.microsoft.com/office/drawing/2012/chart" uri="{02D57815-91ED-43cb-92C2-25804820EDAC}">
            <c15:filteredBarSeries>
              <c15:ser>
                <c:idx val="0"/>
                <c:order val="0"/>
                <c:tx>
                  <c:strRef>
                    <c:extLst>
                      <c:ext uri="{02D57815-91ED-43cb-92C2-25804820EDAC}">
                        <c15:formulaRef>
                          <c15:sqref>'[19]IMVI-IND-004'!$C$36</c15:sqref>
                        </c15:formulaRef>
                      </c:ext>
                    </c:extLst>
                    <c:strCache>
                      <c:ptCount val="1"/>
                      <c:pt idx="0">
                        <c:v>Enero</c:v>
                      </c:pt>
                    </c:strCache>
                  </c:strRef>
                </c:tx>
                <c:spPr>
                  <a:solidFill>
                    <a:schemeClr val="accent6"/>
                  </a:solidFill>
                  <a:ln>
                    <a:noFill/>
                  </a:ln>
                  <a:effectLst/>
                </c:spPr>
                <c:invertIfNegative val="0"/>
                <c:cat>
                  <c:strRef>
                    <c:extLst>
                      <c:ext uri="{02D57815-91ED-43cb-92C2-25804820EDAC}">
                        <c15:fullRef>
                          <c15:sqref>'[19]IMVI-IND-004'!$D$35:$I$35</c15:sqref>
                        </c15:fullRef>
                        <c15:formulaRef>
                          <c15:sqref>'[19]IMVI-IND-004'!$H$35:$I$35</c15:sqref>
                        </c15:formulaRef>
                      </c:ext>
                    </c:extLst>
                    <c:strCache>
                      <c:ptCount val="2"/>
                      <c:pt idx="0">
                        <c:v># Km carril lineal intervenidos</c:v>
                      </c:pt>
                      <c:pt idx="1">
                        <c:v># Km carril lineal programados</c:v>
                      </c:pt>
                    </c:strCache>
                  </c:strRef>
                </c:cat>
                <c:val>
                  <c:numRef>
                    <c:extLst>
                      <c:ext uri="{02D57815-91ED-43cb-92C2-25804820EDAC}">
                        <c15:fullRef>
                          <c15:sqref>'[19]IMVI-IND-004'!$D$36:$I$36</c15:sqref>
                        </c15:fullRef>
                        <c15:formulaRef>
                          <c15:sqref>'[19]IMVI-IND-004'!$H$36:$I$36</c15:sqref>
                        </c15:formulaRef>
                      </c:ext>
                    </c:extLst>
                    <c:numCache>
                      <c:formatCode>General</c:formatCode>
                      <c:ptCount val="2"/>
                      <c:pt idx="0">
                        <c:v>3.28</c:v>
                      </c:pt>
                      <c:pt idx="1">
                        <c:v>3.28</c:v>
                      </c:pt>
                    </c:numCache>
                  </c:numRef>
                </c:val>
                <c:extLst>
                  <c:ext xmlns:c16="http://schemas.microsoft.com/office/drawing/2014/chart" uri="{C3380CC4-5D6E-409C-BE32-E72D297353CC}">
                    <c16:uniqueId val="{00000003-D6FC-4ADA-AF1E-DE7244C82FF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'[19]IMVI-IND-004'!$C$37</c15:sqref>
                        </c15:formulaRef>
                      </c:ext>
                    </c:extLst>
                    <c:strCache>
                      <c:ptCount val="1"/>
                      <c:pt idx="0">
                        <c:v>Febrero</c:v>
                      </c:pt>
                    </c:strCache>
                  </c:strRef>
                </c:tx>
                <c:spPr>
                  <a:solidFill>
                    <a:schemeClr val="accent5"/>
                  </a:solidFill>
                  <a:ln>
                    <a:noFill/>
                  </a:ln>
                  <a:effectLst/>
                </c:spPr>
                <c:invertIfNegative val="0"/>
                <c:cat>
                  <c:strRef>
                    <c:extLst>
                      <c:ext xmlns:c15="http://schemas.microsoft.com/office/drawing/2012/chart" uri="{02D57815-91ED-43cb-92C2-25804820EDAC}">
                        <c15:fullRef>
                          <c15:sqref>'[19]IMVI-IND-004'!$D$35:$I$35</c15:sqref>
                        </c15:fullRef>
                        <c15:formulaRef>
                          <c15:sqref>'[19]IMVI-IND-004'!$H$35:$I$35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'[19]IMVI-IND-004'!$D$37:$I$37</c15:sqref>
                        </c15:fullRef>
                        <c15:formulaRef>
                          <c15:sqref>'[19]IMVI-IND-004'!$H$37:$I$37</c15:sqref>
                        </c15:formulaRef>
                      </c:ext>
                    </c:extLst>
                    <c:numCache>
                      <c:formatCode>General</c:formatCode>
                      <c:ptCount val="2"/>
                      <c:pt idx="0">
                        <c:v>3.35</c:v>
                      </c:pt>
                      <c:pt idx="1">
                        <c:v>3.35</c:v>
                      </c:pt>
                    </c:numCache>
                  </c:numRef>
                </c:val>
                <c:extLst xmlns:c15="http://schemas.microsoft.com/office/drawing/2012/chart">
                  <c:ext xmlns:c16="http://schemas.microsoft.com/office/drawing/2014/chart" uri="{C3380CC4-5D6E-409C-BE32-E72D297353CC}">
                    <c16:uniqueId val="{00000004-D6FC-4ADA-AF1E-DE7244C82FF6}"/>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'[19]IMVI-IND-004'!$C$38</c15:sqref>
                        </c15:formulaRef>
                      </c:ext>
                    </c:extLst>
                    <c:strCache>
                      <c:ptCount val="1"/>
                      <c:pt idx="0">
                        <c:v>Marzo</c:v>
                      </c:pt>
                    </c:strCache>
                  </c:strRef>
                </c:tx>
                <c:spPr>
                  <a:solidFill>
                    <a:schemeClr val="accent4"/>
                  </a:solidFill>
                  <a:ln>
                    <a:noFill/>
                  </a:ln>
                  <a:effectLst/>
                </c:spPr>
                <c:invertIfNegative val="0"/>
                <c:cat>
                  <c:strRef>
                    <c:extLst>
                      <c:ext xmlns:c15="http://schemas.microsoft.com/office/drawing/2012/chart" uri="{02D57815-91ED-43cb-92C2-25804820EDAC}">
                        <c15:fullRef>
                          <c15:sqref>'[19]IMVI-IND-004'!$D$35:$I$35</c15:sqref>
                        </c15:fullRef>
                        <c15:formulaRef>
                          <c15:sqref>'[19]IMVI-IND-004'!$H$35:$I$35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'[19]IMVI-IND-004'!$D$38:$I$38</c15:sqref>
                        </c15:fullRef>
                        <c15:formulaRef>
                          <c15:sqref>'[19]IMVI-IND-004'!$H$38:$I$38</c15:sqref>
                        </c15:formulaRef>
                      </c:ext>
                    </c:extLst>
                    <c:numCache>
                      <c:formatCode>General</c:formatCode>
                      <c:ptCount val="2"/>
                      <c:pt idx="0">
                        <c:v>1.87</c:v>
                      </c:pt>
                      <c:pt idx="1">
                        <c:v>1.87</c:v>
                      </c:pt>
                    </c:numCache>
                  </c:numRef>
                </c:val>
                <c:extLst xmlns:c15="http://schemas.microsoft.com/office/drawing/2012/chart">
                  <c:ext xmlns:c16="http://schemas.microsoft.com/office/drawing/2014/chart" uri="{C3380CC4-5D6E-409C-BE32-E72D297353CC}">
                    <c16:uniqueId val="{00000005-D6FC-4ADA-AF1E-DE7244C82FF6}"/>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'[19]IMVI-IND-004'!$C$44:$G$44</c15:sqref>
                        </c15:formulaRef>
                      </c:ext>
                    </c:extLst>
                    <c:strCache>
                      <c:ptCount val="1"/>
                      <c:pt idx="0">
                        <c:v>Septiembre 0 0 0 0</c:v>
                      </c:pt>
                    </c:strCache>
                  </c:strRef>
                </c:tx>
                <c:spPr>
                  <a:solidFill>
                    <a:schemeClr val="accent6">
                      <a:lumMod val="80000"/>
                      <a:lumOff val="20000"/>
                    </a:schemeClr>
                  </a:solidFill>
                  <a:ln>
                    <a:noFill/>
                  </a:ln>
                  <a:effectLst/>
                </c:spPr>
                <c:invertIfNegative val="0"/>
                <c:val>
                  <c:numRef>
                    <c:extLst xmlns:c15="http://schemas.microsoft.com/office/drawing/2012/chart">
                      <c:ext xmlns:c16="http://schemas.microsoft.com/office/drawing/2014/chart" uri="{F5D05F6E-A05E-4728-AFD3-386EB277150F}">
                        <c16:filteredLitCache>
                          <c:numCache>
                            <c:formatCode>General</c:formatCode>
                            <c:ptCount val="1"/>
                            <c:pt idx="0">
                              <c:v>1</c:v>
                            </c:pt>
                          </c:numCache>
                        </c16:filteredLitCache>
                      </c:ext>
                    </c:extLst>
                    <c:f/>
                    <c:numCache>
                      <c:formatCode>General</c:formatCode>
                      <c:ptCount val="0"/>
                    </c:numCache>
                  </c:numRef>
                </c:val>
                <c:extLst xmlns:c15="http://schemas.microsoft.com/office/drawing/2012/chart">
                  <c:ext xmlns:c16="http://schemas.microsoft.com/office/drawing/2014/chart" uri="{C3380CC4-5D6E-409C-BE32-E72D297353CC}">
                    <c16:uniqueId val="{00000006-D6FC-4ADA-AF1E-DE7244C82FF6}"/>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'[19]IMVI-IND-004'!$C$42:$G$42</c15:sqref>
                        </c15:formulaRef>
                      </c:ext>
                    </c:extLst>
                    <c:strCache>
                      <c:ptCount val="1"/>
                      <c:pt idx="0">
                        <c:v>Julio 0 0 0 0</c:v>
                      </c:pt>
                    </c:strCache>
                  </c:strRef>
                </c:tx>
                <c:spPr>
                  <a:solidFill>
                    <a:schemeClr val="accent5">
                      <a:lumMod val="80000"/>
                      <a:lumOff val="20000"/>
                    </a:schemeClr>
                  </a:solidFill>
                  <a:ln>
                    <a:noFill/>
                  </a:ln>
                  <a:effectLst/>
                </c:spPr>
                <c:invertIfNegative val="0"/>
                <c:val>
                  <c:numRef>
                    <c:extLst xmlns:c15="http://schemas.microsoft.com/office/drawing/2012/chart">
                      <c:ext xmlns:c16="http://schemas.microsoft.com/office/drawing/2014/chart" uri="{F5D05F6E-A05E-4728-AFD3-386EB277150F}">
                        <c16:filteredLitCache>
                          <c:numCache>
                            <c:formatCode>General</c:formatCode>
                            <c:ptCount val="1"/>
                            <c:pt idx="0">
                              <c:v>1</c:v>
                            </c:pt>
                          </c:numCache>
                        </c16:filteredLitCache>
                      </c:ext>
                    </c:extLst>
                    <c:f/>
                    <c:numCache>
                      <c:formatCode>General</c:formatCode>
                      <c:ptCount val="0"/>
                    </c:numCache>
                  </c:numRef>
                </c:val>
                <c:extLst xmlns:c15="http://schemas.microsoft.com/office/drawing/2012/chart">
                  <c:ext xmlns:c16="http://schemas.microsoft.com/office/drawing/2014/chart" uri="{C3380CC4-5D6E-409C-BE32-E72D297353CC}">
                    <c16:uniqueId val="{00000007-D6FC-4ADA-AF1E-DE7244C82FF6}"/>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'[19]IMVI-IND-004'!$C$43:$G$43</c15:sqref>
                        </c15:formulaRef>
                      </c:ext>
                    </c:extLst>
                    <c:strCache>
                      <c:ptCount val="1"/>
                      <c:pt idx="0">
                        <c:v>Agosto 0 0 0 0</c:v>
                      </c:pt>
                    </c:strCache>
                  </c:strRef>
                </c:tx>
                <c:spPr>
                  <a:solidFill>
                    <a:schemeClr val="accent4">
                      <a:lumMod val="80000"/>
                      <a:lumOff val="20000"/>
                    </a:schemeClr>
                  </a:solidFill>
                  <a:ln>
                    <a:noFill/>
                  </a:ln>
                  <a:effectLst/>
                </c:spPr>
                <c:invertIfNegative val="0"/>
                <c:val>
                  <c:numRef>
                    <c:extLst xmlns:c15="http://schemas.microsoft.com/office/drawing/2012/chart">
                      <c:ext xmlns:c16="http://schemas.microsoft.com/office/drawing/2014/chart" uri="{F5D05F6E-A05E-4728-AFD3-386EB277150F}">
                        <c16:filteredLitCache>
                          <c:numCache>
                            <c:formatCode>General</c:formatCode>
                            <c:ptCount val="1"/>
                            <c:pt idx="0">
                              <c:v>1</c:v>
                            </c:pt>
                          </c:numCache>
                        </c16:filteredLitCache>
                      </c:ext>
                    </c:extLst>
                    <c:f/>
                    <c:numCache>
                      <c:formatCode>General</c:formatCode>
                      <c:ptCount val="0"/>
                    </c:numCache>
                  </c:numRef>
                </c:val>
                <c:extLst xmlns:c15="http://schemas.microsoft.com/office/drawing/2012/chart">
                  <c:ext xmlns:c16="http://schemas.microsoft.com/office/drawing/2014/chart" uri="{C3380CC4-5D6E-409C-BE32-E72D297353CC}">
                    <c16:uniqueId val="{00000008-D6FC-4ADA-AF1E-DE7244C82FF6}"/>
                  </c:ext>
                </c:extLst>
              </c15:ser>
            </c15:filteredBarSeries>
          </c:ext>
        </c:extLst>
      </c:barChart>
      <c:catAx>
        <c:axId val="65874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87264"/>
        <c:crosses val="autoZero"/>
        <c:auto val="1"/>
        <c:lblAlgn val="ctr"/>
        <c:lblOffset val="100"/>
        <c:noMultiLvlLbl val="0"/>
      </c:catAx>
      <c:valAx>
        <c:axId val="66187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874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verticalDpi="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577820310003419E-2"/>
          <c:y val="6.6195730872892822E-2"/>
          <c:w val="0.69423158711245037"/>
          <c:h val="0.54229608682302188"/>
        </c:manualLayout>
      </c:layout>
      <c:barChart>
        <c:barDir val="col"/>
        <c:grouping val="clustered"/>
        <c:varyColors val="0"/>
        <c:ser>
          <c:idx val="6"/>
          <c:order val="6"/>
          <c:tx>
            <c:strRef>
              <c:f>'[19]IMVI-IND-004'!$C$42</c:f>
              <c:strCache>
                <c:ptCount val="1"/>
                <c:pt idx="0">
                  <c:v>Julio</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'[19]IMVI-IND-004'!$D$35:$I$35</c15:sqref>
                  </c15:fullRef>
                </c:ext>
              </c:extLst>
              <c:f>'[19]IMVI-IND-004'!$H$35:$I$35</c:f>
              <c:strCache>
                <c:ptCount val="2"/>
                <c:pt idx="0">
                  <c:v># Km carril lineal intervenidos</c:v>
                </c:pt>
                <c:pt idx="1">
                  <c:v># Km carril lineal programados</c:v>
                </c:pt>
              </c:strCache>
            </c:strRef>
          </c:cat>
          <c:val>
            <c:numRef>
              <c:extLst>
                <c:ext xmlns:c15="http://schemas.microsoft.com/office/drawing/2012/chart" uri="{02D57815-91ED-43cb-92C2-25804820EDAC}">
                  <c15:fullRef>
                    <c15:sqref>'[19]IMVI-IND-004'!$D$42:$I$42</c15:sqref>
                  </c15:fullRef>
                </c:ext>
              </c:extLst>
              <c:f>'[19]IMVI-IND-004'!$H$42:$I$42</c:f>
              <c:numCache>
                <c:formatCode>General</c:formatCode>
                <c:ptCount val="2"/>
                <c:pt idx="0">
                  <c:v>4.1900000000000004</c:v>
                </c:pt>
                <c:pt idx="1">
                  <c:v>1.6</c:v>
                </c:pt>
              </c:numCache>
            </c:numRef>
          </c:val>
          <c:extLst xmlns:c15="http://schemas.microsoft.com/office/drawing/2012/chart">
            <c:ext xmlns:c16="http://schemas.microsoft.com/office/drawing/2014/chart" uri="{C3380CC4-5D6E-409C-BE32-E72D297353CC}">
              <c16:uniqueId val="{00000000-018D-4D5A-8B6E-B61BFC7D7D88}"/>
            </c:ext>
          </c:extLst>
        </c:ser>
        <c:ser>
          <c:idx val="7"/>
          <c:order val="7"/>
          <c:tx>
            <c:strRef>
              <c:f>'[19]IMVI-IND-004'!$C$43</c:f>
              <c:strCache>
                <c:ptCount val="1"/>
                <c:pt idx="0">
                  <c:v>Agosto</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'[19]IMVI-IND-004'!$D$35:$I$35</c15:sqref>
                  </c15:fullRef>
                </c:ext>
              </c:extLst>
              <c:f>'[19]IMVI-IND-004'!$H$35:$I$35</c:f>
              <c:strCache>
                <c:ptCount val="2"/>
                <c:pt idx="0">
                  <c:v># Km carril lineal intervenidos</c:v>
                </c:pt>
                <c:pt idx="1">
                  <c:v># Km carril lineal programados</c:v>
                </c:pt>
              </c:strCache>
            </c:strRef>
          </c:cat>
          <c:val>
            <c:numRef>
              <c:extLst>
                <c:ext xmlns:c15="http://schemas.microsoft.com/office/drawing/2012/chart" uri="{02D57815-91ED-43cb-92C2-25804820EDAC}">
                  <c15:fullRef>
                    <c15:sqref>'[19]IMVI-IND-004'!$D$43:$I$43</c15:sqref>
                  </c15:fullRef>
                </c:ext>
              </c:extLst>
              <c:f>'[19]IMVI-IND-004'!$H$43:$I$43</c:f>
              <c:numCache>
                <c:formatCode>General</c:formatCode>
                <c:ptCount val="2"/>
                <c:pt idx="0">
                  <c:v>2.77</c:v>
                </c:pt>
                <c:pt idx="1">
                  <c:v>1.5</c:v>
                </c:pt>
              </c:numCache>
            </c:numRef>
          </c:val>
          <c:extLst xmlns:c15="http://schemas.microsoft.com/office/drawing/2012/chart">
            <c:ext xmlns:c16="http://schemas.microsoft.com/office/drawing/2014/chart" uri="{C3380CC4-5D6E-409C-BE32-E72D297353CC}">
              <c16:uniqueId val="{00000001-018D-4D5A-8B6E-B61BFC7D7D88}"/>
            </c:ext>
          </c:extLst>
        </c:ser>
        <c:ser>
          <c:idx val="8"/>
          <c:order val="8"/>
          <c:tx>
            <c:strRef>
              <c:f>'[19]IMVI-IND-004'!$C$44</c:f>
              <c:strCache>
                <c:ptCount val="1"/>
                <c:pt idx="0">
                  <c:v>Septiembre</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'[19]IMVI-IND-004'!$D$35:$I$35</c15:sqref>
                  </c15:fullRef>
                </c:ext>
              </c:extLst>
              <c:f>'[19]IMVI-IND-004'!$H$35:$I$35</c:f>
              <c:strCache>
                <c:ptCount val="2"/>
                <c:pt idx="0">
                  <c:v># Km carril lineal intervenidos</c:v>
                </c:pt>
                <c:pt idx="1">
                  <c:v># Km carril lineal programados</c:v>
                </c:pt>
              </c:strCache>
            </c:strRef>
          </c:cat>
          <c:val>
            <c:numRef>
              <c:extLst>
                <c:ext xmlns:c15="http://schemas.microsoft.com/office/drawing/2012/chart" uri="{02D57815-91ED-43cb-92C2-25804820EDAC}">
                  <c15:fullRef>
                    <c15:sqref>'[19]IMVI-IND-004'!$D$44:$I$44</c15:sqref>
                  </c15:fullRef>
                </c:ext>
              </c:extLst>
              <c:f>'[19]IMVI-IND-004'!$H$44:$I$44</c:f>
              <c:numCache>
                <c:formatCode>General</c:formatCode>
                <c:ptCount val="2"/>
                <c:pt idx="0">
                  <c:v>2.46</c:v>
                </c:pt>
                <c:pt idx="1">
                  <c:v>2</c:v>
                </c:pt>
              </c:numCache>
            </c:numRef>
          </c:val>
          <c:extLst xmlns:c15="http://schemas.microsoft.com/office/drawing/2012/chart">
            <c:ext xmlns:c16="http://schemas.microsoft.com/office/drawing/2014/chart" uri="{C3380CC4-5D6E-409C-BE32-E72D297353CC}">
              <c16:uniqueId val="{00000002-018D-4D5A-8B6E-B61BFC7D7D88}"/>
            </c:ext>
          </c:extLst>
        </c:ser>
        <c:dLbls>
          <c:showLegendKey val="0"/>
          <c:showVal val="0"/>
          <c:showCatName val="0"/>
          <c:showSerName val="0"/>
          <c:showPercent val="0"/>
          <c:showBubbleSize val="0"/>
        </c:dLbls>
        <c:gapWidth val="219"/>
        <c:overlap val="-27"/>
        <c:axId val="65874176"/>
        <c:axId val="66187264"/>
        <c:extLst>
          <c:ext xmlns:c15="http://schemas.microsoft.com/office/drawing/2012/chart" uri="{02D57815-91ED-43cb-92C2-25804820EDAC}">
            <c15:filteredBarSeries>
              <c15:ser>
                <c:idx val="0"/>
                <c:order val="0"/>
                <c:tx>
                  <c:strRef>
                    <c:extLst>
                      <c:ext uri="{02D57815-91ED-43cb-92C2-25804820EDAC}">
                        <c15:formulaRef>
                          <c15:sqref>'[19]IMVI-IND-004'!$C$36</c15:sqref>
                        </c15:formulaRef>
                      </c:ext>
                    </c:extLst>
                    <c:strCache>
                      <c:ptCount val="1"/>
                      <c:pt idx="0">
                        <c:v>Enero</c:v>
                      </c:pt>
                    </c:strCache>
                  </c:strRef>
                </c:tx>
                <c:spPr>
                  <a:solidFill>
                    <a:schemeClr val="accent6"/>
                  </a:solidFill>
                  <a:ln>
                    <a:noFill/>
                  </a:ln>
                  <a:effectLst/>
                </c:spPr>
                <c:invertIfNegative val="0"/>
                <c:cat>
                  <c:strRef>
                    <c:extLst>
                      <c:ext uri="{02D57815-91ED-43cb-92C2-25804820EDAC}">
                        <c15:fullRef>
                          <c15:sqref>'[19]IMVI-IND-004'!$D$35:$I$35</c15:sqref>
                        </c15:fullRef>
                        <c15:formulaRef>
                          <c15:sqref>'[19]IMVI-IND-004'!$H$35:$I$35</c15:sqref>
                        </c15:formulaRef>
                      </c:ext>
                    </c:extLst>
                    <c:strCache>
                      <c:ptCount val="2"/>
                      <c:pt idx="0">
                        <c:v># Km carril lineal intervenidos</c:v>
                      </c:pt>
                      <c:pt idx="1">
                        <c:v># Km carril lineal programados</c:v>
                      </c:pt>
                    </c:strCache>
                  </c:strRef>
                </c:cat>
                <c:val>
                  <c:numRef>
                    <c:extLst>
                      <c:ext uri="{02D57815-91ED-43cb-92C2-25804820EDAC}">
                        <c15:fullRef>
                          <c15:sqref>'[19]IMVI-IND-004'!$D$36:$I$36</c15:sqref>
                        </c15:fullRef>
                        <c15:formulaRef>
                          <c15:sqref>'[19]IMVI-IND-004'!$H$36:$I$36</c15:sqref>
                        </c15:formulaRef>
                      </c:ext>
                    </c:extLst>
                    <c:numCache>
                      <c:formatCode>General</c:formatCode>
                      <c:ptCount val="2"/>
                      <c:pt idx="0">
                        <c:v>3.28</c:v>
                      </c:pt>
                      <c:pt idx="1">
                        <c:v>3.28</c:v>
                      </c:pt>
                    </c:numCache>
                  </c:numRef>
                </c:val>
                <c:extLst>
                  <c:ext xmlns:c16="http://schemas.microsoft.com/office/drawing/2014/chart" uri="{C3380CC4-5D6E-409C-BE32-E72D297353CC}">
                    <c16:uniqueId val="{00000003-018D-4D5A-8B6E-B61BFC7D7D8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'[19]IMVI-IND-004'!$C$37</c15:sqref>
                        </c15:formulaRef>
                      </c:ext>
                    </c:extLst>
                    <c:strCache>
                      <c:ptCount val="1"/>
                      <c:pt idx="0">
                        <c:v>Febrero</c:v>
                      </c:pt>
                    </c:strCache>
                  </c:strRef>
                </c:tx>
                <c:spPr>
                  <a:solidFill>
                    <a:schemeClr val="accent5"/>
                  </a:solidFill>
                  <a:ln>
                    <a:noFill/>
                  </a:ln>
                  <a:effectLst/>
                </c:spPr>
                <c:invertIfNegative val="0"/>
                <c:cat>
                  <c:strRef>
                    <c:extLst>
                      <c:ext xmlns:c15="http://schemas.microsoft.com/office/drawing/2012/chart" uri="{02D57815-91ED-43cb-92C2-25804820EDAC}">
                        <c15:fullRef>
                          <c15:sqref>'[19]IMVI-IND-004'!$D$35:$I$35</c15:sqref>
                        </c15:fullRef>
                        <c15:formulaRef>
                          <c15:sqref>'[19]IMVI-IND-004'!$H$35:$I$35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'[19]IMVI-IND-004'!$D$37:$I$37</c15:sqref>
                        </c15:fullRef>
                        <c15:formulaRef>
                          <c15:sqref>'[19]IMVI-IND-004'!$H$37:$I$37</c15:sqref>
                        </c15:formulaRef>
                      </c:ext>
                    </c:extLst>
                    <c:numCache>
                      <c:formatCode>General</c:formatCode>
                      <c:ptCount val="2"/>
                      <c:pt idx="0">
                        <c:v>3.35</c:v>
                      </c:pt>
                      <c:pt idx="1">
                        <c:v>3.35</c:v>
                      </c:pt>
                    </c:numCache>
                  </c:numRef>
                </c:val>
                <c:extLst xmlns:c15="http://schemas.microsoft.com/office/drawing/2012/chart">
                  <c:ext xmlns:c16="http://schemas.microsoft.com/office/drawing/2014/chart" uri="{C3380CC4-5D6E-409C-BE32-E72D297353CC}">
                    <c16:uniqueId val="{00000004-018D-4D5A-8B6E-B61BFC7D7D8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'[19]IMVI-IND-004'!$C$38</c15:sqref>
                        </c15:formulaRef>
                      </c:ext>
                    </c:extLst>
                    <c:strCache>
                      <c:ptCount val="1"/>
                      <c:pt idx="0">
                        <c:v>Marzo</c:v>
                      </c:pt>
                    </c:strCache>
                  </c:strRef>
                </c:tx>
                <c:spPr>
                  <a:solidFill>
                    <a:schemeClr val="accent4"/>
                  </a:solidFill>
                  <a:ln>
                    <a:noFill/>
                  </a:ln>
                  <a:effectLst/>
                </c:spPr>
                <c:invertIfNegative val="0"/>
                <c:cat>
                  <c:strRef>
                    <c:extLst>
                      <c:ext xmlns:c15="http://schemas.microsoft.com/office/drawing/2012/chart" uri="{02D57815-91ED-43cb-92C2-25804820EDAC}">
                        <c15:fullRef>
                          <c15:sqref>'[19]IMVI-IND-004'!$D$35:$I$35</c15:sqref>
                        </c15:fullRef>
                        <c15:formulaRef>
                          <c15:sqref>'[19]IMVI-IND-004'!$H$35:$I$35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'[19]IMVI-IND-004'!$D$38:$I$38</c15:sqref>
                        </c15:fullRef>
                        <c15:formulaRef>
                          <c15:sqref>'[19]IMVI-IND-004'!$H$38:$I$38</c15:sqref>
                        </c15:formulaRef>
                      </c:ext>
                    </c:extLst>
                    <c:numCache>
                      <c:formatCode>General</c:formatCode>
                      <c:ptCount val="2"/>
                      <c:pt idx="0">
                        <c:v>1.87</c:v>
                      </c:pt>
                      <c:pt idx="1">
                        <c:v>1.87</c:v>
                      </c:pt>
                    </c:numCache>
                  </c:numRef>
                </c:val>
                <c:extLst xmlns:c15="http://schemas.microsoft.com/office/drawing/2012/chart">
                  <c:ext xmlns:c16="http://schemas.microsoft.com/office/drawing/2014/chart" uri="{C3380CC4-5D6E-409C-BE32-E72D297353CC}">
                    <c16:uniqueId val="{00000005-018D-4D5A-8B6E-B61BFC7D7D88}"/>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'[19]IMVI-IND-004'!$C$39</c15:sqref>
                        </c15:formulaRef>
                      </c:ext>
                    </c:extLst>
                    <c:strCache>
                      <c:ptCount val="1"/>
                      <c:pt idx="0">
                        <c:v>Abril</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'[19]IMVI-IND-004'!$D$35:$I$35</c15:sqref>
                        </c15:fullRef>
                        <c15:formulaRef>
                          <c15:sqref>'[19]IMVI-IND-004'!$H$35:$I$35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'[19]IMVI-IND-004'!$D$39:$I$39</c15:sqref>
                        </c15:fullRef>
                        <c15:formulaRef>
                          <c15:sqref>'[19]IMVI-IND-004'!$H$39:$I$39</c15:sqref>
                        </c15:formulaRef>
                      </c:ext>
                    </c:extLst>
                    <c:numCache>
                      <c:formatCode>General</c:formatCode>
                      <c:ptCount val="2"/>
                      <c:pt idx="0">
                        <c:v>0.75</c:v>
                      </c:pt>
                      <c:pt idx="1">
                        <c:v>1.6</c:v>
                      </c:pt>
                    </c:numCache>
                  </c:numRef>
                </c:val>
                <c:extLst xmlns:c15="http://schemas.microsoft.com/office/drawing/2012/chart">
                  <c:ext xmlns:c16="http://schemas.microsoft.com/office/drawing/2014/chart" uri="{C3380CC4-5D6E-409C-BE32-E72D297353CC}">
                    <c16:uniqueId val="{00000006-018D-4D5A-8B6E-B61BFC7D7D88}"/>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'[19]IMVI-IND-004'!$C$40</c15:sqref>
                        </c15:formulaRef>
                      </c:ext>
                    </c:extLst>
                    <c:strCache>
                      <c:ptCount val="1"/>
                      <c:pt idx="0">
                        <c:v>Mayo</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'[19]IMVI-IND-004'!$D$35:$I$35</c15:sqref>
                        </c15:fullRef>
                        <c15:formulaRef>
                          <c15:sqref>'[19]IMVI-IND-004'!$H$35:$I$35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'[19]IMVI-IND-004'!$D$40:$I$40</c15:sqref>
                        </c15:fullRef>
                        <c15:formulaRef>
                          <c15:sqref>'[19]IMVI-IND-004'!$H$40:$I$40</c15:sqref>
                        </c15:formulaRef>
                      </c:ext>
                    </c:extLst>
                    <c:numCache>
                      <c:formatCode>General</c:formatCode>
                      <c:ptCount val="2"/>
                      <c:pt idx="0">
                        <c:v>0.14000000000000001</c:v>
                      </c:pt>
                      <c:pt idx="1">
                        <c:v>1.6</c:v>
                      </c:pt>
                    </c:numCache>
                  </c:numRef>
                </c:val>
                <c:extLst xmlns:c15="http://schemas.microsoft.com/office/drawing/2012/chart">
                  <c:ext xmlns:c16="http://schemas.microsoft.com/office/drawing/2014/chart" uri="{C3380CC4-5D6E-409C-BE32-E72D297353CC}">
                    <c16:uniqueId val="{00000007-018D-4D5A-8B6E-B61BFC7D7D88}"/>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'[19]IMVI-IND-004'!$C$41</c15:sqref>
                        </c15:formulaRef>
                      </c:ext>
                    </c:extLst>
                    <c:strCache>
                      <c:ptCount val="1"/>
                      <c:pt idx="0">
                        <c:v>Junio</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'[19]IMVI-IND-004'!$D$35:$I$35</c15:sqref>
                        </c15:fullRef>
                        <c15:formulaRef>
                          <c15:sqref>'[19]IMVI-IND-004'!$H$35:$I$35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'[19]IMVI-IND-004'!$D$41:$I$41</c15:sqref>
                        </c15:fullRef>
                        <c15:formulaRef>
                          <c15:sqref>'[19]IMVI-IND-004'!$H$41:$I$41</c15:sqref>
                        </c15:formulaRef>
                      </c:ext>
                    </c:extLst>
                    <c:numCache>
                      <c:formatCode>General</c:formatCode>
                      <c:ptCount val="2"/>
                      <c:pt idx="0">
                        <c:v>0.85</c:v>
                      </c:pt>
                      <c:pt idx="1">
                        <c:v>1.6</c:v>
                      </c:pt>
                    </c:numCache>
                  </c:numRef>
                </c:val>
                <c:extLst xmlns:c15="http://schemas.microsoft.com/office/drawing/2012/chart">
                  <c:ext xmlns:c16="http://schemas.microsoft.com/office/drawing/2014/chart" uri="{C3380CC4-5D6E-409C-BE32-E72D297353CC}">
                    <c16:uniqueId val="{00000008-018D-4D5A-8B6E-B61BFC7D7D88}"/>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'[19]IMVI-IND-004'!$C$45</c15:sqref>
                        </c15:formulaRef>
                      </c:ext>
                    </c:extLst>
                    <c:strCache>
                      <c:ptCount val="1"/>
                      <c:pt idx="0">
                        <c:v>Octubre</c:v>
                      </c:pt>
                    </c:strCache>
                  </c:strRef>
                </c:tx>
                <c:spPr>
                  <a:solidFill>
                    <a:schemeClr val="accent6">
                      <a:lumMod val="80000"/>
                    </a:schemeClr>
                  </a:solidFill>
                  <a:ln>
                    <a:noFill/>
                  </a:ln>
                  <a:effectLst/>
                </c:spPr>
                <c:invertIfNegative val="0"/>
                <c:cat>
                  <c:strRef>
                    <c:extLst>
                      <c:ext xmlns:c15="http://schemas.microsoft.com/office/drawing/2012/chart" uri="{02D57815-91ED-43cb-92C2-25804820EDAC}">
                        <c15:fullRef>
                          <c15:sqref>'[19]IMVI-IND-004'!$D$35:$I$35</c15:sqref>
                        </c15:fullRef>
                        <c15:formulaRef>
                          <c15:sqref>'[19]IMVI-IND-004'!$H$35:$I$35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'[19]IMVI-IND-004'!$D$45:$I$45</c15:sqref>
                        </c15:fullRef>
                        <c15:formulaRef>
                          <c15:sqref>'[19]IMVI-IND-004'!$H$45:$I$45</c15:sqref>
                        </c15:formulaRef>
                      </c:ext>
                    </c:extLst>
                    <c:numCache>
                      <c:formatCode>General</c:formatCode>
                      <c:ptCount val="2"/>
                      <c:pt idx="0">
                        <c:v>1.01</c:v>
                      </c:pt>
                      <c:pt idx="1">
                        <c:v>0.9</c:v>
                      </c:pt>
                    </c:numCache>
                  </c:numRef>
                </c:val>
                <c:extLst xmlns:c15="http://schemas.microsoft.com/office/drawing/2012/chart">
                  <c:ext xmlns:c16="http://schemas.microsoft.com/office/drawing/2014/chart" uri="{C3380CC4-5D6E-409C-BE32-E72D297353CC}">
                    <c16:uniqueId val="{00000009-018D-4D5A-8B6E-B61BFC7D7D88}"/>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'[19]IMVI-IND-004'!$C$46</c15:sqref>
                        </c15:formulaRef>
                      </c:ext>
                    </c:extLst>
                    <c:strCache>
                      <c:ptCount val="1"/>
                      <c:pt idx="0">
                        <c:v>Noviembre</c:v>
                      </c:pt>
                    </c:strCache>
                  </c:strRef>
                </c:tx>
                <c:spPr>
                  <a:solidFill>
                    <a:schemeClr val="accent5">
                      <a:lumMod val="80000"/>
                    </a:schemeClr>
                  </a:solidFill>
                  <a:ln>
                    <a:noFill/>
                  </a:ln>
                  <a:effectLst/>
                </c:spPr>
                <c:invertIfNegative val="0"/>
                <c:cat>
                  <c:strRef>
                    <c:extLst>
                      <c:ext xmlns:c15="http://schemas.microsoft.com/office/drawing/2012/chart" uri="{02D57815-91ED-43cb-92C2-25804820EDAC}">
                        <c15:fullRef>
                          <c15:sqref>'[19]IMVI-IND-004'!$D$35:$I$35</c15:sqref>
                        </c15:fullRef>
                        <c15:formulaRef>
                          <c15:sqref>'[19]IMVI-IND-004'!$H$35:$I$35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'[19]IMVI-IND-004'!$D$46:$I$46</c15:sqref>
                        </c15:fullRef>
                        <c15:formulaRef>
                          <c15:sqref>'[19]IMVI-IND-004'!$H$46:$I$46</c15:sqref>
                        </c15:formulaRef>
                      </c:ext>
                    </c:extLst>
                    <c:numCache>
                      <c:formatCode>General</c:formatCode>
                      <c:ptCount val="2"/>
                      <c:pt idx="0">
                        <c:v>0</c:v>
                      </c:pt>
                      <c:pt idx="1">
                        <c:v>0</c:v>
                      </c:pt>
                    </c:numCache>
                  </c:numRef>
                </c:val>
                <c:extLst xmlns:c15="http://schemas.microsoft.com/office/drawing/2012/chart">
                  <c:ext xmlns:c16="http://schemas.microsoft.com/office/drawing/2014/chart" uri="{C3380CC4-5D6E-409C-BE32-E72D297353CC}">
                    <c16:uniqueId val="{0000000A-018D-4D5A-8B6E-B61BFC7D7D88}"/>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'[19]IMVI-IND-004'!$C$47</c15:sqref>
                        </c15:formulaRef>
                      </c:ext>
                    </c:extLst>
                    <c:strCache>
                      <c:ptCount val="1"/>
                      <c:pt idx="0">
                        <c:v>Diciembre</c:v>
                      </c:pt>
                    </c:strCache>
                  </c:strRef>
                </c:tx>
                <c:spPr>
                  <a:solidFill>
                    <a:schemeClr val="accent4">
                      <a:lumMod val="80000"/>
                    </a:schemeClr>
                  </a:solidFill>
                  <a:ln>
                    <a:noFill/>
                  </a:ln>
                  <a:effectLst/>
                </c:spPr>
                <c:invertIfNegative val="0"/>
                <c:cat>
                  <c:strRef>
                    <c:extLst>
                      <c:ext xmlns:c15="http://schemas.microsoft.com/office/drawing/2012/chart" uri="{02D57815-91ED-43cb-92C2-25804820EDAC}">
                        <c15:fullRef>
                          <c15:sqref>'[19]IMVI-IND-004'!$D$35:$I$35</c15:sqref>
                        </c15:fullRef>
                        <c15:formulaRef>
                          <c15:sqref>'[19]IMVI-IND-004'!$H$35:$I$35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'[19]IMVI-IND-004'!$D$47:$I$47</c15:sqref>
                        </c15:fullRef>
                        <c15:formulaRef>
                          <c15:sqref>'[19]IMVI-IND-004'!$H$47:$I$47</c15:sqref>
                        </c15:formulaRef>
                      </c:ext>
                    </c:extLst>
                    <c:numCache>
                      <c:formatCode>General</c:formatCode>
                      <c:ptCount val="2"/>
                      <c:pt idx="0">
                        <c:v>0.42</c:v>
                      </c:pt>
                      <c:pt idx="1">
                        <c:v>0</c:v>
                      </c:pt>
                    </c:numCache>
                  </c:numRef>
                </c:val>
                <c:extLst xmlns:c15="http://schemas.microsoft.com/office/drawing/2012/chart">
                  <c:ext xmlns:c16="http://schemas.microsoft.com/office/drawing/2014/chart" uri="{C3380CC4-5D6E-409C-BE32-E72D297353CC}">
                    <c16:uniqueId val="{0000000B-018D-4D5A-8B6E-B61BFC7D7D88}"/>
                  </c:ext>
                </c:extLst>
              </c15:ser>
            </c15:filteredBarSeries>
          </c:ext>
        </c:extLst>
      </c:barChart>
      <c:catAx>
        <c:axId val="65874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87264"/>
        <c:crosses val="autoZero"/>
        <c:auto val="1"/>
        <c:lblAlgn val="ctr"/>
        <c:lblOffset val="100"/>
        <c:noMultiLvlLbl val="0"/>
      </c:catAx>
      <c:valAx>
        <c:axId val="66187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874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verticalDpi="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577820310003419E-2"/>
          <c:y val="6.6195730872892822E-2"/>
          <c:w val="0.69423158711245037"/>
          <c:h val="0.54229608682302188"/>
        </c:manualLayout>
      </c:layout>
      <c:barChart>
        <c:barDir val="col"/>
        <c:grouping val="clustered"/>
        <c:varyColors val="0"/>
        <c:ser>
          <c:idx val="9"/>
          <c:order val="9"/>
          <c:tx>
            <c:strRef>
              <c:f>'[19]IMVI-IND-004'!$C$45</c:f>
              <c:strCache>
                <c:ptCount val="1"/>
                <c:pt idx="0">
                  <c:v>Octubre</c:v>
                </c:pt>
              </c:strCache>
              <c:extLst xmlns:c15="http://schemas.microsoft.com/office/drawing/2012/chart"/>
            </c:strRef>
          </c:tx>
          <c:spPr>
            <a:solidFill>
              <a:schemeClr val="accent6">
                <a:lumMod val="80000"/>
              </a:schemeClr>
            </a:solidFill>
            <a:ln>
              <a:noFill/>
            </a:ln>
            <a:effectLst/>
          </c:spPr>
          <c:invertIfNegative val="0"/>
          <c:cat>
            <c:strRef>
              <c:extLst>
                <c:ext xmlns:c15="http://schemas.microsoft.com/office/drawing/2012/chart" uri="{02D57815-91ED-43cb-92C2-25804820EDAC}">
                  <c15:fullRef>
                    <c15:sqref>'[19]IMVI-IND-004'!$D$35:$I$35</c15:sqref>
                  </c15:fullRef>
                </c:ext>
              </c:extLst>
              <c:f>'[19]IMVI-IND-004'!$H$35:$I$35</c:f>
              <c:strCache>
                <c:ptCount val="2"/>
                <c:pt idx="0">
                  <c:v># Km carril lineal intervenidos</c:v>
                </c:pt>
                <c:pt idx="1">
                  <c:v># Km carril lineal programados</c:v>
                </c:pt>
              </c:strCache>
            </c:strRef>
          </c:cat>
          <c:val>
            <c:numRef>
              <c:extLst>
                <c:ext xmlns:c15="http://schemas.microsoft.com/office/drawing/2012/chart" uri="{02D57815-91ED-43cb-92C2-25804820EDAC}">
                  <c15:fullRef>
                    <c15:sqref>'[19]IMVI-IND-004'!$D$45:$I$45</c15:sqref>
                  </c15:fullRef>
                </c:ext>
              </c:extLst>
              <c:f>'[19]IMVI-IND-004'!$H$45:$I$45</c:f>
              <c:numCache>
                <c:formatCode>General</c:formatCode>
                <c:ptCount val="2"/>
                <c:pt idx="0">
                  <c:v>1.01</c:v>
                </c:pt>
                <c:pt idx="1">
                  <c:v>0.9</c:v>
                </c:pt>
              </c:numCache>
            </c:numRef>
          </c:val>
          <c:extLst xmlns:c15="http://schemas.microsoft.com/office/drawing/2012/chart">
            <c:ext xmlns:c16="http://schemas.microsoft.com/office/drawing/2014/chart" uri="{C3380CC4-5D6E-409C-BE32-E72D297353CC}">
              <c16:uniqueId val="{00000000-7A4B-498C-88E2-2E0518367FAF}"/>
            </c:ext>
          </c:extLst>
        </c:ser>
        <c:ser>
          <c:idx val="10"/>
          <c:order val="10"/>
          <c:tx>
            <c:strRef>
              <c:f>'[19]IMVI-IND-004'!$C$46</c:f>
              <c:strCache>
                <c:ptCount val="1"/>
                <c:pt idx="0">
                  <c:v>Noviembre</c:v>
                </c:pt>
              </c:strCache>
              <c:extLst xmlns:c15="http://schemas.microsoft.com/office/drawing/2012/chart"/>
            </c:strRef>
          </c:tx>
          <c:spPr>
            <a:solidFill>
              <a:schemeClr val="accent5">
                <a:lumMod val="80000"/>
              </a:schemeClr>
            </a:solidFill>
            <a:ln>
              <a:noFill/>
            </a:ln>
            <a:effectLst/>
          </c:spPr>
          <c:invertIfNegative val="0"/>
          <c:cat>
            <c:strRef>
              <c:extLst>
                <c:ext xmlns:c15="http://schemas.microsoft.com/office/drawing/2012/chart" uri="{02D57815-91ED-43cb-92C2-25804820EDAC}">
                  <c15:fullRef>
                    <c15:sqref>'[19]IMVI-IND-004'!$D$35:$I$35</c15:sqref>
                  </c15:fullRef>
                </c:ext>
              </c:extLst>
              <c:f>'[19]IMVI-IND-004'!$H$35:$I$35</c:f>
              <c:strCache>
                <c:ptCount val="2"/>
                <c:pt idx="0">
                  <c:v># Km carril lineal intervenidos</c:v>
                </c:pt>
                <c:pt idx="1">
                  <c:v># Km carril lineal programados</c:v>
                </c:pt>
              </c:strCache>
            </c:strRef>
          </c:cat>
          <c:val>
            <c:numRef>
              <c:extLst>
                <c:ext xmlns:c15="http://schemas.microsoft.com/office/drawing/2012/chart" uri="{02D57815-91ED-43cb-92C2-25804820EDAC}">
                  <c15:fullRef>
                    <c15:sqref>'[19]IMVI-IND-004'!$D$46:$I$46</c15:sqref>
                  </c15:fullRef>
                </c:ext>
              </c:extLst>
              <c:f>'[19]IMVI-IND-004'!$H$46:$I$46</c:f>
              <c:numCache>
                <c:formatCode>General</c:formatCode>
                <c:ptCount val="2"/>
                <c:pt idx="0">
                  <c:v>0</c:v>
                </c:pt>
                <c:pt idx="1">
                  <c:v>0</c:v>
                </c:pt>
              </c:numCache>
            </c:numRef>
          </c:val>
          <c:extLst xmlns:c15="http://schemas.microsoft.com/office/drawing/2012/chart">
            <c:ext xmlns:c16="http://schemas.microsoft.com/office/drawing/2014/chart" uri="{C3380CC4-5D6E-409C-BE32-E72D297353CC}">
              <c16:uniqueId val="{00000001-7A4B-498C-88E2-2E0518367FAF}"/>
            </c:ext>
          </c:extLst>
        </c:ser>
        <c:ser>
          <c:idx val="11"/>
          <c:order val="11"/>
          <c:tx>
            <c:strRef>
              <c:f>'[19]IMVI-IND-004'!$C$47</c:f>
              <c:strCache>
                <c:ptCount val="1"/>
                <c:pt idx="0">
                  <c:v>Diciembre</c:v>
                </c:pt>
              </c:strCache>
              <c:extLst xmlns:c15="http://schemas.microsoft.com/office/drawing/2012/chart"/>
            </c:strRef>
          </c:tx>
          <c:spPr>
            <a:solidFill>
              <a:schemeClr val="accent4">
                <a:lumMod val="80000"/>
              </a:schemeClr>
            </a:solidFill>
            <a:ln>
              <a:noFill/>
            </a:ln>
            <a:effectLst/>
          </c:spPr>
          <c:invertIfNegative val="0"/>
          <c:cat>
            <c:strRef>
              <c:extLst>
                <c:ext xmlns:c15="http://schemas.microsoft.com/office/drawing/2012/chart" uri="{02D57815-91ED-43cb-92C2-25804820EDAC}">
                  <c15:fullRef>
                    <c15:sqref>'[19]IMVI-IND-004'!$D$35:$I$35</c15:sqref>
                  </c15:fullRef>
                </c:ext>
              </c:extLst>
              <c:f>'[19]IMVI-IND-004'!$H$35:$I$35</c:f>
              <c:strCache>
                <c:ptCount val="2"/>
                <c:pt idx="0">
                  <c:v># Km carril lineal intervenidos</c:v>
                </c:pt>
                <c:pt idx="1">
                  <c:v># Km carril lineal programados</c:v>
                </c:pt>
              </c:strCache>
            </c:strRef>
          </c:cat>
          <c:val>
            <c:numRef>
              <c:extLst>
                <c:ext xmlns:c15="http://schemas.microsoft.com/office/drawing/2012/chart" uri="{02D57815-91ED-43cb-92C2-25804820EDAC}">
                  <c15:fullRef>
                    <c15:sqref>'[19]IMVI-IND-004'!$D$47:$I$47</c15:sqref>
                  </c15:fullRef>
                </c:ext>
              </c:extLst>
              <c:f>'[19]IMVI-IND-004'!$H$47:$I$47</c:f>
              <c:numCache>
                <c:formatCode>General</c:formatCode>
                <c:ptCount val="2"/>
                <c:pt idx="0">
                  <c:v>0.42</c:v>
                </c:pt>
                <c:pt idx="1">
                  <c:v>0</c:v>
                </c:pt>
              </c:numCache>
            </c:numRef>
          </c:val>
          <c:extLst xmlns:c15="http://schemas.microsoft.com/office/drawing/2012/chart">
            <c:ext xmlns:c16="http://schemas.microsoft.com/office/drawing/2014/chart" uri="{C3380CC4-5D6E-409C-BE32-E72D297353CC}">
              <c16:uniqueId val="{00000002-7A4B-498C-88E2-2E0518367FAF}"/>
            </c:ext>
          </c:extLst>
        </c:ser>
        <c:dLbls>
          <c:showLegendKey val="0"/>
          <c:showVal val="0"/>
          <c:showCatName val="0"/>
          <c:showSerName val="0"/>
          <c:showPercent val="0"/>
          <c:showBubbleSize val="0"/>
        </c:dLbls>
        <c:gapWidth val="219"/>
        <c:overlap val="-27"/>
        <c:axId val="65874176"/>
        <c:axId val="66187264"/>
        <c:extLst>
          <c:ext xmlns:c15="http://schemas.microsoft.com/office/drawing/2012/chart" uri="{02D57815-91ED-43cb-92C2-25804820EDAC}">
            <c15:filteredBarSeries>
              <c15:ser>
                <c:idx val="0"/>
                <c:order val="0"/>
                <c:tx>
                  <c:strRef>
                    <c:extLst>
                      <c:ext uri="{02D57815-91ED-43cb-92C2-25804820EDAC}">
                        <c15:formulaRef>
                          <c15:sqref>'[19]IMVI-IND-004'!$C$36</c15:sqref>
                        </c15:formulaRef>
                      </c:ext>
                    </c:extLst>
                    <c:strCache>
                      <c:ptCount val="1"/>
                      <c:pt idx="0">
                        <c:v>Enero</c:v>
                      </c:pt>
                    </c:strCache>
                  </c:strRef>
                </c:tx>
                <c:spPr>
                  <a:solidFill>
                    <a:schemeClr val="accent6"/>
                  </a:solidFill>
                  <a:ln>
                    <a:noFill/>
                  </a:ln>
                  <a:effectLst/>
                </c:spPr>
                <c:invertIfNegative val="0"/>
                <c:cat>
                  <c:strRef>
                    <c:extLst>
                      <c:ext uri="{02D57815-91ED-43cb-92C2-25804820EDAC}">
                        <c15:fullRef>
                          <c15:sqref>'[19]IMVI-IND-004'!$D$35:$I$35</c15:sqref>
                        </c15:fullRef>
                        <c15:formulaRef>
                          <c15:sqref>'[19]IMVI-IND-004'!$H$35:$I$35</c15:sqref>
                        </c15:formulaRef>
                      </c:ext>
                    </c:extLst>
                    <c:strCache>
                      <c:ptCount val="2"/>
                      <c:pt idx="0">
                        <c:v># Km carril lineal intervenidos</c:v>
                      </c:pt>
                      <c:pt idx="1">
                        <c:v># Km carril lineal programados</c:v>
                      </c:pt>
                    </c:strCache>
                  </c:strRef>
                </c:cat>
                <c:val>
                  <c:numRef>
                    <c:extLst>
                      <c:ext uri="{02D57815-91ED-43cb-92C2-25804820EDAC}">
                        <c15:fullRef>
                          <c15:sqref>'[19]IMVI-IND-004'!$D$36:$I$36</c15:sqref>
                        </c15:fullRef>
                        <c15:formulaRef>
                          <c15:sqref>'[19]IMVI-IND-004'!$H$36:$I$36</c15:sqref>
                        </c15:formulaRef>
                      </c:ext>
                    </c:extLst>
                    <c:numCache>
                      <c:formatCode>General</c:formatCode>
                      <c:ptCount val="2"/>
                      <c:pt idx="0">
                        <c:v>3.28</c:v>
                      </c:pt>
                      <c:pt idx="1">
                        <c:v>3.28</c:v>
                      </c:pt>
                    </c:numCache>
                  </c:numRef>
                </c:val>
                <c:extLst>
                  <c:ext xmlns:c16="http://schemas.microsoft.com/office/drawing/2014/chart" uri="{C3380CC4-5D6E-409C-BE32-E72D297353CC}">
                    <c16:uniqueId val="{00000003-7A4B-498C-88E2-2E0518367FA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'[19]IMVI-IND-004'!$C$37</c15:sqref>
                        </c15:formulaRef>
                      </c:ext>
                    </c:extLst>
                    <c:strCache>
                      <c:ptCount val="1"/>
                      <c:pt idx="0">
                        <c:v>Febrero</c:v>
                      </c:pt>
                    </c:strCache>
                  </c:strRef>
                </c:tx>
                <c:spPr>
                  <a:solidFill>
                    <a:schemeClr val="accent5"/>
                  </a:solidFill>
                  <a:ln>
                    <a:noFill/>
                  </a:ln>
                  <a:effectLst/>
                </c:spPr>
                <c:invertIfNegative val="0"/>
                <c:cat>
                  <c:strRef>
                    <c:extLst>
                      <c:ext xmlns:c15="http://schemas.microsoft.com/office/drawing/2012/chart" uri="{02D57815-91ED-43cb-92C2-25804820EDAC}">
                        <c15:fullRef>
                          <c15:sqref>'[19]IMVI-IND-004'!$D$35:$I$35</c15:sqref>
                        </c15:fullRef>
                        <c15:formulaRef>
                          <c15:sqref>'[19]IMVI-IND-004'!$H$35:$I$35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'[19]IMVI-IND-004'!$D$37:$I$37</c15:sqref>
                        </c15:fullRef>
                        <c15:formulaRef>
                          <c15:sqref>'[19]IMVI-IND-004'!$H$37:$I$37</c15:sqref>
                        </c15:formulaRef>
                      </c:ext>
                    </c:extLst>
                    <c:numCache>
                      <c:formatCode>General</c:formatCode>
                      <c:ptCount val="2"/>
                      <c:pt idx="0">
                        <c:v>3.35</c:v>
                      </c:pt>
                      <c:pt idx="1">
                        <c:v>3.35</c:v>
                      </c:pt>
                    </c:numCache>
                  </c:numRef>
                </c:val>
                <c:extLst xmlns:c15="http://schemas.microsoft.com/office/drawing/2012/chart">
                  <c:ext xmlns:c16="http://schemas.microsoft.com/office/drawing/2014/chart" uri="{C3380CC4-5D6E-409C-BE32-E72D297353CC}">
                    <c16:uniqueId val="{00000004-7A4B-498C-88E2-2E0518367FA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'[19]IMVI-IND-004'!$C$38</c15:sqref>
                        </c15:formulaRef>
                      </c:ext>
                    </c:extLst>
                    <c:strCache>
                      <c:ptCount val="1"/>
                      <c:pt idx="0">
                        <c:v>Marzo</c:v>
                      </c:pt>
                    </c:strCache>
                  </c:strRef>
                </c:tx>
                <c:spPr>
                  <a:solidFill>
                    <a:schemeClr val="accent4"/>
                  </a:solidFill>
                  <a:ln>
                    <a:noFill/>
                  </a:ln>
                  <a:effectLst/>
                </c:spPr>
                <c:invertIfNegative val="0"/>
                <c:cat>
                  <c:strRef>
                    <c:extLst>
                      <c:ext xmlns:c15="http://schemas.microsoft.com/office/drawing/2012/chart" uri="{02D57815-91ED-43cb-92C2-25804820EDAC}">
                        <c15:fullRef>
                          <c15:sqref>'[19]IMVI-IND-004'!$D$35:$I$35</c15:sqref>
                        </c15:fullRef>
                        <c15:formulaRef>
                          <c15:sqref>'[19]IMVI-IND-004'!$H$35:$I$35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'[19]IMVI-IND-004'!$D$38:$I$38</c15:sqref>
                        </c15:fullRef>
                        <c15:formulaRef>
                          <c15:sqref>'[19]IMVI-IND-004'!$H$38:$I$38</c15:sqref>
                        </c15:formulaRef>
                      </c:ext>
                    </c:extLst>
                    <c:numCache>
                      <c:formatCode>General</c:formatCode>
                      <c:ptCount val="2"/>
                      <c:pt idx="0">
                        <c:v>1.87</c:v>
                      </c:pt>
                      <c:pt idx="1">
                        <c:v>1.87</c:v>
                      </c:pt>
                    </c:numCache>
                  </c:numRef>
                </c:val>
                <c:extLst xmlns:c15="http://schemas.microsoft.com/office/drawing/2012/chart">
                  <c:ext xmlns:c16="http://schemas.microsoft.com/office/drawing/2014/chart" uri="{C3380CC4-5D6E-409C-BE32-E72D297353CC}">
                    <c16:uniqueId val="{00000005-7A4B-498C-88E2-2E0518367FA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'[19]IMVI-IND-004'!$C$39</c15:sqref>
                        </c15:formulaRef>
                      </c:ext>
                    </c:extLst>
                    <c:strCache>
                      <c:ptCount val="1"/>
                      <c:pt idx="0">
                        <c:v>Abril</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'[19]IMVI-IND-004'!$D$35:$I$35</c15:sqref>
                        </c15:fullRef>
                        <c15:formulaRef>
                          <c15:sqref>'[19]IMVI-IND-004'!$H$35:$I$35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'[19]IMVI-IND-004'!$D$39:$I$39</c15:sqref>
                        </c15:fullRef>
                        <c15:formulaRef>
                          <c15:sqref>'[19]IMVI-IND-004'!$H$39:$I$39</c15:sqref>
                        </c15:formulaRef>
                      </c:ext>
                    </c:extLst>
                    <c:numCache>
                      <c:formatCode>General</c:formatCode>
                      <c:ptCount val="2"/>
                      <c:pt idx="0">
                        <c:v>0.75</c:v>
                      </c:pt>
                      <c:pt idx="1">
                        <c:v>1.6</c:v>
                      </c:pt>
                    </c:numCache>
                  </c:numRef>
                </c:val>
                <c:extLst xmlns:c15="http://schemas.microsoft.com/office/drawing/2012/chart">
                  <c:ext xmlns:c16="http://schemas.microsoft.com/office/drawing/2014/chart" uri="{C3380CC4-5D6E-409C-BE32-E72D297353CC}">
                    <c16:uniqueId val="{00000006-7A4B-498C-88E2-2E0518367FA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'[19]IMVI-IND-004'!$C$40</c15:sqref>
                        </c15:formulaRef>
                      </c:ext>
                    </c:extLst>
                    <c:strCache>
                      <c:ptCount val="1"/>
                      <c:pt idx="0">
                        <c:v>Mayo</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'[19]IMVI-IND-004'!$D$35:$I$35</c15:sqref>
                        </c15:fullRef>
                        <c15:formulaRef>
                          <c15:sqref>'[19]IMVI-IND-004'!$H$35:$I$35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'[19]IMVI-IND-004'!$D$40:$I$40</c15:sqref>
                        </c15:fullRef>
                        <c15:formulaRef>
                          <c15:sqref>'[19]IMVI-IND-004'!$H$40:$I$40</c15:sqref>
                        </c15:formulaRef>
                      </c:ext>
                    </c:extLst>
                    <c:numCache>
                      <c:formatCode>General</c:formatCode>
                      <c:ptCount val="2"/>
                      <c:pt idx="0">
                        <c:v>0.14000000000000001</c:v>
                      </c:pt>
                      <c:pt idx="1">
                        <c:v>1.6</c:v>
                      </c:pt>
                    </c:numCache>
                  </c:numRef>
                </c:val>
                <c:extLst xmlns:c15="http://schemas.microsoft.com/office/drawing/2012/chart">
                  <c:ext xmlns:c16="http://schemas.microsoft.com/office/drawing/2014/chart" uri="{C3380CC4-5D6E-409C-BE32-E72D297353CC}">
                    <c16:uniqueId val="{00000007-7A4B-498C-88E2-2E0518367FA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'[19]IMVI-IND-004'!$C$41</c15:sqref>
                        </c15:formulaRef>
                      </c:ext>
                    </c:extLst>
                    <c:strCache>
                      <c:ptCount val="1"/>
                      <c:pt idx="0">
                        <c:v>Junio</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'[19]IMVI-IND-004'!$D$35:$I$35</c15:sqref>
                        </c15:fullRef>
                        <c15:formulaRef>
                          <c15:sqref>'[19]IMVI-IND-004'!$H$35:$I$35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'[19]IMVI-IND-004'!$D$41:$I$41</c15:sqref>
                        </c15:fullRef>
                        <c15:formulaRef>
                          <c15:sqref>'[19]IMVI-IND-004'!$H$41:$I$41</c15:sqref>
                        </c15:formulaRef>
                      </c:ext>
                    </c:extLst>
                    <c:numCache>
                      <c:formatCode>General</c:formatCode>
                      <c:ptCount val="2"/>
                      <c:pt idx="0">
                        <c:v>0.85</c:v>
                      </c:pt>
                      <c:pt idx="1">
                        <c:v>1.6</c:v>
                      </c:pt>
                    </c:numCache>
                  </c:numRef>
                </c:val>
                <c:extLst xmlns:c15="http://schemas.microsoft.com/office/drawing/2012/chart">
                  <c:ext xmlns:c16="http://schemas.microsoft.com/office/drawing/2014/chart" uri="{C3380CC4-5D6E-409C-BE32-E72D297353CC}">
                    <c16:uniqueId val="{00000008-7A4B-498C-88E2-2E0518367FA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'[19]IMVI-IND-004'!$C$42</c15:sqref>
                        </c15:formulaRef>
                      </c:ext>
                    </c:extLst>
                    <c:strCache>
                      <c:ptCount val="1"/>
                      <c:pt idx="0">
                        <c:v>Julio</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'[19]IMVI-IND-004'!$D$35:$I$35</c15:sqref>
                        </c15:fullRef>
                        <c15:formulaRef>
                          <c15:sqref>'[19]IMVI-IND-004'!$H$35:$I$35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'[19]IMVI-IND-004'!$D$42:$I$42</c15:sqref>
                        </c15:fullRef>
                        <c15:formulaRef>
                          <c15:sqref>'[19]IMVI-IND-004'!$H$42:$I$42</c15:sqref>
                        </c15:formulaRef>
                      </c:ext>
                    </c:extLst>
                    <c:numCache>
                      <c:formatCode>General</c:formatCode>
                      <c:ptCount val="2"/>
                      <c:pt idx="0">
                        <c:v>4.1900000000000004</c:v>
                      </c:pt>
                      <c:pt idx="1">
                        <c:v>1.6</c:v>
                      </c:pt>
                    </c:numCache>
                  </c:numRef>
                </c:val>
                <c:extLst xmlns:c15="http://schemas.microsoft.com/office/drawing/2012/chart">
                  <c:ext xmlns:c16="http://schemas.microsoft.com/office/drawing/2014/chart" uri="{C3380CC4-5D6E-409C-BE32-E72D297353CC}">
                    <c16:uniqueId val="{00000009-7A4B-498C-88E2-2E0518367FA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'[19]IMVI-IND-004'!$C$43</c15:sqref>
                        </c15:formulaRef>
                      </c:ext>
                    </c:extLst>
                    <c:strCache>
                      <c:ptCount val="1"/>
                      <c:pt idx="0">
                        <c:v>Agosto</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'[19]IMVI-IND-004'!$D$35:$I$35</c15:sqref>
                        </c15:fullRef>
                        <c15:formulaRef>
                          <c15:sqref>'[19]IMVI-IND-004'!$H$35:$I$35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'[19]IMVI-IND-004'!$D$43:$I$43</c15:sqref>
                        </c15:fullRef>
                        <c15:formulaRef>
                          <c15:sqref>'[19]IMVI-IND-004'!$H$43:$I$43</c15:sqref>
                        </c15:formulaRef>
                      </c:ext>
                    </c:extLst>
                    <c:numCache>
                      <c:formatCode>General</c:formatCode>
                      <c:ptCount val="2"/>
                      <c:pt idx="0">
                        <c:v>2.77</c:v>
                      </c:pt>
                      <c:pt idx="1">
                        <c:v>1.5</c:v>
                      </c:pt>
                    </c:numCache>
                  </c:numRef>
                </c:val>
                <c:extLst xmlns:c15="http://schemas.microsoft.com/office/drawing/2012/chart">
                  <c:ext xmlns:c16="http://schemas.microsoft.com/office/drawing/2014/chart" uri="{C3380CC4-5D6E-409C-BE32-E72D297353CC}">
                    <c16:uniqueId val="{0000000A-7A4B-498C-88E2-2E0518367FA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'[19]IMVI-IND-004'!$C$44</c15:sqref>
                        </c15:formulaRef>
                      </c:ext>
                    </c:extLst>
                    <c:strCache>
                      <c:ptCount val="1"/>
                      <c:pt idx="0">
                        <c:v>Septiembre</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'[19]IMVI-IND-004'!$D$35:$I$35</c15:sqref>
                        </c15:fullRef>
                        <c15:formulaRef>
                          <c15:sqref>'[19]IMVI-IND-004'!$H$35:$I$35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'[19]IMVI-IND-004'!$D$44:$I$44</c15:sqref>
                        </c15:fullRef>
                        <c15:formulaRef>
                          <c15:sqref>'[19]IMVI-IND-004'!$H$44:$I$44</c15:sqref>
                        </c15:formulaRef>
                      </c:ext>
                    </c:extLst>
                    <c:numCache>
                      <c:formatCode>General</c:formatCode>
                      <c:ptCount val="2"/>
                      <c:pt idx="0">
                        <c:v>2.46</c:v>
                      </c:pt>
                      <c:pt idx="1">
                        <c:v>2</c:v>
                      </c:pt>
                    </c:numCache>
                  </c:numRef>
                </c:val>
                <c:extLst xmlns:c15="http://schemas.microsoft.com/office/drawing/2012/chart">
                  <c:ext xmlns:c16="http://schemas.microsoft.com/office/drawing/2014/chart" uri="{C3380CC4-5D6E-409C-BE32-E72D297353CC}">
                    <c16:uniqueId val="{0000000B-7A4B-498C-88E2-2E0518367FAF}"/>
                  </c:ext>
                </c:extLst>
              </c15:ser>
            </c15:filteredBarSeries>
          </c:ext>
        </c:extLst>
      </c:barChart>
      <c:catAx>
        <c:axId val="65874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87264"/>
        <c:crosses val="autoZero"/>
        <c:auto val="1"/>
        <c:lblAlgn val="ctr"/>
        <c:lblOffset val="100"/>
        <c:noMultiLvlLbl val="0"/>
      </c:catAx>
      <c:valAx>
        <c:axId val="66187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874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verticalDpi="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577820310003419E-2"/>
          <c:y val="6.6195730872892822E-2"/>
          <c:w val="0.69423158711245037"/>
          <c:h val="0.54229608682302188"/>
        </c:manualLayout>
      </c:layout>
      <c:barChart>
        <c:barDir val="col"/>
        <c:grouping val="clustered"/>
        <c:varyColors val="0"/>
        <c:ser>
          <c:idx val="0"/>
          <c:order val="0"/>
          <c:tx>
            <c:strRef>
              <c:f>'[20]IMVI-IND-005'!$C$36</c:f>
              <c:strCache>
                <c:ptCount val="1"/>
                <c:pt idx="0">
                  <c:v>Enero</c:v>
                </c:pt>
              </c:strCache>
            </c:strRef>
          </c:tx>
          <c:spPr>
            <a:solidFill>
              <a:schemeClr val="accent6"/>
            </a:solidFill>
            <a:ln>
              <a:noFill/>
            </a:ln>
            <a:effectLst/>
          </c:spPr>
          <c:invertIfNegative val="0"/>
          <c:cat>
            <c:strRef>
              <c:extLst>
                <c:ext xmlns:c15="http://schemas.microsoft.com/office/drawing/2012/chart" uri="{02D57815-91ED-43cb-92C2-25804820EDAC}">
                  <c15:fullRef>
                    <c15:sqref>'[20]IMVI-IND-005'!$D$35:$I$35</c15:sqref>
                  </c15:fullRef>
                </c:ext>
              </c:extLst>
              <c:f>'[20]IMVI-IND-005'!$H$35:$I$35</c:f>
              <c:strCache>
                <c:ptCount val="2"/>
                <c:pt idx="0">
                  <c:v># Metros cuadrados intervenidos</c:v>
                </c:pt>
                <c:pt idx="1">
                  <c:v># Metros cuadrados programados</c:v>
                </c:pt>
              </c:strCache>
            </c:strRef>
          </c:cat>
          <c:val>
            <c:numRef>
              <c:extLst>
                <c:ext xmlns:c15="http://schemas.microsoft.com/office/drawing/2012/chart" uri="{02D57815-91ED-43cb-92C2-25804820EDAC}">
                  <c15:fullRef>
                    <c15:sqref>'[20]IMVI-IND-005'!$D$36:$I$36</c15:sqref>
                  </c15:fullRef>
                </c:ext>
              </c:extLst>
              <c:f>'[20]IMVI-IND-005'!$H$36:$I$36</c:f>
              <c:numCache>
                <c:formatCode>General</c:formatCode>
                <c:ptCount val="2"/>
                <c:pt idx="0">
                  <c:v>2515.23</c:v>
                </c:pt>
                <c:pt idx="1">
                  <c:v>2500</c:v>
                </c:pt>
              </c:numCache>
            </c:numRef>
          </c:val>
          <c:extLst>
            <c:ext xmlns:c16="http://schemas.microsoft.com/office/drawing/2014/chart" uri="{C3380CC4-5D6E-409C-BE32-E72D297353CC}">
              <c16:uniqueId val="{00000000-8501-4EA1-80C9-7B1B5ADDB87E}"/>
            </c:ext>
          </c:extLst>
        </c:ser>
        <c:ser>
          <c:idx val="1"/>
          <c:order val="1"/>
          <c:tx>
            <c:strRef>
              <c:f>'[20]IMVI-IND-005'!$C$37</c:f>
              <c:strCache>
                <c:ptCount val="1"/>
                <c:pt idx="0">
                  <c:v>Febrero</c:v>
                </c:pt>
              </c:strCache>
            </c:strRef>
          </c:tx>
          <c:spPr>
            <a:solidFill>
              <a:schemeClr val="accent5"/>
            </a:solidFill>
            <a:ln>
              <a:noFill/>
            </a:ln>
            <a:effectLst/>
          </c:spPr>
          <c:invertIfNegative val="0"/>
          <c:cat>
            <c:strRef>
              <c:extLst>
                <c:ext xmlns:c15="http://schemas.microsoft.com/office/drawing/2012/chart" uri="{02D57815-91ED-43cb-92C2-25804820EDAC}">
                  <c15:fullRef>
                    <c15:sqref>'[20]IMVI-IND-005'!$D$35:$I$35</c15:sqref>
                  </c15:fullRef>
                </c:ext>
              </c:extLst>
              <c:f>'[20]IMVI-IND-005'!$H$35:$I$35</c:f>
              <c:strCache>
                <c:ptCount val="2"/>
                <c:pt idx="0">
                  <c:v># Metros cuadrados intervenidos</c:v>
                </c:pt>
                <c:pt idx="1">
                  <c:v># Metros cuadrados programados</c:v>
                </c:pt>
              </c:strCache>
            </c:strRef>
          </c:cat>
          <c:val>
            <c:numRef>
              <c:extLst>
                <c:ext xmlns:c15="http://schemas.microsoft.com/office/drawing/2012/chart" uri="{02D57815-91ED-43cb-92C2-25804820EDAC}">
                  <c15:fullRef>
                    <c15:sqref>'[20]IMVI-IND-005'!$D$37:$I$37</c15:sqref>
                  </c15:fullRef>
                </c:ext>
              </c:extLst>
              <c:f>'[20]IMVI-IND-005'!$H$37:$I$37</c:f>
              <c:numCache>
                <c:formatCode>General</c:formatCode>
                <c:ptCount val="2"/>
                <c:pt idx="0">
                  <c:v>6942.75</c:v>
                </c:pt>
                <c:pt idx="1">
                  <c:v>6900</c:v>
                </c:pt>
              </c:numCache>
            </c:numRef>
          </c:val>
          <c:extLst>
            <c:ext xmlns:c16="http://schemas.microsoft.com/office/drawing/2014/chart" uri="{C3380CC4-5D6E-409C-BE32-E72D297353CC}">
              <c16:uniqueId val="{00000001-8501-4EA1-80C9-7B1B5ADDB87E}"/>
            </c:ext>
          </c:extLst>
        </c:ser>
        <c:ser>
          <c:idx val="2"/>
          <c:order val="2"/>
          <c:tx>
            <c:strRef>
              <c:f>'[20]IMVI-IND-005'!$C$38</c:f>
              <c:strCache>
                <c:ptCount val="1"/>
                <c:pt idx="0">
                  <c:v>Marzo</c:v>
                </c:pt>
              </c:strCache>
            </c:strRef>
          </c:tx>
          <c:spPr>
            <a:solidFill>
              <a:schemeClr val="accent4"/>
            </a:solidFill>
            <a:ln>
              <a:noFill/>
            </a:ln>
            <a:effectLst/>
          </c:spPr>
          <c:invertIfNegative val="0"/>
          <c:cat>
            <c:strRef>
              <c:extLst>
                <c:ext xmlns:c15="http://schemas.microsoft.com/office/drawing/2012/chart" uri="{02D57815-91ED-43cb-92C2-25804820EDAC}">
                  <c15:fullRef>
                    <c15:sqref>'[20]IMVI-IND-005'!$D$35:$I$35</c15:sqref>
                  </c15:fullRef>
                </c:ext>
              </c:extLst>
              <c:f>'[20]IMVI-IND-005'!$H$35:$I$35</c:f>
              <c:strCache>
                <c:ptCount val="2"/>
                <c:pt idx="0">
                  <c:v># Metros cuadrados intervenidos</c:v>
                </c:pt>
                <c:pt idx="1">
                  <c:v># Metros cuadrados programados</c:v>
                </c:pt>
              </c:strCache>
            </c:strRef>
          </c:cat>
          <c:val>
            <c:numRef>
              <c:extLst>
                <c:ext xmlns:c15="http://schemas.microsoft.com/office/drawing/2012/chart" uri="{02D57815-91ED-43cb-92C2-25804820EDAC}">
                  <c15:fullRef>
                    <c15:sqref>'[20]IMVI-IND-005'!$D$38:$I$38</c15:sqref>
                  </c15:fullRef>
                </c:ext>
              </c:extLst>
              <c:f>'[20]IMVI-IND-005'!$H$38:$I$38</c:f>
              <c:numCache>
                <c:formatCode>General</c:formatCode>
                <c:ptCount val="2"/>
                <c:pt idx="0">
                  <c:v>1442.65</c:v>
                </c:pt>
                <c:pt idx="1">
                  <c:v>1400</c:v>
                </c:pt>
              </c:numCache>
            </c:numRef>
          </c:val>
          <c:extLst>
            <c:ext xmlns:c16="http://schemas.microsoft.com/office/drawing/2014/chart" uri="{C3380CC4-5D6E-409C-BE32-E72D297353CC}">
              <c16:uniqueId val="{00000002-8501-4EA1-80C9-7B1B5ADDB87E}"/>
            </c:ext>
          </c:extLst>
        </c:ser>
        <c:dLbls>
          <c:showLegendKey val="0"/>
          <c:showVal val="0"/>
          <c:showCatName val="0"/>
          <c:showSerName val="0"/>
          <c:showPercent val="0"/>
          <c:showBubbleSize val="0"/>
        </c:dLbls>
        <c:gapWidth val="219"/>
        <c:overlap val="-27"/>
        <c:axId val="65874176"/>
        <c:axId val="66187264"/>
        <c:extLst/>
      </c:barChart>
      <c:catAx>
        <c:axId val="65874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87264"/>
        <c:crosses val="autoZero"/>
        <c:auto val="1"/>
        <c:lblAlgn val="ctr"/>
        <c:lblOffset val="100"/>
        <c:noMultiLvlLbl val="0"/>
      </c:catAx>
      <c:valAx>
        <c:axId val="66187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874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verticalDpi="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577820310003419E-2"/>
          <c:y val="6.6195730872892822E-2"/>
          <c:w val="0.69423158711245037"/>
          <c:h val="0.54229608682302188"/>
        </c:manualLayout>
      </c:layout>
      <c:barChart>
        <c:barDir val="col"/>
        <c:grouping val="clustered"/>
        <c:varyColors val="0"/>
        <c:ser>
          <c:idx val="3"/>
          <c:order val="3"/>
          <c:tx>
            <c:strRef>
              <c:f>'[20]IMVI-IND-005'!$C$39</c:f>
              <c:strCache>
                <c:ptCount val="1"/>
                <c:pt idx="0">
                  <c:v>Abril</c:v>
                </c:pt>
              </c:strCache>
              <c:extLst xmlns:c15="http://schemas.microsoft.com/office/drawing/2012/chart"/>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'[20]IMVI-IND-005'!$D$35:$I$35</c15:sqref>
                  </c15:fullRef>
                </c:ext>
              </c:extLst>
              <c:f>'[20]IMVI-IND-005'!$H$35:$I$35</c:f>
              <c:strCache>
                <c:ptCount val="2"/>
                <c:pt idx="0">
                  <c:v># Metros cuadrados intervenidos</c:v>
                </c:pt>
                <c:pt idx="1">
                  <c:v># Metros cuadrados programados</c:v>
                </c:pt>
              </c:strCache>
            </c:strRef>
          </c:cat>
          <c:val>
            <c:numRef>
              <c:extLst>
                <c:ext xmlns:c15="http://schemas.microsoft.com/office/drawing/2012/chart" uri="{02D57815-91ED-43cb-92C2-25804820EDAC}">
                  <c15:fullRef>
                    <c15:sqref>'[20]IMVI-IND-005'!$D$39:$I$39</c15:sqref>
                  </c15:fullRef>
                </c:ext>
              </c:extLst>
              <c:f>'[20]IMVI-IND-005'!$H$39:$I$39</c:f>
              <c:numCache>
                <c:formatCode>General</c:formatCode>
                <c:ptCount val="2"/>
                <c:pt idx="0">
                  <c:v>0</c:v>
                </c:pt>
                <c:pt idx="1">
                  <c:v>2000</c:v>
                </c:pt>
              </c:numCache>
            </c:numRef>
          </c:val>
          <c:extLst xmlns:c15="http://schemas.microsoft.com/office/drawing/2012/chart">
            <c:ext xmlns:c16="http://schemas.microsoft.com/office/drawing/2014/chart" uri="{C3380CC4-5D6E-409C-BE32-E72D297353CC}">
              <c16:uniqueId val="{00000000-BD88-48DD-A3A6-BCA7D2BAFCFE}"/>
            </c:ext>
          </c:extLst>
        </c:ser>
        <c:ser>
          <c:idx val="4"/>
          <c:order val="4"/>
          <c:tx>
            <c:strRef>
              <c:f>'[20]IMVI-IND-005'!$C$40</c:f>
              <c:strCache>
                <c:ptCount val="1"/>
                <c:pt idx="0">
                  <c:v>Mayo</c:v>
                </c:pt>
              </c:strCache>
              <c:extLst xmlns:c15="http://schemas.microsoft.com/office/drawing/2012/chart"/>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'[20]IMVI-IND-005'!$D$35:$I$35</c15:sqref>
                  </c15:fullRef>
                </c:ext>
              </c:extLst>
              <c:f>'[20]IMVI-IND-005'!$H$35:$I$35</c:f>
              <c:strCache>
                <c:ptCount val="2"/>
                <c:pt idx="0">
                  <c:v># Metros cuadrados intervenidos</c:v>
                </c:pt>
                <c:pt idx="1">
                  <c:v># Metros cuadrados programados</c:v>
                </c:pt>
              </c:strCache>
            </c:strRef>
          </c:cat>
          <c:val>
            <c:numRef>
              <c:extLst>
                <c:ext xmlns:c15="http://schemas.microsoft.com/office/drawing/2012/chart" uri="{02D57815-91ED-43cb-92C2-25804820EDAC}">
                  <c15:fullRef>
                    <c15:sqref>'[20]IMVI-IND-005'!$D$40:$I$40</c15:sqref>
                  </c15:fullRef>
                </c:ext>
              </c:extLst>
              <c:f>'[20]IMVI-IND-005'!$H$40:$I$40</c:f>
              <c:numCache>
                <c:formatCode>General</c:formatCode>
                <c:ptCount val="2"/>
                <c:pt idx="0">
                  <c:v>4885.99</c:v>
                </c:pt>
                <c:pt idx="1">
                  <c:v>3000</c:v>
                </c:pt>
              </c:numCache>
            </c:numRef>
          </c:val>
          <c:extLst xmlns:c15="http://schemas.microsoft.com/office/drawing/2012/chart">
            <c:ext xmlns:c16="http://schemas.microsoft.com/office/drawing/2014/chart" uri="{C3380CC4-5D6E-409C-BE32-E72D297353CC}">
              <c16:uniqueId val="{00000001-BD88-48DD-A3A6-BCA7D2BAFCFE}"/>
            </c:ext>
          </c:extLst>
        </c:ser>
        <c:ser>
          <c:idx val="5"/>
          <c:order val="5"/>
          <c:tx>
            <c:strRef>
              <c:f>'[20]IMVI-IND-005'!$C$41</c:f>
              <c:strCache>
                <c:ptCount val="1"/>
                <c:pt idx="0">
                  <c:v>Junio</c:v>
                </c:pt>
              </c:strCache>
              <c:extLst xmlns:c15="http://schemas.microsoft.com/office/drawing/2012/chart"/>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'[20]IMVI-IND-005'!$D$35:$I$35</c15:sqref>
                  </c15:fullRef>
                </c:ext>
              </c:extLst>
              <c:f>'[20]IMVI-IND-005'!$H$35:$I$35</c:f>
              <c:strCache>
                <c:ptCount val="2"/>
                <c:pt idx="0">
                  <c:v># Metros cuadrados intervenidos</c:v>
                </c:pt>
                <c:pt idx="1">
                  <c:v># Metros cuadrados programados</c:v>
                </c:pt>
              </c:strCache>
            </c:strRef>
          </c:cat>
          <c:val>
            <c:numRef>
              <c:extLst>
                <c:ext xmlns:c15="http://schemas.microsoft.com/office/drawing/2012/chart" uri="{02D57815-91ED-43cb-92C2-25804820EDAC}">
                  <c15:fullRef>
                    <c15:sqref>'[20]IMVI-IND-005'!$D$41:$I$41</c15:sqref>
                  </c15:fullRef>
                </c:ext>
              </c:extLst>
              <c:f>'[20]IMVI-IND-005'!$H$41:$I$41</c:f>
              <c:numCache>
                <c:formatCode>General</c:formatCode>
                <c:ptCount val="2"/>
                <c:pt idx="0">
                  <c:v>3624.66</c:v>
                </c:pt>
                <c:pt idx="1">
                  <c:v>4500</c:v>
                </c:pt>
              </c:numCache>
            </c:numRef>
          </c:val>
          <c:extLst xmlns:c15="http://schemas.microsoft.com/office/drawing/2012/chart">
            <c:ext xmlns:c16="http://schemas.microsoft.com/office/drawing/2014/chart" uri="{C3380CC4-5D6E-409C-BE32-E72D297353CC}">
              <c16:uniqueId val="{00000002-BD88-48DD-A3A6-BCA7D2BAFCFE}"/>
            </c:ext>
          </c:extLst>
        </c:ser>
        <c:dLbls>
          <c:showLegendKey val="0"/>
          <c:showVal val="0"/>
          <c:showCatName val="0"/>
          <c:showSerName val="0"/>
          <c:showPercent val="0"/>
          <c:showBubbleSize val="0"/>
        </c:dLbls>
        <c:gapWidth val="219"/>
        <c:overlap val="-27"/>
        <c:axId val="65874176"/>
        <c:axId val="66187264"/>
        <c:extLst>
          <c:ext xmlns:c15="http://schemas.microsoft.com/office/drawing/2012/chart" uri="{02D57815-91ED-43cb-92C2-25804820EDAC}">
            <c15:filteredBarSeries>
              <c15:ser>
                <c:idx val="0"/>
                <c:order val="0"/>
                <c:tx>
                  <c:strRef>
                    <c:extLst>
                      <c:ext uri="{02D57815-91ED-43cb-92C2-25804820EDAC}">
                        <c15:formulaRef>
                          <c15:sqref>'[20]IMVI-IND-005'!$C$36</c15:sqref>
                        </c15:formulaRef>
                      </c:ext>
                    </c:extLst>
                    <c:strCache>
                      <c:ptCount val="1"/>
                      <c:pt idx="0">
                        <c:v>Enero</c:v>
                      </c:pt>
                    </c:strCache>
                  </c:strRef>
                </c:tx>
                <c:spPr>
                  <a:solidFill>
                    <a:schemeClr val="accent6"/>
                  </a:solidFill>
                  <a:ln>
                    <a:noFill/>
                  </a:ln>
                  <a:effectLst/>
                </c:spPr>
                <c:invertIfNegative val="0"/>
                <c:cat>
                  <c:strRef>
                    <c:extLst>
                      <c:ext uri="{02D57815-91ED-43cb-92C2-25804820EDAC}">
                        <c15:fullRef>
                          <c15:sqref>'[20]IMVI-IND-005'!$D$35:$I$35</c15:sqref>
                        </c15:fullRef>
                        <c15:formulaRef>
                          <c15:sqref>'[20]IMVI-IND-005'!$H$35:$I$35</c15:sqref>
                        </c15:formulaRef>
                      </c:ext>
                    </c:extLst>
                    <c:strCache>
                      <c:ptCount val="2"/>
                      <c:pt idx="0">
                        <c:v># Metros cuadrados intervenidos</c:v>
                      </c:pt>
                      <c:pt idx="1">
                        <c:v># Metros cuadrados programados</c:v>
                      </c:pt>
                    </c:strCache>
                  </c:strRef>
                </c:cat>
                <c:val>
                  <c:numRef>
                    <c:extLst>
                      <c:ext uri="{02D57815-91ED-43cb-92C2-25804820EDAC}">
                        <c15:fullRef>
                          <c15:sqref>'[20]IMVI-IND-005'!$D$36:$I$36</c15:sqref>
                        </c15:fullRef>
                        <c15:formulaRef>
                          <c15:sqref>'[20]IMVI-IND-005'!$H$36:$I$36</c15:sqref>
                        </c15:formulaRef>
                      </c:ext>
                    </c:extLst>
                    <c:numCache>
                      <c:formatCode>General</c:formatCode>
                      <c:ptCount val="2"/>
                      <c:pt idx="0">
                        <c:v>2515.23</c:v>
                      </c:pt>
                      <c:pt idx="1">
                        <c:v>2500</c:v>
                      </c:pt>
                    </c:numCache>
                  </c:numRef>
                </c:val>
                <c:extLst>
                  <c:ext xmlns:c16="http://schemas.microsoft.com/office/drawing/2014/chart" uri="{C3380CC4-5D6E-409C-BE32-E72D297353CC}">
                    <c16:uniqueId val="{00000003-BD88-48DD-A3A6-BCA7D2BAFCF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'[20]IMVI-IND-005'!$C$37</c15:sqref>
                        </c15:formulaRef>
                      </c:ext>
                    </c:extLst>
                    <c:strCache>
                      <c:ptCount val="1"/>
                      <c:pt idx="0">
                        <c:v>Febrero</c:v>
                      </c:pt>
                    </c:strCache>
                  </c:strRef>
                </c:tx>
                <c:spPr>
                  <a:solidFill>
                    <a:schemeClr val="accent5"/>
                  </a:solidFill>
                  <a:ln>
                    <a:noFill/>
                  </a:ln>
                  <a:effectLst/>
                </c:spPr>
                <c:invertIfNegative val="0"/>
                <c:cat>
                  <c:strRef>
                    <c:extLst>
                      <c:ext xmlns:c15="http://schemas.microsoft.com/office/drawing/2012/chart" uri="{02D57815-91ED-43cb-92C2-25804820EDAC}">
                        <c15:fullRef>
                          <c15:sqref>'[20]IMVI-IND-005'!$D$35:$I$35</c15:sqref>
                        </c15:fullRef>
                        <c15:formulaRef>
                          <c15:sqref>'[20]IMVI-IND-005'!$H$35:$I$35</c15:sqref>
                        </c15:formulaRef>
                      </c:ext>
                    </c:extLst>
                    <c:strCache>
                      <c:ptCount val="2"/>
                      <c:pt idx="0">
                        <c:v># Metros cuadrados intervenidos</c:v>
                      </c:pt>
                      <c:pt idx="1">
                        <c:v># Metros cuadrados programados</c:v>
                      </c:pt>
                    </c:strCache>
                  </c:strRef>
                </c:cat>
                <c:val>
                  <c:numRef>
                    <c:extLst>
                      <c:ext xmlns:c15="http://schemas.microsoft.com/office/drawing/2012/chart" uri="{02D57815-91ED-43cb-92C2-25804820EDAC}">
                        <c15:fullRef>
                          <c15:sqref>'[20]IMVI-IND-005'!$D$37:$I$37</c15:sqref>
                        </c15:fullRef>
                        <c15:formulaRef>
                          <c15:sqref>'[20]IMVI-IND-005'!$H$37:$I$37</c15:sqref>
                        </c15:formulaRef>
                      </c:ext>
                    </c:extLst>
                    <c:numCache>
                      <c:formatCode>General</c:formatCode>
                      <c:ptCount val="2"/>
                      <c:pt idx="0">
                        <c:v>6942.75</c:v>
                      </c:pt>
                      <c:pt idx="1">
                        <c:v>6900</c:v>
                      </c:pt>
                    </c:numCache>
                  </c:numRef>
                </c:val>
                <c:extLst xmlns:c15="http://schemas.microsoft.com/office/drawing/2012/chart">
                  <c:ext xmlns:c16="http://schemas.microsoft.com/office/drawing/2014/chart" uri="{C3380CC4-5D6E-409C-BE32-E72D297353CC}">
                    <c16:uniqueId val="{00000004-BD88-48DD-A3A6-BCA7D2BAFCF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'[20]IMVI-IND-005'!$C$38</c15:sqref>
                        </c15:formulaRef>
                      </c:ext>
                    </c:extLst>
                    <c:strCache>
                      <c:ptCount val="1"/>
                      <c:pt idx="0">
                        <c:v>Marzo</c:v>
                      </c:pt>
                    </c:strCache>
                  </c:strRef>
                </c:tx>
                <c:spPr>
                  <a:solidFill>
                    <a:schemeClr val="accent4"/>
                  </a:solidFill>
                  <a:ln>
                    <a:noFill/>
                  </a:ln>
                  <a:effectLst/>
                </c:spPr>
                <c:invertIfNegative val="0"/>
                <c:cat>
                  <c:strRef>
                    <c:extLst>
                      <c:ext xmlns:c15="http://schemas.microsoft.com/office/drawing/2012/chart" uri="{02D57815-91ED-43cb-92C2-25804820EDAC}">
                        <c15:fullRef>
                          <c15:sqref>'[20]IMVI-IND-005'!$D$35:$I$35</c15:sqref>
                        </c15:fullRef>
                        <c15:formulaRef>
                          <c15:sqref>'[20]IMVI-IND-005'!$H$35:$I$35</c15:sqref>
                        </c15:formulaRef>
                      </c:ext>
                    </c:extLst>
                    <c:strCache>
                      <c:ptCount val="2"/>
                      <c:pt idx="0">
                        <c:v># Metros cuadrados intervenidos</c:v>
                      </c:pt>
                      <c:pt idx="1">
                        <c:v># Metros cuadrados programados</c:v>
                      </c:pt>
                    </c:strCache>
                  </c:strRef>
                </c:cat>
                <c:val>
                  <c:numRef>
                    <c:extLst>
                      <c:ext xmlns:c15="http://schemas.microsoft.com/office/drawing/2012/chart" uri="{02D57815-91ED-43cb-92C2-25804820EDAC}">
                        <c15:fullRef>
                          <c15:sqref>'[20]IMVI-IND-005'!$D$38:$I$38</c15:sqref>
                        </c15:fullRef>
                        <c15:formulaRef>
                          <c15:sqref>'[20]IMVI-IND-005'!$H$38:$I$38</c15:sqref>
                        </c15:formulaRef>
                      </c:ext>
                    </c:extLst>
                    <c:numCache>
                      <c:formatCode>General</c:formatCode>
                      <c:ptCount val="2"/>
                      <c:pt idx="0">
                        <c:v>1442.65</c:v>
                      </c:pt>
                      <c:pt idx="1">
                        <c:v>1400</c:v>
                      </c:pt>
                    </c:numCache>
                  </c:numRef>
                </c:val>
                <c:extLst xmlns:c15="http://schemas.microsoft.com/office/drawing/2012/chart">
                  <c:ext xmlns:c16="http://schemas.microsoft.com/office/drawing/2014/chart" uri="{C3380CC4-5D6E-409C-BE32-E72D297353CC}">
                    <c16:uniqueId val="{00000005-BD88-48DD-A3A6-BCA7D2BAFCF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'[20]IMVI-IND-005'!$C$44:$G$44</c15:sqref>
                        </c15:formulaRef>
                      </c:ext>
                    </c:extLst>
                    <c:strCache>
                      <c:ptCount val="1"/>
                      <c:pt idx="0">
                        <c:v>Septiembre 0 0 0 0</c:v>
                      </c:pt>
                    </c:strCache>
                  </c:strRef>
                </c:tx>
                <c:spPr>
                  <a:solidFill>
                    <a:schemeClr val="accent6">
                      <a:lumMod val="80000"/>
                      <a:lumOff val="20000"/>
                    </a:schemeClr>
                  </a:solidFill>
                  <a:ln>
                    <a:noFill/>
                  </a:ln>
                  <a:effectLst/>
                </c:spPr>
                <c:invertIfNegative val="0"/>
                <c:val>
                  <c:numRef>
                    <c:extLst xmlns:c15="http://schemas.microsoft.com/office/drawing/2012/chart">
                      <c:ext xmlns:c16="http://schemas.microsoft.com/office/drawing/2014/chart" uri="{F5D05F6E-A05E-4728-AFD3-386EB277150F}">
                        <c16:filteredLitCache>
                          <c:numCache>
                            <c:formatCode>General</c:formatCode>
                            <c:ptCount val="1"/>
                            <c:pt idx="0">
                              <c:v>1</c:v>
                            </c:pt>
                          </c:numCache>
                        </c16:filteredLitCache>
                      </c:ext>
                    </c:extLst>
                    <c:f/>
                    <c:numCache>
                      <c:formatCode>General</c:formatCode>
                      <c:ptCount val="0"/>
                    </c:numCache>
                  </c:numRef>
                </c:val>
                <c:extLst xmlns:c15="http://schemas.microsoft.com/office/drawing/2012/chart">
                  <c:ext xmlns:c16="http://schemas.microsoft.com/office/drawing/2014/chart" uri="{C3380CC4-5D6E-409C-BE32-E72D297353CC}">
                    <c16:uniqueId val="{00000006-BD88-48DD-A3A6-BCA7D2BAFCF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'[20]IMVI-IND-005'!$C$42:$G$42</c15:sqref>
                        </c15:formulaRef>
                      </c:ext>
                    </c:extLst>
                    <c:strCache>
                      <c:ptCount val="1"/>
                      <c:pt idx="0">
                        <c:v>Julio 0 0 0 0</c:v>
                      </c:pt>
                    </c:strCache>
                  </c:strRef>
                </c:tx>
                <c:spPr>
                  <a:solidFill>
                    <a:schemeClr val="accent5">
                      <a:lumMod val="80000"/>
                      <a:lumOff val="20000"/>
                    </a:schemeClr>
                  </a:solidFill>
                  <a:ln>
                    <a:noFill/>
                  </a:ln>
                  <a:effectLst/>
                </c:spPr>
                <c:invertIfNegative val="0"/>
                <c:val>
                  <c:numRef>
                    <c:extLst xmlns:c15="http://schemas.microsoft.com/office/drawing/2012/chart">
                      <c:ext xmlns:c16="http://schemas.microsoft.com/office/drawing/2014/chart" uri="{F5D05F6E-A05E-4728-AFD3-386EB277150F}">
                        <c16:filteredLitCache>
                          <c:numCache>
                            <c:formatCode>General</c:formatCode>
                            <c:ptCount val="1"/>
                            <c:pt idx="0">
                              <c:v>1</c:v>
                            </c:pt>
                          </c:numCache>
                        </c16:filteredLitCache>
                      </c:ext>
                    </c:extLst>
                    <c:f/>
                    <c:numCache>
                      <c:formatCode>General</c:formatCode>
                      <c:ptCount val="0"/>
                    </c:numCache>
                  </c:numRef>
                </c:val>
                <c:extLst xmlns:c15="http://schemas.microsoft.com/office/drawing/2012/chart">
                  <c:ext xmlns:c16="http://schemas.microsoft.com/office/drawing/2014/chart" uri="{C3380CC4-5D6E-409C-BE32-E72D297353CC}">
                    <c16:uniqueId val="{00000007-BD88-48DD-A3A6-BCA7D2BAFCF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'[20]IMVI-IND-005'!$C$43:$G$43</c15:sqref>
                        </c15:formulaRef>
                      </c:ext>
                    </c:extLst>
                    <c:strCache>
                      <c:ptCount val="1"/>
                      <c:pt idx="0">
                        <c:v>Agosto 0 0 0 0</c:v>
                      </c:pt>
                    </c:strCache>
                  </c:strRef>
                </c:tx>
                <c:spPr>
                  <a:solidFill>
                    <a:schemeClr val="accent4">
                      <a:lumMod val="80000"/>
                      <a:lumOff val="20000"/>
                    </a:schemeClr>
                  </a:solidFill>
                  <a:ln>
                    <a:noFill/>
                  </a:ln>
                  <a:effectLst/>
                </c:spPr>
                <c:invertIfNegative val="0"/>
                <c:val>
                  <c:numRef>
                    <c:extLst xmlns:c15="http://schemas.microsoft.com/office/drawing/2012/chart">
                      <c:ext xmlns:c16="http://schemas.microsoft.com/office/drawing/2014/chart" uri="{F5D05F6E-A05E-4728-AFD3-386EB277150F}">
                        <c16:filteredLitCache>
                          <c:numCache>
                            <c:formatCode>General</c:formatCode>
                            <c:ptCount val="1"/>
                            <c:pt idx="0">
                              <c:v>1</c:v>
                            </c:pt>
                          </c:numCache>
                        </c16:filteredLitCache>
                      </c:ext>
                    </c:extLst>
                    <c:f/>
                    <c:numCache>
                      <c:formatCode>General</c:formatCode>
                      <c:ptCount val="0"/>
                    </c:numCache>
                  </c:numRef>
                </c:val>
                <c:extLst xmlns:c15="http://schemas.microsoft.com/office/drawing/2012/chart">
                  <c:ext xmlns:c16="http://schemas.microsoft.com/office/drawing/2014/chart" uri="{C3380CC4-5D6E-409C-BE32-E72D297353CC}">
                    <c16:uniqueId val="{00000008-BD88-48DD-A3A6-BCA7D2BAFCFE}"/>
                  </c:ext>
                </c:extLst>
              </c15:ser>
            </c15:filteredBarSeries>
          </c:ext>
        </c:extLst>
      </c:barChart>
      <c:catAx>
        <c:axId val="65874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87264"/>
        <c:crosses val="autoZero"/>
        <c:auto val="1"/>
        <c:lblAlgn val="ctr"/>
        <c:lblOffset val="100"/>
        <c:noMultiLvlLbl val="0"/>
      </c:catAx>
      <c:valAx>
        <c:axId val="66187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874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verticalDpi="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577820310003419E-2"/>
          <c:y val="6.6195730872892822E-2"/>
          <c:w val="0.69423158711245037"/>
          <c:h val="0.54229608682302188"/>
        </c:manualLayout>
      </c:layout>
      <c:barChart>
        <c:barDir val="col"/>
        <c:grouping val="clustered"/>
        <c:varyColors val="0"/>
        <c:ser>
          <c:idx val="6"/>
          <c:order val="6"/>
          <c:tx>
            <c:strRef>
              <c:f>'[20]IMVI-IND-005'!$C$42</c:f>
              <c:strCache>
                <c:ptCount val="1"/>
                <c:pt idx="0">
                  <c:v>Julio</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'[20]IMVI-IND-005'!$D$35:$I$35</c15:sqref>
                  </c15:fullRef>
                </c:ext>
              </c:extLst>
              <c:f>'[20]IMVI-IND-005'!$H$35:$I$35</c:f>
              <c:strCache>
                <c:ptCount val="2"/>
                <c:pt idx="0">
                  <c:v># Metros cuadrados intervenidos</c:v>
                </c:pt>
                <c:pt idx="1">
                  <c:v># Metros cuadrados programados</c:v>
                </c:pt>
              </c:strCache>
            </c:strRef>
          </c:cat>
          <c:val>
            <c:numRef>
              <c:extLst>
                <c:ext xmlns:c15="http://schemas.microsoft.com/office/drawing/2012/chart" uri="{02D57815-91ED-43cb-92C2-25804820EDAC}">
                  <c15:fullRef>
                    <c15:sqref>'[20]IMVI-IND-005'!$D$42:$I$42</c15:sqref>
                  </c15:fullRef>
                </c:ext>
              </c:extLst>
              <c:f>'[20]IMVI-IND-005'!$H$42:$I$42</c:f>
              <c:numCache>
                <c:formatCode>General</c:formatCode>
                <c:ptCount val="2"/>
                <c:pt idx="0">
                  <c:v>1371.05</c:v>
                </c:pt>
                <c:pt idx="1">
                  <c:v>4500</c:v>
                </c:pt>
              </c:numCache>
            </c:numRef>
          </c:val>
          <c:extLst xmlns:c15="http://schemas.microsoft.com/office/drawing/2012/chart">
            <c:ext xmlns:c16="http://schemas.microsoft.com/office/drawing/2014/chart" uri="{C3380CC4-5D6E-409C-BE32-E72D297353CC}">
              <c16:uniqueId val="{00000000-3983-40C6-A5F0-0DE9A0F0CD87}"/>
            </c:ext>
          </c:extLst>
        </c:ser>
        <c:ser>
          <c:idx val="7"/>
          <c:order val="7"/>
          <c:tx>
            <c:strRef>
              <c:f>'[20]IMVI-IND-005'!$C$43</c:f>
              <c:strCache>
                <c:ptCount val="1"/>
                <c:pt idx="0">
                  <c:v>Agosto</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'[20]IMVI-IND-005'!$D$35:$I$35</c15:sqref>
                  </c15:fullRef>
                </c:ext>
              </c:extLst>
              <c:f>'[20]IMVI-IND-005'!$H$35:$I$35</c:f>
              <c:strCache>
                <c:ptCount val="2"/>
                <c:pt idx="0">
                  <c:v># Metros cuadrados intervenidos</c:v>
                </c:pt>
                <c:pt idx="1">
                  <c:v># Metros cuadrados programados</c:v>
                </c:pt>
              </c:strCache>
            </c:strRef>
          </c:cat>
          <c:val>
            <c:numRef>
              <c:extLst>
                <c:ext xmlns:c15="http://schemas.microsoft.com/office/drawing/2012/chart" uri="{02D57815-91ED-43cb-92C2-25804820EDAC}">
                  <c15:fullRef>
                    <c15:sqref>'[20]IMVI-IND-005'!$D$43:$I$43</c15:sqref>
                  </c15:fullRef>
                </c:ext>
              </c:extLst>
              <c:f>'[20]IMVI-IND-005'!$H$43:$I$43</c:f>
              <c:numCache>
                <c:formatCode>General</c:formatCode>
                <c:ptCount val="2"/>
                <c:pt idx="0">
                  <c:v>2851.38</c:v>
                </c:pt>
                <c:pt idx="1">
                  <c:v>2500</c:v>
                </c:pt>
              </c:numCache>
            </c:numRef>
          </c:val>
          <c:extLst xmlns:c15="http://schemas.microsoft.com/office/drawing/2012/chart">
            <c:ext xmlns:c16="http://schemas.microsoft.com/office/drawing/2014/chart" uri="{C3380CC4-5D6E-409C-BE32-E72D297353CC}">
              <c16:uniqueId val="{00000001-3983-40C6-A5F0-0DE9A0F0CD87}"/>
            </c:ext>
          </c:extLst>
        </c:ser>
        <c:ser>
          <c:idx val="8"/>
          <c:order val="8"/>
          <c:tx>
            <c:strRef>
              <c:f>'[20]IMVI-IND-005'!$C$44</c:f>
              <c:strCache>
                <c:ptCount val="1"/>
                <c:pt idx="0">
                  <c:v>Septiembre</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'[20]IMVI-IND-005'!$D$35:$I$35</c15:sqref>
                  </c15:fullRef>
                </c:ext>
              </c:extLst>
              <c:f>'[20]IMVI-IND-005'!$H$35:$I$35</c:f>
              <c:strCache>
                <c:ptCount val="2"/>
                <c:pt idx="0">
                  <c:v># Metros cuadrados intervenidos</c:v>
                </c:pt>
                <c:pt idx="1">
                  <c:v># Metros cuadrados programados</c:v>
                </c:pt>
              </c:strCache>
            </c:strRef>
          </c:cat>
          <c:val>
            <c:numRef>
              <c:extLst>
                <c:ext xmlns:c15="http://schemas.microsoft.com/office/drawing/2012/chart" uri="{02D57815-91ED-43cb-92C2-25804820EDAC}">
                  <c15:fullRef>
                    <c15:sqref>'[20]IMVI-IND-005'!$D$44:$I$44</c15:sqref>
                  </c15:fullRef>
                </c:ext>
              </c:extLst>
              <c:f>'[20]IMVI-IND-005'!$H$44:$I$44</c:f>
              <c:numCache>
                <c:formatCode>General</c:formatCode>
                <c:ptCount val="2"/>
                <c:pt idx="0">
                  <c:v>4210.5</c:v>
                </c:pt>
                <c:pt idx="1">
                  <c:v>6000</c:v>
                </c:pt>
              </c:numCache>
            </c:numRef>
          </c:val>
          <c:extLst xmlns:c15="http://schemas.microsoft.com/office/drawing/2012/chart">
            <c:ext xmlns:c16="http://schemas.microsoft.com/office/drawing/2014/chart" uri="{C3380CC4-5D6E-409C-BE32-E72D297353CC}">
              <c16:uniqueId val="{00000002-3983-40C6-A5F0-0DE9A0F0CD87}"/>
            </c:ext>
          </c:extLst>
        </c:ser>
        <c:dLbls>
          <c:showLegendKey val="0"/>
          <c:showVal val="0"/>
          <c:showCatName val="0"/>
          <c:showSerName val="0"/>
          <c:showPercent val="0"/>
          <c:showBubbleSize val="0"/>
        </c:dLbls>
        <c:gapWidth val="219"/>
        <c:overlap val="-27"/>
        <c:axId val="65874176"/>
        <c:axId val="66187264"/>
        <c:extLst>
          <c:ext xmlns:c15="http://schemas.microsoft.com/office/drawing/2012/chart" uri="{02D57815-91ED-43cb-92C2-25804820EDAC}">
            <c15:filteredBarSeries>
              <c15:ser>
                <c:idx val="0"/>
                <c:order val="0"/>
                <c:tx>
                  <c:strRef>
                    <c:extLst>
                      <c:ext uri="{02D57815-91ED-43cb-92C2-25804820EDAC}">
                        <c15:formulaRef>
                          <c15:sqref>'[20]IMVI-IND-005'!$C$36</c15:sqref>
                        </c15:formulaRef>
                      </c:ext>
                    </c:extLst>
                    <c:strCache>
                      <c:ptCount val="1"/>
                      <c:pt idx="0">
                        <c:v>Enero</c:v>
                      </c:pt>
                    </c:strCache>
                  </c:strRef>
                </c:tx>
                <c:spPr>
                  <a:solidFill>
                    <a:schemeClr val="accent6"/>
                  </a:solidFill>
                  <a:ln>
                    <a:noFill/>
                  </a:ln>
                  <a:effectLst/>
                </c:spPr>
                <c:invertIfNegative val="0"/>
                <c:cat>
                  <c:strRef>
                    <c:extLst>
                      <c:ext uri="{02D57815-91ED-43cb-92C2-25804820EDAC}">
                        <c15:fullRef>
                          <c15:sqref>'[20]IMVI-IND-005'!$D$35:$I$35</c15:sqref>
                        </c15:fullRef>
                        <c15:formulaRef>
                          <c15:sqref>'[20]IMVI-IND-005'!$H$35:$I$35</c15:sqref>
                        </c15:formulaRef>
                      </c:ext>
                    </c:extLst>
                    <c:strCache>
                      <c:ptCount val="2"/>
                      <c:pt idx="0">
                        <c:v># Metros cuadrados intervenidos</c:v>
                      </c:pt>
                      <c:pt idx="1">
                        <c:v># Metros cuadrados programados</c:v>
                      </c:pt>
                    </c:strCache>
                  </c:strRef>
                </c:cat>
                <c:val>
                  <c:numRef>
                    <c:extLst>
                      <c:ext uri="{02D57815-91ED-43cb-92C2-25804820EDAC}">
                        <c15:fullRef>
                          <c15:sqref>'[20]IMVI-IND-005'!$D$36:$I$36</c15:sqref>
                        </c15:fullRef>
                        <c15:formulaRef>
                          <c15:sqref>'[20]IMVI-IND-005'!$H$36:$I$36</c15:sqref>
                        </c15:formulaRef>
                      </c:ext>
                    </c:extLst>
                    <c:numCache>
                      <c:formatCode>General</c:formatCode>
                      <c:ptCount val="2"/>
                      <c:pt idx="0">
                        <c:v>2515.23</c:v>
                      </c:pt>
                      <c:pt idx="1">
                        <c:v>2500</c:v>
                      </c:pt>
                    </c:numCache>
                  </c:numRef>
                </c:val>
                <c:extLst>
                  <c:ext xmlns:c16="http://schemas.microsoft.com/office/drawing/2014/chart" uri="{C3380CC4-5D6E-409C-BE32-E72D297353CC}">
                    <c16:uniqueId val="{00000003-3983-40C6-A5F0-0DE9A0F0CD8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'[20]IMVI-IND-005'!$C$37</c15:sqref>
                        </c15:formulaRef>
                      </c:ext>
                    </c:extLst>
                    <c:strCache>
                      <c:ptCount val="1"/>
                      <c:pt idx="0">
                        <c:v>Febrero</c:v>
                      </c:pt>
                    </c:strCache>
                  </c:strRef>
                </c:tx>
                <c:spPr>
                  <a:solidFill>
                    <a:schemeClr val="accent5"/>
                  </a:solidFill>
                  <a:ln>
                    <a:noFill/>
                  </a:ln>
                  <a:effectLst/>
                </c:spPr>
                <c:invertIfNegative val="0"/>
                <c:cat>
                  <c:strRef>
                    <c:extLst>
                      <c:ext xmlns:c15="http://schemas.microsoft.com/office/drawing/2012/chart" uri="{02D57815-91ED-43cb-92C2-25804820EDAC}">
                        <c15:fullRef>
                          <c15:sqref>'[20]IMVI-IND-005'!$D$35:$I$35</c15:sqref>
                        </c15:fullRef>
                        <c15:formulaRef>
                          <c15:sqref>'[20]IMVI-IND-005'!$H$35:$I$35</c15:sqref>
                        </c15:formulaRef>
                      </c:ext>
                    </c:extLst>
                    <c:strCache>
                      <c:ptCount val="2"/>
                      <c:pt idx="0">
                        <c:v># Metros cuadrados intervenidos</c:v>
                      </c:pt>
                      <c:pt idx="1">
                        <c:v># Metros cuadrados programados</c:v>
                      </c:pt>
                    </c:strCache>
                  </c:strRef>
                </c:cat>
                <c:val>
                  <c:numRef>
                    <c:extLst>
                      <c:ext xmlns:c15="http://schemas.microsoft.com/office/drawing/2012/chart" uri="{02D57815-91ED-43cb-92C2-25804820EDAC}">
                        <c15:fullRef>
                          <c15:sqref>'[20]IMVI-IND-005'!$D$37:$I$37</c15:sqref>
                        </c15:fullRef>
                        <c15:formulaRef>
                          <c15:sqref>'[20]IMVI-IND-005'!$H$37:$I$37</c15:sqref>
                        </c15:formulaRef>
                      </c:ext>
                    </c:extLst>
                    <c:numCache>
                      <c:formatCode>General</c:formatCode>
                      <c:ptCount val="2"/>
                      <c:pt idx="0">
                        <c:v>6942.75</c:v>
                      </c:pt>
                      <c:pt idx="1">
                        <c:v>6900</c:v>
                      </c:pt>
                    </c:numCache>
                  </c:numRef>
                </c:val>
                <c:extLst xmlns:c15="http://schemas.microsoft.com/office/drawing/2012/chart">
                  <c:ext xmlns:c16="http://schemas.microsoft.com/office/drawing/2014/chart" uri="{C3380CC4-5D6E-409C-BE32-E72D297353CC}">
                    <c16:uniqueId val="{00000004-3983-40C6-A5F0-0DE9A0F0CD8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'[20]IMVI-IND-005'!$C$38</c15:sqref>
                        </c15:formulaRef>
                      </c:ext>
                    </c:extLst>
                    <c:strCache>
                      <c:ptCount val="1"/>
                      <c:pt idx="0">
                        <c:v>Marzo</c:v>
                      </c:pt>
                    </c:strCache>
                  </c:strRef>
                </c:tx>
                <c:spPr>
                  <a:solidFill>
                    <a:schemeClr val="accent4"/>
                  </a:solidFill>
                  <a:ln>
                    <a:noFill/>
                  </a:ln>
                  <a:effectLst/>
                </c:spPr>
                <c:invertIfNegative val="0"/>
                <c:cat>
                  <c:strRef>
                    <c:extLst>
                      <c:ext xmlns:c15="http://schemas.microsoft.com/office/drawing/2012/chart" uri="{02D57815-91ED-43cb-92C2-25804820EDAC}">
                        <c15:fullRef>
                          <c15:sqref>'[20]IMVI-IND-005'!$D$35:$I$35</c15:sqref>
                        </c15:fullRef>
                        <c15:formulaRef>
                          <c15:sqref>'[20]IMVI-IND-005'!$H$35:$I$35</c15:sqref>
                        </c15:formulaRef>
                      </c:ext>
                    </c:extLst>
                    <c:strCache>
                      <c:ptCount val="2"/>
                      <c:pt idx="0">
                        <c:v># Metros cuadrados intervenidos</c:v>
                      </c:pt>
                      <c:pt idx="1">
                        <c:v># Metros cuadrados programados</c:v>
                      </c:pt>
                    </c:strCache>
                  </c:strRef>
                </c:cat>
                <c:val>
                  <c:numRef>
                    <c:extLst>
                      <c:ext xmlns:c15="http://schemas.microsoft.com/office/drawing/2012/chart" uri="{02D57815-91ED-43cb-92C2-25804820EDAC}">
                        <c15:fullRef>
                          <c15:sqref>'[20]IMVI-IND-005'!$D$38:$I$38</c15:sqref>
                        </c15:fullRef>
                        <c15:formulaRef>
                          <c15:sqref>'[20]IMVI-IND-005'!$H$38:$I$38</c15:sqref>
                        </c15:formulaRef>
                      </c:ext>
                    </c:extLst>
                    <c:numCache>
                      <c:formatCode>General</c:formatCode>
                      <c:ptCount val="2"/>
                      <c:pt idx="0">
                        <c:v>1442.65</c:v>
                      </c:pt>
                      <c:pt idx="1">
                        <c:v>1400</c:v>
                      </c:pt>
                    </c:numCache>
                  </c:numRef>
                </c:val>
                <c:extLst xmlns:c15="http://schemas.microsoft.com/office/drawing/2012/chart">
                  <c:ext xmlns:c16="http://schemas.microsoft.com/office/drawing/2014/chart" uri="{C3380CC4-5D6E-409C-BE32-E72D297353CC}">
                    <c16:uniqueId val="{00000005-3983-40C6-A5F0-0DE9A0F0CD87}"/>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'[20]IMVI-IND-005'!$C$39</c15:sqref>
                        </c15:formulaRef>
                      </c:ext>
                    </c:extLst>
                    <c:strCache>
                      <c:ptCount val="1"/>
                      <c:pt idx="0">
                        <c:v>Abril</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'[20]IMVI-IND-005'!$D$35:$I$35</c15:sqref>
                        </c15:fullRef>
                        <c15:formulaRef>
                          <c15:sqref>'[20]IMVI-IND-005'!$H$35:$I$35</c15:sqref>
                        </c15:formulaRef>
                      </c:ext>
                    </c:extLst>
                    <c:strCache>
                      <c:ptCount val="2"/>
                      <c:pt idx="0">
                        <c:v># Metros cuadrados intervenidos</c:v>
                      </c:pt>
                      <c:pt idx="1">
                        <c:v># Metros cuadrados programados</c:v>
                      </c:pt>
                    </c:strCache>
                  </c:strRef>
                </c:cat>
                <c:val>
                  <c:numRef>
                    <c:extLst>
                      <c:ext xmlns:c15="http://schemas.microsoft.com/office/drawing/2012/chart" uri="{02D57815-91ED-43cb-92C2-25804820EDAC}">
                        <c15:fullRef>
                          <c15:sqref>'[20]IMVI-IND-005'!$D$39:$I$39</c15:sqref>
                        </c15:fullRef>
                        <c15:formulaRef>
                          <c15:sqref>'[20]IMVI-IND-005'!$H$39:$I$39</c15:sqref>
                        </c15:formulaRef>
                      </c:ext>
                    </c:extLst>
                    <c:numCache>
                      <c:formatCode>General</c:formatCode>
                      <c:ptCount val="2"/>
                      <c:pt idx="0">
                        <c:v>0</c:v>
                      </c:pt>
                      <c:pt idx="1">
                        <c:v>2000</c:v>
                      </c:pt>
                    </c:numCache>
                  </c:numRef>
                </c:val>
                <c:extLst xmlns:c15="http://schemas.microsoft.com/office/drawing/2012/chart">
                  <c:ext xmlns:c16="http://schemas.microsoft.com/office/drawing/2014/chart" uri="{C3380CC4-5D6E-409C-BE32-E72D297353CC}">
                    <c16:uniqueId val="{00000006-3983-40C6-A5F0-0DE9A0F0CD8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'[20]IMVI-IND-005'!$C$40</c15:sqref>
                        </c15:formulaRef>
                      </c:ext>
                    </c:extLst>
                    <c:strCache>
                      <c:ptCount val="1"/>
                      <c:pt idx="0">
                        <c:v>Mayo</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'[20]IMVI-IND-005'!$D$35:$I$35</c15:sqref>
                        </c15:fullRef>
                        <c15:formulaRef>
                          <c15:sqref>'[20]IMVI-IND-005'!$H$35:$I$35</c15:sqref>
                        </c15:formulaRef>
                      </c:ext>
                    </c:extLst>
                    <c:strCache>
                      <c:ptCount val="2"/>
                      <c:pt idx="0">
                        <c:v># Metros cuadrados intervenidos</c:v>
                      </c:pt>
                      <c:pt idx="1">
                        <c:v># Metros cuadrados programados</c:v>
                      </c:pt>
                    </c:strCache>
                  </c:strRef>
                </c:cat>
                <c:val>
                  <c:numRef>
                    <c:extLst>
                      <c:ext xmlns:c15="http://schemas.microsoft.com/office/drawing/2012/chart" uri="{02D57815-91ED-43cb-92C2-25804820EDAC}">
                        <c15:fullRef>
                          <c15:sqref>'[20]IMVI-IND-005'!$D$40:$I$40</c15:sqref>
                        </c15:fullRef>
                        <c15:formulaRef>
                          <c15:sqref>'[20]IMVI-IND-005'!$H$40:$I$40</c15:sqref>
                        </c15:formulaRef>
                      </c:ext>
                    </c:extLst>
                    <c:numCache>
                      <c:formatCode>General</c:formatCode>
                      <c:ptCount val="2"/>
                      <c:pt idx="0">
                        <c:v>4885.99</c:v>
                      </c:pt>
                      <c:pt idx="1">
                        <c:v>3000</c:v>
                      </c:pt>
                    </c:numCache>
                  </c:numRef>
                </c:val>
                <c:extLst xmlns:c15="http://schemas.microsoft.com/office/drawing/2012/chart">
                  <c:ext xmlns:c16="http://schemas.microsoft.com/office/drawing/2014/chart" uri="{C3380CC4-5D6E-409C-BE32-E72D297353CC}">
                    <c16:uniqueId val="{00000007-3983-40C6-A5F0-0DE9A0F0CD8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'[20]IMVI-IND-005'!$C$41</c15:sqref>
                        </c15:formulaRef>
                      </c:ext>
                    </c:extLst>
                    <c:strCache>
                      <c:ptCount val="1"/>
                      <c:pt idx="0">
                        <c:v>Junio</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'[20]IMVI-IND-005'!$D$35:$I$35</c15:sqref>
                        </c15:fullRef>
                        <c15:formulaRef>
                          <c15:sqref>'[20]IMVI-IND-005'!$H$35:$I$35</c15:sqref>
                        </c15:formulaRef>
                      </c:ext>
                    </c:extLst>
                    <c:strCache>
                      <c:ptCount val="2"/>
                      <c:pt idx="0">
                        <c:v># Metros cuadrados intervenidos</c:v>
                      </c:pt>
                      <c:pt idx="1">
                        <c:v># Metros cuadrados programados</c:v>
                      </c:pt>
                    </c:strCache>
                  </c:strRef>
                </c:cat>
                <c:val>
                  <c:numRef>
                    <c:extLst>
                      <c:ext xmlns:c15="http://schemas.microsoft.com/office/drawing/2012/chart" uri="{02D57815-91ED-43cb-92C2-25804820EDAC}">
                        <c15:fullRef>
                          <c15:sqref>'[20]IMVI-IND-005'!$D$41:$I$41</c15:sqref>
                        </c15:fullRef>
                        <c15:formulaRef>
                          <c15:sqref>'[20]IMVI-IND-005'!$H$41:$I$41</c15:sqref>
                        </c15:formulaRef>
                      </c:ext>
                    </c:extLst>
                    <c:numCache>
                      <c:formatCode>General</c:formatCode>
                      <c:ptCount val="2"/>
                      <c:pt idx="0">
                        <c:v>3624.66</c:v>
                      </c:pt>
                      <c:pt idx="1">
                        <c:v>4500</c:v>
                      </c:pt>
                    </c:numCache>
                  </c:numRef>
                </c:val>
                <c:extLst xmlns:c15="http://schemas.microsoft.com/office/drawing/2012/chart">
                  <c:ext xmlns:c16="http://schemas.microsoft.com/office/drawing/2014/chart" uri="{C3380CC4-5D6E-409C-BE32-E72D297353CC}">
                    <c16:uniqueId val="{00000008-3983-40C6-A5F0-0DE9A0F0CD87}"/>
                  </c:ext>
                </c:extLst>
              </c15:ser>
            </c15:filteredBarSeries>
          </c:ext>
        </c:extLst>
      </c:barChart>
      <c:catAx>
        <c:axId val="65874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87264"/>
        <c:crosses val="autoZero"/>
        <c:auto val="1"/>
        <c:lblAlgn val="ctr"/>
        <c:lblOffset val="100"/>
        <c:noMultiLvlLbl val="0"/>
      </c:catAx>
      <c:valAx>
        <c:axId val="66187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874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verticalDpi="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24054464824971E-2"/>
          <c:y val="2.9573067586256017E-2"/>
          <c:w val="0.89466009669695745"/>
          <c:h val="0.76200792459005551"/>
        </c:manualLayout>
      </c:layout>
      <c:barChart>
        <c:barDir val="col"/>
        <c:grouping val="clustered"/>
        <c:varyColors val="0"/>
        <c:ser>
          <c:idx val="4"/>
          <c:order val="0"/>
          <c:tx>
            <c:strRef>
              <c:f>'[21]PES-FM-001'!$H$35</c:f>
              <c:strCache>
                <c:ptCount val="1"/>
                <c:pt idx="0">
                  <c:v>CIRI</c:v>
                </c:pt>
              </c:strCache>
            </c:strRef>
          </c:tx>
          <c:spPr>
            <a:solidFill>
              <a:schemeClr val="accent5"/>
            </a:solidFill>
            <a:ln>
              <a:noFill/>
            </a:ln>
            <a:effectLst/>
          </c:spPr>
          <c:invertIfNegative val="0"/>
          <c:cat>
            <c:strLit>
              <c:ptCount val="5"/>
              <c:pt idx="0">
                <c:v>Primer trimestre</c:v>
              </c:pt>
              <c:pt idx="1">
                <c:v>Segundo trimestre</c:v>
              </c:pt>
              <c:pt idx="2">
                <c:v>Tercer Trimestres</c:v>
              </c:pt>
              <c:pt idx="3">
                <c:v>Cuarto Trimestre</c:v>
              </c:pt>
              <c:pt idx="4">
                <c:v>TOTAL</c:v>
              </c:pt>
            </c:strLit>
          </c:cat>
          <c:val>
            <c:numRef>
              <c:f>'[21]PES-FM-001'!$H$36:$H$40</c:f>
              <c:numCache>
                <c:formatCode>General</c:formatCode>
                <c:ptCount val="5"/>
                <c:pt idx="0">
                  <c:v>3537</c:v>
                </c:pt>
                <c:pt idx="1">
                  <c:v>1974</c:v>
                </c:pt>
                <c:pt idx="2">
                  <c:v>2671</c:v>
                </c:pt>
                <c:pt idx="3">
                  <c:v>2468</c:v>
                </c:pt>
                <c:pt idx="4">
                  <c:v>10650</c:v>
                </c:pt>
              </c:numCache>
            </c:numRef>
          </c:val>
          <c:extLst>
            <c:ext xmlns:c16="http://schemas.microsoft.com/office/drawing/2014/chart" uri="{C3380CC4-5D6E-409C-BE32-E72D297353CC}">
              <c16:uniqueId val="{00000000-2F3D-40EC-944C-5BEE23084EA9}"/>
            </c:ext>
          </c:extLst>
        </c:ser>
        <c:ser>
          <c:idx val="5"/>
          <c:order val="1"/>
          <c:tx>
            <c:strRef>
              <c:f>'[21]PES-FM-001'!$I$35</c:f>
              <c:strCache>
                <c:ptCount val="1"/>
                <c:pt idx="0">
                  <c:v>TIRI</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Primer trimestre</c:v>
              </c:pt>
              <c:pt idx="1">
                <c:v>Segundo trimestre</c:v>
              </c:pt>
              <c:pt idx="2">
                <c:v>Tercer Trimestres</c:v>
              </c:pt>
              <c:pt idx="3">
                <c:v>Cuarto Trimestre</c:v>
              </c:pt>
              <c:pt idx="4">
                <c:v>TOTAL</c:v>
              </c:pt>
            </c:strLit>
          </c:cat>
          <c:val>
            <c:numRef>
              <c:f>'[21]PES-FM-001'!$I$36:$I$40</c:f>
              <c:numCache>
                <c:formatCode>General</c:formatCode>
                <c:ptCount val="5"/>
                <c:pt idx="0">
                  <c:v>4132</c:v>
                </c:pt>
                <c:pt idx="1">
                  <c:v>2239</c:v>
                </c:pt>
                <c:pt idx="2">
                  <c:v>3137</c:v>
                </c:pt>
                <c:pt idx="3">
                  <c:v>3043</c:v>
                </c:pt>
                <c:pt idx="4">
                  <c:v>12551</c:v>
                </c:pt>
              </c:numCache>
            </c:numRef>
          </c:val>
          <c:extLst>
            <c:ext xmlns:c16="http://schemas.microsoft.com/office/drawing/2014/chart" uri="{C3380CC4-5D6E-409C-BE32-E72D297353CC}">
              <c16:uniqueId val="{00000001-2F3D-40EC-944C-5BEE23084EA9}"/>
            </c:ext>
          </c:extLst>
        </c:ser>
        <c:dLbls>
          <c:showLegendKey val="0"/>
          <c:showVal val="0"/>
          <c:showCatName val="0"/>
          <c:showSerName val="0"/>
          <c:showPercent val="0"/>
          <c:showBubbleSize val="0"/>
        </c:dLbls>
        <c:gapWidth val="150"/>
        <c:axId val="812076783"/>
        <c:axId val="823962031"/>
      </c:barChart>
      <c:lineChart>
        <c:grouping val="standard"/>
        <c:varyColors val="0"/>
        <c:ser>
          <c:idx val="0"/>
          <c:order val="2"/>
          <c:tx>
            <c:strRef>
              <c:f>'[21]PES-FM-001'!$J$35</c:f>
              <c:strCache>
                <c:ptCount val="1"/>
                <c:pt idx="0">
                  <c:v>RESULTADO</c:v>
                </c:pt>
              </c:strCache>
            </c:strRef>
          </c:tx>
          <c:spPr>
            <a:ln w="28575" cap="rnd">
              <a:solidFill>
                <a:schemeClr val="accent1"/>
              </a:solidFill>
              <a:round/>
            </a:ln>
            <a:effectLst/>
          </c:spPr>
          <c:marker>
            <c:symbol val="none"/>
          </c:marker>
          <c:cat>
            <c:strLit>
              <c:ptCount val="5"/>
              <c:pt idx="0">
                <c:v>Primer trimestre</c:v>
              </c:pt>
              <c:pt idx="1">
                <c:v>Segundo trimestre</c:v>
              </c:pt>
              <c:pt idx="2">
                <c:v>Tercer Trimestres</c:v>
              </c:pt>
              <c:pt idx="3">
                <c:v>Cuarto Trimestre</c:v>
              </c:pt>
              <c:pt idx="4">
                <c:v>TOTAL</c:v>
              </c:pt>
            </c:strLit>
          </c:cat>
          <c:val>
            <c:numRef>
              <c:f>'[21]PES-FM-001'!$J$36:$J$40</c:f>
              <c:numCache>
                <c:formatCode>General</c:formatCode>
                <c:ptCount val="5"/>
                <c:pt idx="0">
                  <c:v>0.85600193610842212</c:v>
                </c:pt>
                <c:pt idx="1">
                  <c:v>0.88164359088878963</c:v>
                </c:pt>
                <c:pt idx="2">
                  <c:v>0.8514504303474657</c:v>
                </c:pt>
                <c:pt idx="3">
                  <c:v>0.81104173512980615</c:v>
                </c:pt>
                <c:pt idx="4">
                  <c:v>0.84853796510238233</c:v>
                </c:pt>
              </c:numCache>
            </c:numRef>
          </c:val>
          <c:smooth val="0"/>
          <c:extLst>
            <c:ext xmlns:c16="http://schemas.microsoft.com/office/drawing/2014/chart" uri="{C3380CC4-5D6E-409C-BE32-E72D297353CC}">
              <c16:uniqueId val="{00000002-2F3D-40EC-944C-5BEE23084EA9}"/>
            </c:ext>
          </c:extLst>
        </c:ser>
        <c:dLbls>
          <c:showLegendKey val="0"/>
          <c:showVal val="0"/>
          <c:showCatName val="0"/>
          <c:showSerName val="0"/>
          <c:showPercent val="0"/>
          <c:showBubbleSize val="0"/>
        </c:dLbls>
        <c:marker val="1"/>
        <c:smooth val="0"/>
        <c:axId val="388857312"/>
        <c:axId val="388863544"/>
      </c:lineChart>
      <c:catAx>
        <c:axId val="812076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3962031"/>
        <c:crossesAt val="0"/>
        <c:auto val="1"/>
        <c:lblAlgn val="ctr"/>
        <c:lblOffset val="100"/>
        <c:noMultiLvlLbl val="0"/>
      </c:catAx>
      <c:valAx>
        <c:axId val="8239620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2076783"/>
        <c:crosses val="autoZero"/>
        <c:crossBetween val="between"/>
      </c:valAx>
      <c:valAx>
        <c:axId val="38886354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8857312"/>
        <c:crosses val="max"/>
        <c:crossBetween val="between"/>
      </c:valAx>
      <c:catAx>
        <c:axId val="388857312"/>
        <c:scaling>
          <c:orientation val="minMax"/>
        </c:scaling>
        <c:delete val="1"/>
        <c:axPos val="b"/>
        <c:numFmt formatCode="General" sourceLinked="1"/>
        <c:majorTickMark val="out"/>
        <c:minorTickMark val="none"/>
        <c:tickLblPos val="nextTo"/>
        <c:crossAx val="388863544"/>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100" b="0" i="0" baseline="0">
                <a:effectLst/>
              </a:rPr>
              <a:t>TIEMPO PROMEDIO DE SOLICITUDES ATENDIDAS DE BIENES DE CONSUMO </a:t>
            </a:r>
            <a:endParaRPr lang="es-MX"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'[22]PES-FM-001'!$D$35</c:f>
              <c:strCache>
                <c:ptCount val="1"/>
                <c:pt idx="0">
                  <c:v>0</c:v>
                </c:pt>
              </c:strCache>
            </c:strRef>
          </c:tx>
          <c:spPr>
            <a:solidFill>
              <a:schemeClr val="accent1"/>
            </a:solidFill>
            <a:ln>
              <a:noFill/>
            </a:ln>
            <a:effectLst/>
          </c:spPr>
          <c:invertIfNegative val="0"/>
          <c:cat>
            <c:strRef>
              <c:f>'[22]PES-FM-001'!$C$36:$C$39</c:f>
              <c:strCache>
                <c:ptCount val="4"/>
                <c:pt idx="0">
                  <c:v>TRIMESTRE 1</c:v>
                </c:pt>
                <c:pt idx="1">
                  <c:v>TRIMESTRE 2</c:v>
                </c:pt>
                <c:pt idx="2">
                  <c:v>TRIMESTRE 3</c:v>
                </c:pt>
                <c:pt idx="3">
                  <c:v>TRIMESTRE 4</c:v>
                </c:pt>
              </c:strCache>
            </c:strRef>
          </c:cat>
          <c:val>
            <c:numRef>
              <c:f>'[22]PES-FM-001'!$D$36:$D$39</c:f>
              <c:numCache>
                <c:formatCode>General</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0-DB80-48A0-A897-203D08BE11E5}"/>
            </c:ext>
          </c:extLst>
        </c:ser>
        <c:ser>
          <c:idx val="1"/>
          <c:order val="1"/>
          <c:tx>
            <c:strRef>
              <c:f>'[22]PES-FM-001'!$E$35</c:f>
              <c:strCache>
                <c:ptCount val="1"/>
                <c:pt idx="0">
                  <c:v>0</c:v>
                </c:pt>
              </c:strCache>
            </c:strRef>
          </c:tx>
          <c:spPr>
            <a:solidFill>
              <a:schemeClr val="accent2"/>
            </a:solidFill>
            <a:ln>
              <a:noFill/>
            </a:ln>
            <a:effectLst/>
          </c:spPr>
          <c:invertIfNegative val="0"/>
          <c:cat>
            <c:strRef>
              <c:f>'[22]PES-FM-001'!$C$36:$C$39</c:f>
              <c:strCache>
                <c:ptCount val="4"/>
                <c:pt idx="0">
                  <c:v>TRIMESTRE 1</c:v>
                </c:pt>
                <c:pt idx="1">
                  <c:v>TRIMESTRE 2</c:v>
                </c:pt>
                <c:pt idx="2">
                  <c:v>TRIMESTRE 3</c:v>
                </c:pt>
                <c:pt idx="3">
                  <c:v>TRIMESTRE 4</c:v>
                </c:pt>
              </c:strCache>
            </c:strRef>
          </c:cat>
          <c:val>
            <c:numRef>
              <c:f>'[22]PES-FM-001'!$E$36:$E$39</c:f>
              <c:numCache>
                <c:formatCode>General</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1-DB80-48A0-A897-203D08BE11E5}"/>
            </c:ext>
          </c:extLst>
        </c:ser>
        <c:ser>
          <c:idx val="2"/>
          <c:order val="2"/>
          <c:tx>
            <c:strRef>
              <c:f>'[22]PES-FM-001'!$F$35</c:f>
              <c:strCache>
                <c:ptCount val="1"/>
                <c:pt idx="0">
                  <c:v>0</c:v>
                </c:pt>
              </c:strCache>
            </c:strRef>
          </c:tx>
          <c:spPr>
            <a:solidFill>
              <a:schemeClr val="accent3"/>
            </a:solidFill>
            <a:ln>
              <a:noFill/>
            </a:ln>
            <a:effectLst/>
          </c:spPr>
          <c:invertIfNegative val="0"/>
          <c:cat>
            <c:strRef>
              <c:f>'[22]PES-FM-001'!$C$36:$C$39</c:f>
              <c:strCache>
                <c:ptCount val="4"/>
                <c:pt idx="0">
                  <c:v>TRIMESTRE 1</c:v>
                </c:pt>
                <c:pt idx="1">
                  <c:v>TRIMESTRE 2</c:v>
                </c:pt>
                <c:pt idx="2">
                  <c:v>TRIMESTRE 3</c:v>
                </c:pt>
                <c:pt idx="3">
                  <c:v>TRIMESTRE 4</c:v>
                </c:pt>
              </c:strCache>
            </c:strRef>
          </c:cat>
          <c:val>
            <c:numRef>
              <c:f>'[22]PES-FM-001'!$F$36:$F$39</c:f>
              <c:numCache>
                <c:formatCode>General</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2-DB80-48A0-A897-203D08BE11E5}"/>
            </c:ext>
          </c:extLst>
        </c:ser>
        <c:ser>
          <c:idx val="3"/>
          <c:order val="3"/>
          <c:tx>
            <c:strRef>
              <c:f>'[22]PES-FM-001'!$G$35</c:f>
              <c:strCache>
                <c:ptCount val="1"/>
                <c:pt idx="0">
                  <c:v>0</c:v>
                </c:pt>
              </c:strCache>
            </c:strRef>
          </c:tx>
          <c:spPr>
            <a:solidFill>
              <a:schemeClr val="accent4"/>
            </a:solidFill>
            <a:ln>
              <a:noFill/>
            </a:ln>
            <a:effectLst/>
          </c:spPr>
          <c:invertIfNegative val="0"/>
          <c:cat>
            <c:strRef>
              <c:f>'[22]PES-FM-001'!$C$36:$C$39</c:f>
              <c:strCache>
                <c:ptCount val="4"/>
                <c:pt idx="0">
                  <c:v>TRIMESTRE 1</c:v>
                </c:pt>
                <c:pt idx="1">
                  <c:v>TRIMESTRE 2</c:v>
                </c:pt>
                <c:pt idx="2">
                  <c:v>TRIMESTRE 3</c:v>
                </c:pt>
                <c:pt idx="3">
                  <c:v>TRIMESTRE 4</c:v>
                </c:pt>
              </c:strCache>
            </c:strRef>
          </c:cat>
          <c:val>
            <c:numRef>
              <c:f>'[22]PES-FM-001'!$G$36:$G$39</c:f>
              <c:numCache>
                <c:formatCode>General</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3-DB80-48A0-A897-203D08BE11E5}"/>
            </c:ext>
          </c:extLst>
        </c:ser>
        <c:ser>
          <c:idx val="4"/>
          <c:order val="4"/>
          <c:tx>
            <c:strRef>
              <c:f>'[22]PES-FM-001'!$H$35</c:f>
              <c:strCache>
                <c:ptCount val="1"/>
                <c:pt idx="0">
                  <c:v>Suma días hábiles de cada egreso </c:v>
                </c:pt>
              </c:strCache>
            </c:strRef>
          </c:tx>
          <c:spPr>
            <a:solidFill>
              <a:schemeClr val="accent5"/>
            </a:solidFill>
            <a:ln>
              <a:noFill/>
            </a:ln>
            <a:effectLst/>
          </c:spPr>
          <c:invertIfNegative val="0"/>
          <c:cat>
            <c:strRef>
              <c:f>'[22]PES-FM-001'!$C$36:$C$39</c:f>
              <c:strCache>
                <c:ptCount val="4"/>
                <c:pt idx="0">
                  <c:v>TRIMESTRE 1</c:v>
                </c:pt>
                <c:pt idx="1">
                  <c:v>TRIMESTRE 2</c:v>
                </c:pt>
                <c:pt idx="2">
                  <c:v>TRIMESTRE 3</c:v>
                </c:pt>
                <c:pt idx="3">
                  <c:v>TRIMESTRE 4</c:v>
                </c:pt>
              </c:strCache>
            </c:strRef>
          </c:cat>
          <c:val>
            <c:numRef>
              <c:f>'[22]PES-FM-001'!$H$36:$H$39</c:f>
              <c:numCache>
                <c:formatCode>General</c:formatCode>
                <c:ptCount val="4"/>
                <c:pt idx="0">
                  <c:v>440</c:v>
                </c:pt>
                <c:pt idx="1">
                  <c:v>3457</c:v>
                </c:pt>
                <c:pt idx="2">
                  <c:v>5539</c:v>
                </c:pt>
                <c:pt idx="3">
                  <c:v>4975</c:v>
                </c:pt>
              </c:numCache>
            </c:numRef>
          </c:val>
          <c:extLst>
            <c:ext xmlns:c16="http://schemas.microsoft.com/office/drawing/2014/chart" uri="{C3380CC4-5D6E-409C-BE32-E72D297353CC}">
              <c16:uniqueId val="{00000004-DB80-48A0-A897-203D08BE11E5}"/>
            </c:ext>
          </c:extLst>
        </c:ser>
        <c:ser>
          <c:idx val="5"/>
          <c:order val="5"/>
          <c:tx>
            <c:strRef>
              <c:f>'[22]PES-FM-001'!$I$35</c:f>
              <c:strCache>
                <c:ptCount val="1"/>
                <c:pt idx="0">
                  <c:v>Número de egresos efectivos en el mes</c:v>
                </c:pt>
              </c:strCache>
            </c:strRef>
          </c:tx>
          <c:spPr>
            <a:solidFill>
              <a:schemeClr val="accent6"/>
            </a:solidFill>
            <a:ln>
              <a:noFill/>
            </a:ln>
            <a:effectLst/>
          </c:spPr>
          <c:invertIfNegative val="0"/>
          <c:cat>
            <c:strRef>
              <c:f>'[22]PES-FM-001'!$C$36:$C$39</c:f>
              <c:strCache>
                <c:ptCount val="4"/>
                <c:pt idx="0">
                  <c:v>TRIMESTRE 1</c:v>
                </c:pt>
                <c:pt idx="1">
                  <c:v>TRIMESTRE 2</c:v>
                </c:pt>
                <c:pt idx="2">
                  <c:v>TRIMESTRE 3</c:v>
                </c:pt>
                <c:pt idx="3">
                  <c:v>TRIMESTRE 4</c:v>
                </c:pt>
              </c:strCache>
            </c:strRef>
          </c:cat>
          <c:val>
            <c:numRef>
              <c:f>'[22]PES-FM-001'!$I$36:$I$39</c:f>
              <c:numCache>
                <c:formatCode>General</c:formatCode>
                <c:ptCount val="4"/>
                <c:pt idx="0">
                  <c:v>568</c:v>
                </c:pt>
                <c:pt idx="1">
                  <c:v>694</c:v>
                </c:pt>
                <c:pt idx="2">
                  <c:v>1140</c:v>
                </c:pt>
                <c:pt idx="3">
                  <c:v>1368</c:v>
                </c:pt>
              </c:numCache>
            </c:numRef>
          </c:val>
          <c:extLst>
            <c:ext xmlns:c16="http://schemas.microsoft.com/office/drawing/2014/chart" uri="{C3380CC4-5D6E-409C-BE32-E72D297353CC}">
              <c16:uniqueId val="{00000005-DB80-48A0-A897-203D08BE11E5}"/>
            </c:ext>
          </c:extLst>
        </c:ser>
        <c:ser>
          <c:idx val="6"/>
          <c:order val="6"/>
          <c:tx>
            <c:strRef>
              <c:f>'[22]PES-FM-001'!$J$35</c:f>
              <c:strCache>
                <c:ptCount val="1"/>
                <c:pt idx="0">
                  <c:v>RESULTADO</c:v>
                </c:pt>
              </c:strCache>
            </c:strRef>
          </c:tx>
          <c:spPr>
            <a:solidFill>
              <a:schemeClr val="accent1">
                <a:lumMod val="60000"/>
              </a:schemeClr>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B80-48A0-A897-203D08BE11E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'[22]PES-FM-001'!$C$36:$C$39</c:f>
              <c:strCache>
                <c:ptCount val="4"/>
                <c:pt idx="0">
                  <c:v>TRIMESTRE 1</c:v>
                </c:pt>
                <c:pt idx="1">
                  <c:v>TRIMESTRE 2</c:v>
                </c:pt>
                <c:pt idx="2">
                  <c:v>TRIMESTRE 3</c:v>
                </c:pt>
                <c:pt idx="3">
                  <c:v>TRIMESTRE 4</c:v>
                </c:pt>
              </c:strCache>
            </c:strRef>
          </c:cat>
          <c:val>
            <c:numRef>
              <c:f>'[22]PES-FM-001'!$J$36:$J$39</c:f>
              <c:numCache>
                <c:formatCode>General</c:formatCode>
                <c:ptCount val="4"/>
                <c:pt idx="0">
                  <c:v>0.77464788732394363</c:v>
                </c:pt>
                <c:pt idx="1">
                  <c:v>4.9812680115273773</c:v>
                </c:pt>
                <c:pt idx="2">
                  <c:v>4.8587719298245613</c:v>
                </c:pt>
                <c:pt idx="3">
                  <c:v>3.6366959064327484</c:v>
                </c:pt>
              </c:numCache>
            </c:numRef>
          </c:val>
          <c:extLst>
            <c:ext xmlns:c16="http://schemas.microsoft.com/office/drawing/2014/chart" uri="{C3380CC4-5D6E-409C-BE32-E72D297353CC}">
              <c16:uniqueId val="{00000007-DB80-48A0-A897-203D08BE11E5}"/>
            </c:ext>
          </c:extLst>
        </c:ser>
        <c:dLbls>
          <c:showLegendKey val="0"/>
          <c:showVal val="0"/>
          <c:showCatName val="0"/>
          <c:showSerName val="0"/>
          <c:showPercent val="0"/>
          <c:showBubbleSize val="0"/>
        </c:dLbls>
        <c:gapWidth val="219"/>
        <c:overlap val="-27"/>
        <c:axId val="-1968532960"/>
        <c:axId val="-1968526432"/>
        <c:extLst/>
      </c:barChart>
      <c:catAx>
        <c:axId val="-1968532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8526432"/>
        <c:crosses val="autoZero"/>
        <c:auto val="1"/>
        <c:lblAlgn val="ctr"/>
        <c:lblOffset val="100"/>
        <c:noMultiLvlLbl val="0"/>
      </c:catAx>
      <c:valAx>
        <c:axId val="-1968526432"/>
        <c:scaling>
          <c:orientation val="minMax"/>
          <c:max val="6"/>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8532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100" b="0" i="0" baseline="0">
                <a:effectLst/>
              </a:rPr>
              <a:t>TIEMPO PROMEDIO DE SOLICITUDES ATENDIDAS DE BIENES DE CONSUMO </a:t>
            </a:r>
            <a:endParaRPr lang="es-MX"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'[22]PES-FM-001'!$D$35</c:f>
              <c:strCache>
                <c:ptCount val="1"/>
                <c:pt idx="0">
                  <c:v>0</c:v>
                </c:pt>
              </c:strCache>
            </c:strRef>
          </c:tx>
          <c:spPr>
            <a:solidFill>
              <a:schemeClr val="accent1"/>
            </a:solidFill>
            <a:ln>
              <a:noFill/>
            </a:ln>
            <a:effectLst/>
          </c:spPr>
          <c:invertIfNegative val="0"/>
          <c:cat>
            <c:strRef>
              <c:f>'[22]PES-FM-001'!$C$36:$C$39</c:f>
              <c:strCache>
                <c:ptCount val="4"/>
                <c:pt idx="0">
                  <c:v>TRIMESTRE 1</c:v>
                </c:pt>
                <c:pt idx="1">
                  <c:v>TRIMESTRE 2</c:v>
                </c:pt>
                <c:pt idx="2">
                  <c:v>TRIMESTRE 3</c:v>
                </c:pt>
                <c:pt idx="3">
                  <c:v>TRIMESTRE 4</c:v>
                </c:pt>
              </c:strCache>
            </c:strRef>
          </c:cat>
          <c:val>
            <c:numRef>
              <c:f>'[22]PES-FM-001'!$D$36:$D$39</c:f>
              <c:numCache>
                <c:formatCode>General</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0-542D-446A-BE03-83ACB267B0B5}"/>
            </c:ext>
          </c:extLst>
        </c:ser>
        <c:ser>
          <c:idx val="1"/>
          <c:order val="1"/>
          <c:tx>
            <c:strRef>
              <c:f>'[22]PES-FM-001'!$E$35</c:f>
              <c:strCache>
                <c:ptCount val="1"/>
                <c:pt idx="0">
                  <c:v>0</c:v>
                </c:pt>
              </c:strCache>
            </c:strRef>
          </c:tx>
          <c:spPr>
            <a:solidFill>
              <a:schemeClr val="accent2"/>
            </a:solidFill>
            <a:ln>
              <a:noFill/>
            </a:ln>
            <a:effectLst/>
          </c:spPr>
          <c:invertIfNegative val="0"/>
          <c:cat>
            <c:strRef>
              <c:f>'[22]PES-FM-001'!$C$36:$C$39</c:f>
              <c:strCache>
                <c:ptCount val="4"/>
                <c:pt idx="0">
                  <c:v>TRIMESTRE 1</c:v>
                </c:pt>
                <c:pt idx="1">
                  <c:v>TRIMESTRE 2</c:v>
                </c:pt>
                <c:pt idx="2">
                  <c:v>TRIMESTRE 3</c:v>
                </c:pt>
                <c:pt idx="3">
                  <c:v>TRIMESTRE 4</c:v>
                </c:pt>
              </c:strCache>
            </c:strRef>
          </c:cat>
          <c:val>
            <c:numRef>
              <c:f>'[22]PES-FM-001'!$E$36:$E$39</c:f>
              <c:numCache>
                <c:formatCode>General</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1-542D-446A-BE03-83ACB267B0B5}"/>
            </c:ext>
          </c:extLst>
        </c:ser>
        <c:ser>
          <c:idx val="2"/>
          <c:order val="2"/>
          <c:tx>
            <c:strRef>
              <c:f>'[22]PES-FM-001'!$F$35</c:f>
              <c:strCache>
                <c:ptCount val="1"/>
                <c:pt idx="0">
                  <c:v>0</c:v>
                </c:pt>
              </c:strCache>
            </c:strRef>
          </c:tx>
          <c:spPr>
            <a:solidFill>
              <a:schemeClr val="accent3"/>
            </a:solidFill>
            <a:ln>
              <a:noFill/>
            </a:ln>
            <a:effectLst/>
          </c:spPr>
          <c:invertIfNegative val="0"/>
          <c:cat>
            <c:strRef>
              <c:f>'[22]PES-FM-001'!$C$36:$C$39</c:f>
              <c:strCache>
                <c:ptCount val="4"/>
                <c:pt idx="0">
                  <c:v>TRIMESTRE 1</c:v>
                </c:pt>
                <c:pt idx="1">
                  <c:v>TRIMESTRE 2</c:v>
                </c:pt>
                <c:pt idx="2">
                  <c:v>TRIMESTRE 3</c:v>
                </c:pt>
                <c:pt idx="3">
                  <c:v>TRIMESTRE 4</c:v>
                </c:pt>
              </c:strCache>
            </c:strRef>
          </c:cat>
          <c:val>
            <c:numRef>
              <c:f>'[22]PES-FM-001'!$F$36:$F$39</c:f>
              <c:numCache>
                <c:formatCode>General</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2-542D-446A-BE03-83ACB267B0B5}"/>
            </c:ext>
          </c:extLst>
        </c:ser>
        <c:ser>
          <c:idx val="3"/>
          <c:order val="3"/>
          <c:tx>
            <c:strRef>
              <c:f>'[22]PES-FM-001'!$G$35</c:f>
              <c:strCache>
                <c:ptCount val="1"/>
                <c:pt idx="0">
                  <c:v>0</c:v>
                </c:pt>
              </c:strCache>
            </c:strRef>
          </c:tx>
          <c:spPr>
            <a:solidFill>
              <a:schemeClr val="accent4"/>
            </a:solidFill>
            <a:ln>
              <a:noFill/>
            </a:ln>
            <a:effectLst/>
          </c:spPr>
          <c:invertIfNegative val="0"/>
          <c:cat>
            <c:strRef>
              <c:f>'[22]PES-FM-001'!$C$36:$C$39</c:f>
              <c:strCache>
                <c:ptCount val="4"/>
                <c:pt idx="0">
                  <c:v>TRIMESTRE 1</c:v>
                </c:pt>
                <c:pt idx="1">
                  <c:v>TRIMESTRE 2</c:v>
                </c:pt>
                <c:pt idx="2">
                  <c:v>TRIMESTRE 3</c:v>
                </c:pt>
                <c:pt idx="3">
                  <c:v>TRIMESTRE 4</c:v>
                </c:pt>
              </c:strCache>
            </c:strRef>
          </c:cat>
          <c:val>
            <c:numRef>
              <c:f>'[22]PES-FM-001'!$G$36:$G$39</c:f>
              <c:numCache>
                <c:formatCode>General</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3-542D-446A-BE03-83ACB267B0B5}"/>
            </c:ext>
          </c:extLst>
        </c:ser>
        <c:ser>
          <c:idx val="4"/>
          <c:order val="4"/>
          <c:tx>
            <c:strRef>
              <c:f>'[22]PES-FM-001'!$H$35</c:f>
              <c:strCache>
                <c:ptCount val="1"/>
                <c:pt idx="0">
                  <c:v>Suma días hábiles de cada egreso </c:v>
                </c:pt>
              </c:strCache>
            </c:strRef>
          </c:tx>
          <c:spPr>
            <a:solidFill>
              <a:schemeClr val="accent5"/>
            </a:solidFill>
            <a:ln>
              <a:noFill/>
            </a:ln>
            <a:effectLst/>
          </c:spPr>
          <c:invertIfNegative val="0"/>
          <c:cat>
            <c:strRef>
              <c:f>'[22]PES-FM-001'!$C$36:$C$39</c:f>
              <c:strCache>
                <c:ptCount val="4"/>
                <c:pt idx="0">
                  <c:v>TRIMESTRE 1</c:v>
                </c:pt>
                <c:pt idx="1">
                  <c:v>TRIMESTRE 2</c:v>
                </c:pt>
                <c:pt idx="2">
                  <c:v>TRIMESTRE 3</c:v>
                </c:pt>
                <c:pt idx="3">
                  <c:v>TRIMESTRE 4</c:v>
                </c:pt>
              </c:strCache>
            </c:strRef>
          </c:cat>
          <c:val>
            <c:numRef>
              <c:f>'[22]PES-FM-001'!$H$36:$H$39</c:f>
              <c:numCache>
                <c:formatCode>General</c:formatCode>
                <c:ptCount val="4"/>
                <c:pt idx="0">
                  <c:v>440</c:v>
                </c:pt>
                <c:pt idx="1">
                  <c:v>3457</c:v>
                </c:pt>
                <c:pt idx="2">
                  <c:v>5539</c:v>
                </c:pt>
                <c:pt idx="3">
                  <c:v>4975</c:v>
                </c:pt>
              </c:numCache>
            </c:numRef>
          </c:val>
          <c:extLst>
            <c:ext xmlns:c16="http://schemas.microsoft.com/office/drawing/2014/chart" uri="{C3380CC4-5D6E-409C-BE32-E72D297353CC}">
              <c16:uniqueId val="{00000004-542D-446A-BE03-83ACB267B0B5}"/>
            </c:ext>
          </c:extLst>
        </c:ser>
        <c:ser>
          <c:idx val="5"/>
          <c:order val="5"/>
          <c:tx>
            <c:strRef>
              <c:f>'[22]PES-FM-001'!$I$35</c:f>
              <c:strCache>
                <c:ptCount val="1"/>
                <c:pt idx="0">
                  <c:v>Número de egresos efectivos en el mes</c:v>
                </c:pt>
              </c:strCache>
            </c:strRef>
          </c:tx>
          <c:spPr>
            <a:solidFill>
              <a:schemeClr val="accent6"/>
            </a:solidFill>
            <a:ln>
              <a:noFill/>
            </a:ln>
            <a:effectLst/>
          </c:spPr>
          <c:invertIfNegative val="0"/>
          <c:cat>
            <c:strRef>
              <c:f>'[22]PES-FM-001'!$C$36:$C$39</c:f>
              <c:strCache>
                <c:ptCount val="4"/>
                <c:pt idx="0">
                  <c:v>TRIMESTRE 1</c:v>
                </c:pt>
                <c:pt idx="1">
                  <c:v>TRIMESTRE 2</c:v>
                </c:pt>
                <c:pt idx="2">
                  <c:v>TRIMESTRE 3</c:v>
                </c:pt>
                <c:pt idx="3">
                  <c:v>TRIMESTRE 4</c:v>
                </c:pt>
              </c:strCache>
            </c:strRef>
          </c:cat>
          <c:val>
            <c:numRef>
              <c:f>'[22]PES-FM-001'!$I$36:$I$39</c:f>
              <c:numCache>
                <c:formatCode>General</c:formatCode>
                <c:ptCount val="4"/>
                <c:pt idx="0">
                  <c:v>568</c:v>
                </c:pt>
                <c:pt idx="1">
                  <c:v>694</c:v>
                </c:pt>
                <c:pt idx="2">
                  <c:v>1140</c:v>
                </c:pt>
                <c:pt idx="3">
                  <c:v>1368</c:v>
                </c:pt>
              </c:numCache>
            </c:numRef>
          </c:val>
          <c:extLst>
            <c:ext xmlns:c16="http://schemas.microsoft.com/office/drawing/2014/chart" uri="{C3380CC4-5D6E-409C-BE32-E72D297353CC}">
              <c16:uniqueId val="{00000005-542D-446A-BE03-83ACB267B0B5}"/>
            </c:ext>
          </c:extLst>
        </c:ser>
        <c:ser>
          <c:idx val="6"/>
          <c:order val="6"/>
          <c:tx>
            <c:strRef>
              <c:f>'[22]PES-FM-001'!$J$35</c:f>
              <c:strCache>
                <c:ptCount val="1"/>
                <c:pt idx="0">
                  <c:v>RESULTADO</c:v>
                </c:pt>
              </c:strCache>
            </c:strRef>
          </c:tx>
          <c:spPr>
            <a:solidFill>
              <a:schemeClr val="accent1">
                <a:lumMod val="60000"/>
              </a:schemeClr>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2D-446A-BE03-83ACB267B0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'[22]PES-FM-001'!$C$36:$C$39</c:f>
              <c:strCache>
                <c:ptCount val="4"/>
                <c:pt idx="0">
                  <c:v>TRIMESTRE 1</c:v>
                </c:pt>
                <c:pt idx="1">
                  <c:v>TRIMESTRE 2</c:v>
                </c:pt>
                <c:pt idx="2">
                  <c:v>TRIMESTRE 3</c:v>
                </c:pt>
                <c:pt idx="3">
                  <c:v>TRIMESTRE 4</c:v>
                </c:pt>
              </c:strCache>
            </c:strRef>
          </c:cat>
          <c:val>
            <c:numRef>
              <c:f>'[22]PES-FM-001'!$J$36:$J$39</c:f>
              <c:numCache>
                <c:formatCode>General</c:formatCode>
                <c:ptCount val="4"/>
                <c:pt idx="0">
                  <c:v>0.77464788732394363</c:v>
                </c:pt>
                <c:pt idx="1">
                  <c:v>4.9812680115273773</c:v>
                </c:pt>
                <c:pt idx="2">
                  <c:v>4.8587719298245613</c:v>
                </c:pt>
                <c:pt idx="3">
                  <c:v>3.6366959064327484</c:v>
                </c:pt>
              </c:numCache>
            </c:numRef>
          </c:val>
          <c:extLst>
            <c:ext xmlns:c16="http://schemas.microsoft.com/office/drawing/2014/chart" uri="{C3380CC4-5D6E-409C-BE32-E72D297353CC}">
              <c16:uniqueId val="{00000007-542D-446A-BE03-83ACB267B0B5}"/>
            </c:ext>
          </c:extLst>
        </c:ser>
        <c:dLbls>
          <c:showLegendKey val="0"/>
          <c:showVal val="0"/>
          <c:showCatName val="0"/>
          <c:showSerName val="0"/>
          <c:showPercent val="0"/>
          <c:showBubbleSize val="0"/>
        </c:dLbls>
        <c:gapWidth val="219"/>
        <c:overlap val="-27"/>
        <c:axId val="-1968532960"/>
        <c:axId val="-1968526432"/>
        <c:extLst/>
      </c:barChart>
      <c:catAx>
        <c:axId val="-1968532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8526432"/>
        <c:crosses val="autoZero"/>
        <c:auto val="1"/>
        <c:lblAlgn val="ctr"/>
        <c:lblOffset val="100"/>
        <c:noMultiLvlLbl val="0"/>
      </c:catAx>
      <c:valAx>
        <c:axId val="-1968526432"/>
        <c:scaling>
          <c:orientation val="minMax"/>
          <c:max val="6"/>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8532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PORCENTAJE DE DESATENCIÓN DE PQRSFD CON TÉRMINOS DE 10</a:t>
            </a:r>
            <a:r>
              <a:rPr lang="es-CO" baseline="0"/>
              <a:t> </a:t>
            </a:r>
            <a:r>
              <a:rPr lang="es-CO"/>
              <a:t>DÍAS HÁBILES AÑO</a:t>
            </a:r>
            <a:r>
              <a:rPr lang="es-CO" baseline="0"/>
              <a:t> 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4456036745406818E-2"/>
          <c:y val="0.20916666666666667"/>
          <c:w val="0.88498840769903764"/>
          <c:h val="0.57753062117235354"/>
        </c:manualLayout>
      </c:layout>
      <c:barChart>
        <c:barDir val="col"/>
        <c:grouping val="clustered"/>
        <c:varyColors val="0"/>
        <c:ser>
          <c:idx val="0"/>
          <c:order val="0"/>
          <c:tx>
            <c:strRef>
              <c:f>'[2]APIC-IND-001'!$C$36</c:f>
              <c:strCache>
                <c:ptCount val="1"/>
                <c:pt idx="0">
                  <c:v>1 TRIMESTRE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'[2]APIC-IND-001'!$J$36</c:f>
              <c:numCache>
                <c:formatCode>General</c:formatCode>
                <c:ptCount val="1"/>
                <c:pt idx="0">
                  <c:v>0</c:v>
                </c:pt>
              </c:numCache>
            </c:numRef>
          </c:val>
          <c:extLst>
            <c:ext xmlns:c16="http://schemas.microsoft.com/office/drawing/2014/chart" uri="{C3380CC4-5D6E-409C-BE32-E72D297353CC}">
              <c16:uniqueId val="{00000000-4673-41AA-930D-98B78A8883C4}"/>
            </c:ext>
          </c:extLst>
        </c:ser>
        <c:ser>
          <c:idx val="1"/>
          <c:order val="1"/>
          <c:tx>
            <c:strRef>
              <c:f>'[2]APIC-IND-001'!$C$37</c:f>
              <c:strCache>
                <c:ptCount val="1"/>
                <c:pt idx="0">
                  <c:v>2 TRIMESTRE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'[2]APIC-IND-001'!$J$37</c:f>
              <c:numCache>
                <c:formatCode>General</c:formatCode>
                <c:ptCount val="1"/>
                <c:pt idx="0">
                  <c:v>0</c:v>
                </c:pt>
              </c:numCache>
            </c:numRef>
          </c:val>
          <c:extLst>
            <c:ext xmlns:c16="http://schemas.microsoft.com/office/drawing/2014/chart" uri="{C3380CC4-5D6E-409C-BE32-E72D297353CC}">
              <c16:uniqueId val="{00000001-4673-41AA-930D-98B78A8883C4}"/>
            </c:ext>
          </c:extLst>
        </c:ser>
        <c:ser>
          <c:idx val="2"/>
          <c:order val="2"/>
          <c:tx>
            <c:strRef>
              <c:f>'[2]APIC-IND-001'!$C$38</c:f>
              <c:strCache>
                <c:ptCount val="1"/>
                <c:pt idx="0">
                  <c:v>3 TRIMESTRE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'[2]APIC-IND-001'!$J$38</c:f>
              <c:numCache>
                <c:formatCode>General</c:formatCode>
                <c:ptCount val="1"/>
                <c:pt idx="0">
                  <c:v>1.9047619047619049</c:v>
                </c:pt>
              </c:numCache>
            </c:numRef>
          </c:val>
          <c:extLst>
            <c:ext xmlns:c16="http://schemas.microsoft.com/office/drawing/2014/chart" uri="{C3380CC4-5D6E-409C-BE32-E72D297353CC}">
              <c16:uniqueId val="{00000002-4673-41AA-930D-98B78A8883C4}"/>
            </c:ext>
          </c:extLst>
        </c:ser>
        <c:ser>
          <c:idx val="3"/>
          <c:order val="3"/>
          <c:tx>
            <c:strRef>
              <c:f>'[2]APIC-IND-001'!$C$39</c:f>
              <c:strCache>
                <c:ptCount val="1"/>
                <c:pt idx="0">
                  <c:v>4 TRIMESTRE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'[2]APIC-IND-001'!$J$39</c:f>
              <c:numCache>
                <c:formatCode>General</c:formatCode>
                <c:ptCount val="1"/>
                <c:pt idx="0">
                  <c:v>3.4090909090909087</c:v>
                </c:pt>
              </c:numCache>
            </c:numRef>
          </c:val>
          <c:extLst>
            <c:ext xmlns:c16="http://schemas.microsoft.com/office/drawing/2014/chart" uri="{C3380CC4-5D6E-409C-BE32-E72D297353CC}">
              <c16:uniqueId val="{00000003-4673-41AA-930D-98B78A8883C4}"/>
            </c:ext>
          </c:extLst>
        </c:ser>
        <c:dLbls>
          <c:dLblPos val="outEnd"/>
          <c:showLegendKey val="0"/>
          <c:showVal val="1"/>
          <c:showCatName val="0"/>
          <c:showSerName val="0"/>
          <c:showPercent val="0"/>
          <c:showBubbleSize val="0"/>
        </c:dLbls>
        <c:gapWidth val="150"/>
        <c:axId val="-173298560"/>
        <c:axId val="-173297472"/>
      </c:barChart>
      <c:catAx>
        <c:axId val="-173298560"/>
        <c:scaling>
          <c:orientation val="minMax"/>
        </c:scaling>
        <c:delete val="1"/>
        <c:axPos val="b"/>
        <c:majorTickMark val="none"/>
        <c:minorTickMark val="none"/>
        <c:tickLblPos val="nextTo"/>
        <c:crossAx val="-173297472"/>
        <c:crosses val="autoZero"/>
        <c:auto val="1"/>
        <c:lblAlgn val="ctr"/>
        <c:lblOffset val="100"/>
        <c:noMultiLvlLbl val="0"/>
      </c:catAx>
      <c:valAx>
        <c:axId val="-173297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298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SEGUIMIENTO AL PLAN DE ADQUISICIONES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4"/>
          <c:order val="4"/>
          <c:tx>
            <c:v>No. PROC CONT PUBL EN SECOP EN EL PERIODO</c:v>
          </c:tx>
          <c:spPr>
            <a:solidFill>
              <a:schemeClr val="accent5"/>
            </a:solidFill>
            <a:ln>
              <a:noFill/>
            </a:ln>
            <a:effectLst/>
          </c:spPr>
          <c:invertIfNegative val="0"/>
          <c:cat>
            <c:strRef>
              <c:f>'[23]GCON-IND-002'!$C$36:$C$39</c:f>
              <c:strCache>
                <c:ptCount val="4"/>
                <c:pt idx="0">
                  <c:v>TRIMESTRE 1</c:v>
                </c:pt>
                <c:pt idx="1">
                  <c:v>TRIMESTRE 2</c:v>
                </c:pt>
                <c:pt idx="2">
                  <c:v>TRIMESTRE 3</c:v>
                </c:pt>
                <c:pt idx="3">
                  <c:v>TRIMESTRE 4</c:v>
                </c:pt>
              </c:strCache>
            </c:strRef>
          </c:cat>
          <c:val>
            <c:numRef>
              <c:f>'[23]GCON-IND-002'!$H$36:$H$39</c:f>
              <c:numCache>
                <c:formatCode>General</c:formatCode>
                <c:ptCount val="4"/>
                <c:pt idx="0">
                  <c:v>21</c:v>
                </c:pt>
                <c:pt idx="1">
                  <c:v>32</c:v>
                </c:pt>
                <c:pt idx="2">
                  <c:v>33</c:v>
                </c:pt>
                <c:pt idx="3">
                  <c:v>27</c:v>
                </c:pt>
              </c:numCache>
            </c:numRef>
          </c:val>
          <c:extLst>
            <c:ext xmlns:c16="http://schemas.microsoft.com/office/drawing/2014/chart" uri="{C3380CC4-5D6E-409C-BE32-E72D297353CC}">
              <c16:uniqueId val="{00000000-98A5-4459-86B1-0A46614CF81C}"/>
            </c:ext>
          </c:extLst>
        </c:ser>
        <c:ser>
          <c:idx val="5"/>
          <c:order val="5"/>
          <c:tx>
            <c:v>No. PROC CONT PROG PLAN ADQU</c:v>
          </c:tx>
          <c:spPr>
            <a:solidFill>
              <a:schemeClr val="accent6"/>
            </a:solidFill>
            <a:ln>
              <a:noFill/>
            </a:ln>
            <a:effectLst/>
          </c:spPr>
          <c:invertIfNegative val="0"/>
          <c:cat>
            <c:strRef>
              <c:f>'[23]GCON-IND-002'!$C$36:$C$39</c:f>
              <c:strCache>
                <c:ptCount val="4"/>
                <c:pt idx="0">
                  <c:v>TRIMESTRE 1</c:v>
                </c:pt>
                <c:pt idx="1">
                  <c:v>TRIMESTRE 2</c:v>
                </c:pt>
                <c:pt idx="2">
                  <c:v>TRIMESTRE 3</c:v>
                </c:pt>
                <c:pt idx="3">
                  <c:v>TRIMESTRE 4</c:v>
                </c:pt>
              </c:strCache>
            </c:strRef>
          </c:cat>
          <c:val>
            <c:numRef>
              <c:f>'[23]GCON-IND-002'!$I$36:$I$39</c:f>
              <c:numCache>
                <c:formatCode>General</c:formatCode>
                <c:ptCount val="4"/>
                <c:pt idx="0">
                  <c:v>23</c:v>
                </c:pt>
                <c:pt idx="1">
                  <c:v>62</c:v>
                </c:pt>
                <c:pt idx="2">
                  <c:v>37</c:v>
                </c:pt>
                <c:pt idx="3">
                  <c:v>30</c:v>
                </c:pt>
              </c:numCache>
            </c:numRef>
          </c:val>
          <c:extLst>
            <c:ext xmlns:c16="http://schemas.microsoft.com/office/drawing/2014/chart" uri="{C3380CC4-5D6E-409C-BE32-E72D297353CC}">
              <c16:uniqueId val="{00000001-98A5-4459-86B1-0A46614CF81C}"/>
            </c:ext>
          </c:extLst>
        </c:ser>
        <c:dLbls>
          <c:showLegendKey val="0"/>
          <c:showVal val="0"/>
          <c:showCatName val="0"/>
          <c:showSerName val="0"/>
          <c:showPercent val="0"/>
          <c:showBubbleSize val="0"/>
        </c:dLbls>
        <c:gapWidth val="219"/>
        <c:overlap val="-27"/>
        <c:axId val="-177672304"/>
        <c:axId val="-177682096"/>
        <c:extLst>
          <c:ext xmlns:c15="http://schemas.microsoft.com/office/drawing/2012/chart" uri="{02D57815-91ED-43cb-92C2-25804820EDAC}">
            <c15:filteredBarSeries>
              <c15:ser>
                <c:idx val="0"/>
                <c:order val="0"/>
                <c:tx>
                  <c:v>Series1</c:v>
                </c:tx>
                <c:spPr>
                  <a:solidFill>
                    <a:schemeClr val="accent1"/>
                  </a:solidFill>
                  <a:ln>
                    <a:noFill/>
                  </a:ln>
                  <a:effectLst/>
                </c:spPr>
                <c:invertIfNegative val="0"/>
                <c:cat>
                  <c:strRef>
                    <c:extLst>
                      <c:ext uri="{02D57815-91ED-43cb-92C2-25804820EDAC}">
                        <c15:formulaRef>
                          <c15:sqref>'[23]GCON-IND-002'!$C$36:$C$39</c15:sqref>
                        </c15:formulaRef>
                      </c:ext>
                    </c:extLst>
                    <c:strCache>
                      <c:ptCount val="4"/>
                      <c:pt idx="0">
                        <c:v>TRIMESTRE 1</c:v>
                      </c:pt>
                      <c:pt idx="1">
                        <c:v>TRIMESTRE 2</c:v>
                      </c:pt>
                      <c:pt idx="2">
                        <c:v>TRIMESTRE 3</c:v>
                      </c:pt>
                      <c:pt idx="3">
                        <c:v>TRIMESTRE 4</c:v>
                      </c:pt>
                    </c:strCache>
                  </c:strRef>
                </c:cat>
                <c:val>
                  <c:numRef>
                    <c:extLst>
                      <c:ext uri="{02D57815-91ED-43cb-92C2-25804820EDAC}">
                        <c15:formulaRef>
                          <c15:sqref>'[23]GCON-IND-002'!$D$36:$D$39</c15:sqref>
                        </c15:formulaRef>
                      </c:ext>
                    </c:extLst>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98A5-4459-86B1-0A46614CF81C}"/>
                  </c:ext>
                </c:extLst>
              </c15:ser>
            </c15:filteredBarSeries>
            <c15:filteredBarSeries>
              <c15:ser>
                <c:idx val="1"/>
                <c:order val="1"/>
                <c:tx>
                  <c:v>Series2</c:v>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'[23]GCON-IND-002'!$C$36:$C$39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'[23]GCON-IND-002'!$E$36:$E$39</c15:sqref>
                        </c15:formulaRef>
                      </c:ext>
                    </c:extLst>
                    <c:numCache>
                      <c:formatCode>General</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3-98A5-4459-86B1-0A46614CF81C}"/>
                  </c:ext>
                </c:extLst>
              </c15:ser>
            </c15:filteredBarSeries>
            <c15:filteredBarSeries>
              <c15:ser>
                <c:idx val="2"/>
                <c:order val="2"/>
                <c:tx>
                  <c:v>Series3</c:v>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'[23]GCON-IND-002'!$C$36:$C$39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'[23]GCON-IND-002'!$F$36:$F$39</c15:sqref>
                        </c15:formulaRef>
                      </c:ext>
                    </c:extLst>
                    <c:numCache>
                      <c:formatCode>General</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4-98A5-4459-86B1-0A46614CF81C}"/>
                  </c:ext>
                </c:extLst>
              </c15:ser>
            </c15:filteredBarSeries>
            <c15:filteredBarSeries>
              <c15:ser>
                <c:idx val="3"/>
                <c:order val="3"/>
                <c:tx>
                  <c:v>Series4</c:v>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'[23]GCON-IND-002'!$C$36:$C$39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'[23]GCON-IND-002'!$G$36:$G$39</c15:sqref>
                        </c15:formulaRef>
                      </c:ext>
                    </c:extLst>
                    <c:numCache>
                      <c:formatCode>General</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5-98A5-4459-86B1-0A46614CF81C}"/>
                  </c:ext>
                </c:extLst>
              </c15:ser>
            </c15:filteredBarSeries>
          </c:ext>
        </c:extLst>
      </c:barChart>
      <c:catAx>
        <c:axId val="-177672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682096"/>
        <c:crosses val="autoZero"/>
        <c:auto val="1"/>
        <c:lblAlgn val="ctr"/>
        <c:lblOffset val="100"/>
        <c:noMultiLvlLbl val="0"/>
      </c:catAx>
      <c:valAx>
        <c:axId val="-1776820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672304"/>
        <c:crosses val="autoZero"/>
        <c:crossBetween val="between"/>
      </c:valAx>
      <c:spPr>
        <a:noFill/>
        <a:ln>
          <a:noFill/>
        </a:ln>
        <a:effectLst/>
      </c:spPr>
    </c:plotArea>
    <c:legend>
      <c:legendPos val="b"/>
      <c:layout>
        <c:manualLayout>
          <c:xMode val="edge"/>
          <c:yMode val="edge"/>
          <c:x val="0.12283504503834775"/>
          <c:y val="0.85453147303955423"/>
          <c:w val="0.66873673139248735"/>
          <c:h val="9.868490122945160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000"/>
              <a:t>EJECUCIÓN DEL PROGRAMA  ANUAL  MENSUALIZADO DE CAJA - PAC VIGENCIA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2099447513812154E-2"/>
          <c:y val="0.29410973709435362"/>
          <c:w val="0.95948434622467771"/>
          <c:h val="0.45009998914177612"/>
        </c:manualLayout>
      </c:layout>
      <c:barChart>
        <c:barDir val="col"/>
        <c:grouping val="clustered"/>
        <c:varyColors val="0"/>
        <c:ser>
          <c:idx val="4"/>
          <c:order val="4"/>
          <c:tx>
            <c:strRef>
              <c:f>'[24]GEFI-IND-003-V10 VIGENCIA'!$H$35</c:f>
              <c:strCache>
                <c:ptCount val="1"/>
                <c:pt idx="0">
                  <c:v>PAC EJECUTADO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'[24]GEFI-IND-003-V10 VIGENCIA'!$C$36:$C$39</c:f>
              <c:strCache>
                <c:ptCount val="4"/>
                <c:pt idx="0">
                  <c:v>PIMER TRIMESTRE</c:v>
                </c:pt>
                <c:pt idx="1">
                  <c:v>SEGUNDO TRIMESTRE</c:v>
                </c:pt>
                <c:pt idx="2">
                  <c:v>TERCER TRIMESTRE</c:v>
                </c:pt>
                <c:pt idx="3">
                  <c:v>CUARTO TRIMESTRE</c:v>
                </c:pt>
              </c:strCache>
            </c:strRef>
          </c:cat>
          <c:val>
            <c:numRef>
              <c:f>'[24]GEFI-IND-003-V10 VIGENCIA'!$H$36:$H$39</c:f>
              <c:numCache>
                <c:formatCode>General</c:formatCode>
                <c:ptCount val="4"/>
                <c:pt idx="0">
                  <c:v>13637602774</c:v>
                </c:pt>
                <c:pt idx="1">
                  <c:v>47207770919</c:v>
                </c:pt>
                <c:pt idx="2">
                  <c:v>42472962078</c:v>
                </c:pt>
                <c:pt idx="3">
                  <c:v>46407008299</c:v>
                </c:pt>
              </c:numCache>
            </c:numRef>
          </c:val>
          <c:extLst>
            <c:ext xmlns:c16="http://schemas.microsoft.com/office/drawing/2014/chart" uri="{C3380CC4-5D6E-409C-BE32-E72D297353CC}">
              <c16:uniqueId val="{00000000-3E01-417F-AC70-620ADDCF6FC1}"/>
            </c:ext>
          </c:extLst>
        </c:ser>
        <c:ser>
          <c:idx val="5"/>
          <c:order val="5"/>
          <c:tx>
            <c:strRef>
              <c:f>'[24]GEFI-IND-003-V10 VIGENCIA'!$I$35</c:f>
              <c:strCache>
                <c:ptCount val="1"/>
                <c:pt idx="0">
                  <c:v>PAC PROGRAMADO</c:v>
                </c:pt>
              </c:strCache>
            </c:strRef>
          </c:tx>
          <c:spPr>
            <a:solidFill>
              <a:schemeClr val="accent6"/>
            </a:solidFill>
            <a:ln>
              <a:noFill/>
            </a:ln>
            <a:effectLst/>
          </c:spPr>
          <c:invertIfNegative val="0"/>
          <c:dLbls>
            <c:dLbl>
              <c:idx val="0"/>
              <c:layout>
                <c:manualLayout>
                  <c:x val="0"/>
                  <c:y val="-9.02255211767113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01-417F-AC70-620ADDCF6FC1}"/>
                </c:ext>
              </c:extLst>
            </c:dLbl>
            <c:dLbl>
              <c:idx val="1"/>
              <c:layout>
                <c:manualLayout>
                  <c:x val="0"/>
                  <c:y val="-7.21804169413690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01-417F-AC70-620ADDCF6FC1}"/>
                </c:ext>
              </c:extLst>
            </c:dLbl>
            <c:dLbl>
              <c:idx val="2"/>
              <c:layout>
                <c:manualLayout>
                  <c:x val="-1.2445054932574486E-16"/>
                  <c:y val="-3.60902084706845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01-417F-AC70-620ADDCF6FC1}"/>
                </c:ext>
              </c:extLst>
            </c:dLbl>
            <c:dLbl>
              <c:idx val="3"/>
              <c:layout>
                <c:manualLayout>
                  <c:x val="0"/>
                  <c:y val="-6.39268946701940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E01-417F-AC70-620ADDCF6FC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'[24]GEFI-IND-003-V10 VIGENCIA'!$C$36:$C$39</c:f>
              <c:strCache>
                <c:ptCount val="4"/>
                <c:pt idx="0">
                  <c:v>PIMER TRIMESTRE</c:v>
                </c:pt>
                <c:pt idx="1">
                  <c:v>SEGUNDO TRIMESTRE</c:v>
                </c:pt>
                <c:pt idx="2">
                  <c:v>TERCER TRIMESTRE</c:v>
                </c:pt>
                <c:pt idx="3">
                  <c:v>CUARTO TRIMESTRE</c:v>
                </c:pt>
              </c:strCache>
            </c:strRef>
          </c:cat>
          <c:val>
            <c:numRef>
              <c:f>'[24]GEFI-IND-003-V10 VIGENCIA'!$I$36:$I$39</c:f>
              <c:numCache>
                <c:formatCode>General</c:formatCode>
                <c:ptCount val="4"/>
                <c:pt idx="0">
                  <c:v>14112711513</c:v>
                </c:pt>
                <c:pt idx="1">
                  <c:v>47751642091</c:v>
                </c:pt>
                <c:pt idx="2">
                  <c:v>46194042543</c:v>
                </c:pt>
                <c:pt idx="3">
                  <c:v>52027636202</c:v>
                </c:pt>
              </c:numCache>
            </c:numRef>
          </c:val>
          <c:extLst>
            <c:ext xmlns:c16="http://schemas.microsoft.com/office/drawing/2014/chart" uri="{C3380CC4-5D6E-409C-BE32-E72D297353CC}">
              <c16:uniqueId val="{00000005-3E01-417F-AC70-620ADDCF6FC1}"/>
            </c:ext>
          </c:extLst>
        </c:ser>
        <c:dLbls>
          <c:showLegendKey val="0"/>
          <c:showVal val="0"/>
          <c:showCatName val="0"/>
          <c:showSerName val="0"/>
          <c:showPercent val="0"/>
          <c:showBubbleSize val="0"/>
        </c:dLbls>
        <c:gapWidth val="219"/>
        <c:overlap val="-27"/>
        <c:axId val="-775460320"/>
        <c:axId val="-775459776"/>
        <c:extLst>
          <c:ext xmlns:c15="http://schemas.microsoft.com/office/drawing/2012/chart" uri="{02D57815-91ED-43cb-92C2-25804820EDAC}">
            <c15:filteredBarSeries>
              <c15:ser>
                <c:idx val="0"/>
                <c:order val="0"/>
                <c:tx>
                  <c:strRef>
                    <c:extLst>
                      <c:ext uri="{02D57815-91ED-43cb-92C2-25804820EDAC}">
                        <c15:formulaRef>
                          <c15:sqref>'[24]GEFI-IND-003-V10 VIGENCIA'!$D$35</c15:sqref>
                        </c15:formulaRef>
                      </c:ext>
                    </c:extLst>
                    <c:strCache>
                      <c:ptCount val="1"/>
                      <c:pt idx="0">
                        <c:v>0</c:v>
                      </c:pt>
                    </c:strCache>
                  </c:strRef>
                </c:tx>
                <c:spPr>
                  <a:solidFill>
                    <a:schemeClr val="accent1"/>
                  </a:solidFill>
                  <a:ln>
                    <a:noFill/>
                  </a:ln>
                  <a:effectLst/>
                </c:spPr>
                <c:invertIfNegative val="0"/>
                <c:cat>
                  <c:strRef>
                    <c:extLst>
                      <c:ext uri="{02D57815-91ED-43cb-92C2-25804820EDAC}">
                        <c15:formulaRef>
                          <c15:sqref>'[24]GEFI-IND-003-V10 VIGENCIA'!$C$36:$C$39</c15:sqref>
                        </c15:formulaRef>
                      </c:ext>
                    </c:extLst>
                    <c:strCache>
                      <c:ptCount val="4"/>
                      <c:pt idx="0">
                        <c:v>PIMER TRIMESTRE</c:v>
                      </c:pt>
                      <c:pt idx="1">
                        <c:v>SEGUNDO TRIMESTRE</c:v>
                      </c:pt>
                      <c:pt idx="2">
                        <c:v>TERCER TRIMESTRE</c:v>
                      </c:pt>
                      <c:pt idx="3">
                        <c:v>CUARTO TRIMESTRE</c:v>
                      </c:pt>
                    </c:strCache>
                  </c:strRef>
                </c:cat>
                <c:val>
                  <c:numRef>
                    <c:extLst>
                      <c:ext uri="{02D57815-91ED-43cb-92C2-25804820EDAC}">
                        <c15:formulaRef>
                          <c15:sqref>'[24]GEFI-IND-003-V10 VIGENCIA'!$D$36:$D$38</c15:sqref>
                        </c15:formulaRef>
                      </c:ext>
                    </c:extLst>
                    <c:numCache>
                      <c:formatCode>General</c:formatCode>
                      <c:ptCount val="3"/>
                      <c:pt idx="0">
                        <c:v>0</c:v>
                      </c:pt>
                      <c:pt idx="1">
                        <c:v>0</c:v>
                      </c:pt>
                      <c:pt idx="2">
                        <c:v>0</c:v>
                      </c:pt>
                    </c:numCache>
                  </c:numRef>
                </c:val>
                <c:extLst>
                  <c:ext xmlns:c16="http://schemas.microsoft.com/office/drawing/2014/chart" uri="{C3380CC4-5D6E-409C-BE32-E72D297353CC}">
                    <c16:uniqueId val="{00000006-3E01-417F-AC70-620ADDCF6FC1}"/>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'[24]GEFI-IND-003-V10 VIGENCIA'!$E$35</c15:sqref>
                        </c15:formulaRef>
                      </c:ext>
                    </c:extLst>
                    <c:strCache>
                      <c:ptCount val="1"/>
                      <c:pt idx="0">
                        <c:v>0</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'[24]GEFI-IND-003-V10 VIGENCIA'!$C$36:$C$39</c15:sqref>
                        </c15:formulaRef>
                      </c:ext>
                    </c:extLst>
                    <c:strCache>
                      <c:ptCount val="4"/>
                      <c:pt idx="0">
                        <c:v>PIMER TRIMESTRE</c:v>
                      </c:pt>
                      <c:pt idx="1">
                        <c:v>SEGUNDO TRIMESTRE</c:v>
                      </c:pt>
                      <c:pt idx="2">
                        <c:v>TERCER TRIMESTRE</c:v>
                      </c:pt>
                      <c:pt idx="3">
                        <c:v>CUARTO TRIMESTRE</c:v>
                      </c:pt>
                    </c:strCache>
                  </c:strRef>
                </c:cat>
                <c:val>
                  <c:numRef>
                    <c:extLst xmlns:c15="http://schemas.microsoft.com/office/drawing/2012/chart">
                      <c:ext xmlns:c15="http://schemas.microsoft.com/office/drawing/2012/chart" uri="{02D57815-91ED-43cb-92C2-25804820EDAC}">
                        <c15:formulaRef>
                          <c15:sqref>'[24]GEFI-IND-003-V10 VIGENCIA'!$E$36:$E$38</c15:sqref>
                        </c15:formulaRef>
                      </c:ext>
                    </c:extLst>
                    <c:numCache>
                      <c:formatCode>General</c:formatCode>
                      <c:ptCount val="3"/>
                      <c:pt idx="0">
                        <c:v>0</c:v>
                      </c:pt>
                      <c:pt idx="1">
                        <c:v>0</c:v>
                      </c:pt>
                      <c:pt idx="2">
                        <c:v>0</c:v>
                      </c:pt>
                    </c:numCache>
                  </c:numRef>
                </c:val>
                <c:extLst xmlns:c15="http://schemas.microsoft.com/office/drawing/2012/chart">
                  <c:ext xmlns:c16="http://schemas.microsoft.com/office/drawing/2014/chart" uri="{C3380CC4-5D6E-409C-BE32-E72D297353CC}">
                    <c16:uniqueId val="{00000007-3E01-417F-AC70-620ADDCF6FC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'[24]GEFI-IND-003-V10 VIGENCIA'!$F$35</c15:sqref>
                        </c15:formulaRef>
                      </c:ext>
                    </c:extLst>
                    <c:strCache>
                      <c:ptCount val="1"/>
                      <c:pt idx="0">
                        <c:v>0</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'[24]GEFI-IND-003-V10 VIGENCIA'!$C$36:$C$39</c15:sqref>
                        </c15:formulaRef>
                      </c:ext>
                    </c:extLst>
                    <c:strCache>
                      <c:ptCount val="4"/>
                      <c:pt idx="0">
                        <c:v>PIMER TRIMESTRE</c:v>
                      </c:pt>
                      <c:pt idx="1">
                        <c:v>SEGUNDO TRIMESTRE</c:v>
                      </c:pt>
                      <c:pt idx="2">
                        <c:v>TERCER TRIMESTRE</c:v>
                      </c:pt>
                      <c:pt idx="3">
                        <c:v>CUARTO TRIMESTRE</c:v>
                      </c:pt>
                    </c:strCache>
                  </c:strRef>
                </c:cat>
                <c:val>
                  <c:numRef>
                    <c:extLst xmlns:c15="http://schemas.microsoft.com/office/drawing/2012/chart">
                      <c:ext xmlns:c15="http://schemas.microsoft.com/office/drawing/2012/chart" uri="{02D57815-91ED-43cb-92C2-25804820EDAC}">
                        <c15:formulaRef>
                          <c15:sqref>'[24]GEFI-IND-003-V10 VIGENCIA'!$F$36:$F$38</c15:sqref>
                        </c15:formulaRef>
                      </c:ext>
                    </c:extLst>
                    <c:numCache>
                      <c:formatCode>General</c:formatCode>
                      <c:ptCount val="3"/>
                      <c:pt idx="0">
                        <c:v>0</c:v>
                      </c:pt>
                      <c:pt idx="1">
                        <c:v>0</c:v>
                      </c:pt>
                      <c:pt idx="2">
                        <c:v>0</c:v>
                      </c:pt>
                    </c:numCache>
                  </c:numRef>
                </c:val>
                <c:extLst xmlns:c15="http://schemas.microsoft.com/office/drawing/2012/chart">
                  <c:ext xmlns:c16="http://schemas.microsoft.com/office/drawing/2014/chart" uri="{C3380CC4-5D6E-409C-BE32-E72D297353CC}">
                    <c16:uniqueId val="{00000008-3E01-417F-AC70-620ADDCF6FC1}"/>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'[24]GEFI-IND-003-V10 VIGENCIA'!$G$35</c15:sqref>
                        </c15:formulaRef>
                      </c:ext>
                    </c:extLst>
                    <c:strCache>
                      <c:ptCount val="1"/>
                      <c:pt idx="0">
                        <c:v>0</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'[24]GEFI-IND-003-V10 VIGENCIA'!$C$36:$C$39</c15:sqref>
                        </c15:formulaRef>
                      </c:ext>
                    </c:extLst>
                    <c:strCache>
                      <c:ptCount val="4"/>
                      <c:pt idx="0">
                        <c:v>PIMER TRIMESTRE</c:v>
                      </c:pt>
                      <c:pt idx="1">
                        <c:v>SEGUNDO TRIMESTRE</c:v>
                      </c:pt>
                      <c:pt idx="2">
                        <c:v>TERCER TRIMESTRE</c:v>
                      </c:pt>
                      <c:pt idx="3">
                        <c:v>CUARTO TRIMESTRE</c:v>
                      </c:pt>
                    </c:strCache>
                  </c:strRef>
                </c:cat>
                <c:val>
                  <c:numRef>
                    <c:extLst xmlns:c15="http://schemas.microsoft.com/office/drawing/2012/chart">
                      <c:ext xmlns:c15="http://schemas.microsoft.com/office/drawing/2012/chart" uri="{02D57815-91ED-43cb-92C2-25804820EDAC}">
                        <c15:formulaRef>
                          <c15:sqref>'[24]GEFI-IND-003-V10 VIGENCIA'!$G$36:$G$38</c15:sqref>
                        </c15:formulaRef>
                      </c:ext>
                    </c:extLst>
                    <c:numCache>
                      <c:formatCode>General</c:formatCode>
                      <c:ptCount val="3"/>
                      <c:pt idx="0">
                        <c:v>0</c:v>
                      </c:pt>
                      <c:pt idx="1">
                        <c:v>0</c:v>
                      </c:pt>
                      <c:pt idx="2">
                        <c:v>0</c:v>
                      </c:pt>
                    </c:numCache>
                  </c:numRef>
                </c:val>
                <c:extLst xmlns:c15="http://schemas.microsoft.com/office/drawing/2012/chart">
                  <c:ext xmlns:c16="http://schemas.microsoft.com/office/drawing/2014/chart" uri="{C3380CC4-5D6E-409C-BE32-E72D297353CC}">
                    <c16:uniqueId val="{00000009-3E01-417F-AC70-620ADDCF6FC1}"/>
                  </c:ext>
                </c:extLst>
              </c15:ser>
            </c15:filteredBarSeries>
          </c:ext>
        </c:extLst>
      </c:barChart>
      <c:catAx>
        <c:axId val="-775460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775459776"/>
        <c:crosses val="autoZero"/>
        <c:auto val="1"/>
        <c:lblAlgn val="ctr"/>
        <c:lblOffset val="100"/>
        <c:noMultiLvlLbl val="0"/>
      </c:catAx>
      <c:valAx>
        <c:axId val="-775459776"/>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775460320"/>
        <c:crosses val="autoZero"/>
        <c:crossBetween val="between"/>
      </c:valAx>
      <c:spPr>
        <a:noFill/>
        <a:ln>
          <a:noFill/>
        </a:ln>
        <a:effectLst/>
      </c:spPr>
    </c:plotArea>
    <c:legend>
      <c:legendPos val="b"/>
      <c:layout>
        <c:manualLayout>
          <c:xMode val="edge"/>
          <c:yMode val="edge"/>
          <c:x val="0.84199359254891615"/>
          <c:y val="5.4024484506786076E-2"/>
          <c:w val="0.1434045329969113"/>
          <c:h val="0.20817656353013389"/>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EJECUCIÓN DE RESERVAS PRESUPUESTALES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4"/>
          <c:order val="4"/>
          <c:tx>
            <c:strRef>
              <c:f>'[25]GEFI-IND-005 -V5'!$H$35</c:f>
              <c:strCache>
                <c:ptCount val="1"/>
                <c:pt idx="0">
                  <c:v>Valor de la ejecución de reservas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'[25]GEFI-IND-005 -V5'!$C$36:$G$39</c:f>
              <c:multiLvlStrCache>
                <c:ptCount val="4"/>
                <c:lvl>
                  <c:pt idx="0">
                    <c:v>0</c:v>
                  </c:pt>
                  <c:pt idx="1">
                    <c:v>0</c:v>
                  </c:pt>
                  <c:pt idx="2">
                    <c:v>0</c:v>
                  </c:pt>
                  <c:pt idx="3">
                    <c:v>0</c:v>
                  </c:pt>
                </c:lvl>
                <c:lvl>
                  <c:pt idx="0">
                    <c:v>0</c:v>
                  </c:pt>
                  <c:pt idx="1">
                    <c:v>0</c:v>
                  </c:pt>
                  <c:pt idx="2">
                    <c:v>0</c:v>
                  </c:pt>
                  <c:pt idx="3">
                    <c:v>0</c:v>
                  </c:pt>
                </c:lvl>
                <c:lvl>
                  <c:pt idx="0">
                    <c:v>0</c:v>
                  </c:pt>
                  <c:pt idx="1">
                    <c:v>0</c:v>
                  </c:pt>
                  <c:pt idx="2">
                    <c:v>0</c:v>
                  </c:pt>
                  <c:pt idx="3">
                    <c:v>0</c:v>
                  </c:pt>
                </c:lvl>
                <c:lvl>
                  <c:pt idx="0">
                    <c:v>0</c:v>
                  </c:pt>
                  <c:pt idx="1">
                    <c:v>0</c:v>
                  </c:pt>
                  <c:pt idx="2">
                    <c:v>0</c:v>
                  </c:pt>
                  <c:pt idx="3">
                    <c:v>0</c:v>
                  </c:pt>
                </c:lvl>
                <c:lvl>
                  <c:pt idx="0">
                    <c:v>1ER TRIMESTRE</c:v>
                  </c:pt>
                  <c:pt idx="1">
                    <c:v>2DO TRIMESTRE</c:v>
                  </c:pt>
                  <c:pt idx="2">
                    <c:v>3ER TRIMESTRE</c:v>
                  </c:pt>
                  <c:pt idx="3">
                    <c:v>4TO TRIMESTRE</c:v>
                  </c:pt>
                </c:lvl>
              </c:multiLvlStrCache>
            </c:multiLvlStrRef>
          </c:cat>
          <c:val>
            <c:numRef>
              <c:f>'[25]GEFI-IND-005 -V5'!$H$36:$H$39</c:f>
              <c:numCache>
                <c:formatCode>General</c:formatCode>
                <c:ptCount val="4"/>
                <c:pt idx="0">
                  <c:v>35592899690</c:v>
                </c:pt>
                <c:pt idx="1">
                  <c:v>9413842423</c:v>
                </c:pt>
                <c:pt idx="2">
                  <c:v>5720825448</c:v>
                </c:pt>
                <c:pt idx="3">
                  <c:v>1045965425</c:v>
                </c:pt>
              </c:numCache>
            </c:numRef>
          </c:val>
          <c:extLst>
            <c:ext xmlns:c16="http://schemas.microsoft.com/office/drawing/2014/chart" uri="{C3380CC4-5D6E-409C-BE32-E72D297353CC}">
              <c16:uniqueId val="{00000000-42E2-483C-BC00-60035ED73055}"/>
            </c:ext>
          </c:extLst>
        </c:ser>
        <c:ser>
          <c:idx val="5"/>
          <c:order val="5"/>
          <c:tx>
            <c:strRef>
              <c:f>'[25]GEFI-IND-005 -V5'!$I$35</c:f>
              <c:strCache>
                <c:ptCount val="1"/>
                <c:pt idx="0">
                  <c:v>Presupuesto total de reservas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'[25]GEFI-IND-005 -V5'!$C$36:$G$39</c:f>
              <c:multiLvlStrCache>
                <c:ptCount val="4"/>
                <c:lvl>
                  <c:pt idx="0">
                    <c:v>0</c:v>
                  </c:pt>
                  <c:pt idx="1">
                    <c:v>0</c:v>
                  </c:pt>
                  <c:pt idx="2">
                    <c:v>0</c:v>
                  </c:pt>
                  <c:pt idx="3">
                    <c:v>0</c:v>
                  </c:pt>
                </c:lvl>
                <c:lvl>
                  <c:pt idx="0">
                    <c:v>0</c:v>
                  </c:pt>
                  <c:pt idx="1">
                    <c:v>0</c:v>
                  </c:pt>
                  <c:pt idx="2">
                    <c:v>0</c:v>
                  </c:pt>
                  <c:pt idx="3">
                    <c:v>0</c:v>
                  </c:pt>
                </c:lvl>
                <c:lvl>
                  <c:pt idx="0">
                    <c:v>0</c:v>
                  </c:pt>
                  <c:pt idx="1">
                    <c:v>0</c:v>
                  </c:pt>
                  <c:pt idx="2">
                    <c:v>0</c:v>
                  </c:pt>
                  <c:pt idx="3">
                    <c:v>0</c:v>
                  </c:pt>
                </c:lvl>
                <c:lvl>
                  <c:pt idx="0">
                    <c:v>0</c:v>
                  </c:pt>
                  <c:pt idx="1">
                    <c:v>0</c:v>
                  </c:pt>
                  <c:pt idx="2">
                    <c:v>0</c:v>
                  </c:pt>
                  <c:pt idx="3">
                    <c:v>0</c:v>
                  </c:pt>
                </c:lvl>
                <c:lvl>
                  <c:pt idx="0">
                    <c:v>1ER TRIMESTRE</c:v>
                  </c:pt>
                  <c:pt idx="1">
                    <c:v>2DO TRIMESTRE</c:v>
                  </c:pt>
                  <c:pt idx="2">
                    <c:v>3ER TRIMESTRE</c:v>
                  </c:pt>
                  <c:pt idx="3">
                    <c:v>4TO TRIMESTRE</c:v>
                  </c:pt>
                </c:lvl>
              </c:multiLvlStrCache>
            </c:multiLvlStrRef>
          </c:cat>
          <c:val>
            <c:numRef>
              <c:f>'[25]GEFI-IND-005 -V5'!$I$36:$I$39</c:f>
              <c:numCache>
                <c:formatCode>General</c:formatCode>
                <c:ptCount val="4"/>
                <c:pt idx="0">
                  <c:v>54507721944</c:v>
                </c:pt>
                <c:pt idx="1">
                  <c:v>54118909577</c:v>
                </c:pt>
                <c:pt idx="2">
                  <c:v>53861782652</c:v>
                </c:pt>
                <c:pt idx="3">
                  <c:v>53762510654</c:v>
                </c:pt>
              </c:numCache>
            </c:numRef>
          </c:val>
          <c:extLst>
            <c:ext xmlns:c16="http://schemas.microsoft.com/office/drawing/2014/chart" uri="{C3380CC4-5D6E-409C-BE32-E72D297353CC}">
              <c16:uniqueId val="{00000001-42E2-483C-BC00-60035ED73055}"/>
            </c:ext>
          </c:extLst>
        </c:ser>
        <c:dLbls>
          <c:showLegendKey val="0"/>
          <c:showVal val="0"/>
          <c:showCatName val="0"/>
          <c:showSerName val="0"/>
          <c:showPercent val="0"/>
          <c:showBubbleSize val="0"/>
        </c:dLbls>
        <c:gapWidth val="219"/>
        <c:overlap val="-27"/>
        <c:axId val="-816167600"/>
        <c:axId val="-816169232"/>
        <c:extLst>
          <c:ext xmlns:c15="http://schemas.microsoft.com/office/drawing/2012/chart" uri="{02D57815-91ED-43cb-92C2-25804820EDAC}">
            <c15:filteredBarSeries>
              <c15:ser>
                <c:idx val="0"/>
                <c:order val="0"/>
                <c:tx>
                  <c:strRef>
                    <c:extLst>
                      <c:ext uri="{02D57815-91ED-43cb-92C2-25804820EDAC}">
                        <c15:formulaRef>
                          <c15:sqref>'[25]GEFI-IND-005 -V5'!$D$35</c15:sqref>
                        </c15:formulaRef>
                      </c:ext>
                    </c:extLst>
                    <c:strCache>
                      <c:ptCount val="1"/>
                      <c:pt idx="0">
                        <c:v>0</c:v>
                      </c:pt>
                    </c:strCache>
                  </c:strRef>
                </c:tx>
                <c:spPr>
                  <a:solidFill>
                    <a:schemeClr val="accent1"/>
                  </a:solidFill>
                  <a:ln>
                    <a:noFill/>
                  </a:ln>
                  <a:effectLst/>
                </c:spPr>
                <c:invertIfNegative val="0"/>
                <c:cat>
                  <c:multiLvlStrRef>
                    <c:extLst>
                      <c:ext uri="{02D57815-91ED-43cb-92C2-25804820EDAC}">
                        <c15:formulaRef>
                          <c15:sqref>'[25]GEFI-IND-005 -V5'!$C$36:$G$39</c15:sqref>
                        </c15:formulaRef>
                      </c:ext>
                    </c:extLst>
                    <c:multiLvlStrCache>
                      <c:ptCount val="4"/>
                      <c:lvl>
                        <c:pt idx="0">
                          <c:v>0</c:v>
                        </c:pt>
                        <c:pt idx="1">
                          <c:v>0</c:v>
                        </c:pt>
                        <c:pt idx="2">
                          <c:v>0</c:v>
                        </c:pt>
                        <c:pt idx="3">
                          <c:v>0</c:v>
                        </c:pt>
                      </c:lvl>
                      <c:lvl>
                        <c:pt idx="0">
                          <c:v>0</c:v>
                        </c:pt>
                        <c:pt idx="1">
                          <c:v>0</c:v>
                        </c:pt>
                        <c:pt idx="2">
                          <c:v>0</c:v>
                        </c:pt>
                        <c:pt idx="3">
                          <c:v>0</c:v>
                        </c:pt>
                      </c:lvl>
                      <c:lvl>
                        <c:pt idx="0">
                          <c:v>0</c:v>
                        </c:pt>
                        <c:pt idx="1">
                          <c:v>0</c:v>
                        </c:pt>
                        <c:pt idx="2">
                          <c:v>0</c:v>
                        </c:pt>
                        <c:pt idx="3">
                          <c:v>0</c:v>
                        </c:pt>
                      </c:lvl>
                      <c:lvl>
                        <c:pt idx="0">
                          <c:v>0</c:v>
                        </c:pt>
                        <c:pt idx="1">
                          <c:v>0</c:v>
                        </c:pt>
                        <c:pt idx="2">
                          <c:v>0</c:v>
                        </c:pt>
                        <c:pt idx="3">
                          <c:v>0</c:v>
                        </c:pt>
                      </c:lvl>
                      <c:lvl>
                        <c:pt idx="0">
                          <c:v>1ER TRIMESTRE</c:v>
                        </c:pt>
                        <c:pt idx="1">
                          <c:v>2DO TRIMESTRE</c:v>
                        </c:pt>
                        <c:pt idx="2">
                          <c:v>3ER TRIMESTRE</c:v>
                        </c:pt>
                        <c:pt idx="3">
                          <c:v>4TO TRIMESTRE</c:v>
                        </c:pt>
                      </c:lvl>
                    </c:multiLvlStrCache>
                  </c:multiLvlStrRef>
                </c:cat>
                <c:val>
                  <c:numRef>
                    <c:extLst>
                      <c:ext uri="{02D57815-91ED-43cb-92C2-25804820EDAC}">
                        <c15:formulaRef>
                          <c15:sqref>'[25]GEFI-IND-005 -V5'!$D$36:$D$37</c15:sqref>
                        </c15:formulaRef>
                      </c:ext>
                    </c:extLst>
                    <c:numCache>
                      <c:formatCode>General</c:formatCode>
                      <c:ptCount val="2"/>
                      <c:pt idx="0">
                        <c:v>0</c:v>
                      </c:pt>
                      <c:pt idx="1">
                        <c:v>0</c:v>
                      </c:pt>
                    </c:numCache>
                  </c:numRef>
                </c:val>
                <c:extLst>
                  <c:ext xmlns:c16="http://schemas.microsoft.com/office/drawing/2014/chart" uri="{C3380CC4-5D6E-409C-BE32-E72D297353CC}">
                    <c16:uniqueId val="{00000002-42E2-483C-BC00-60035ED7305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'[25]GEFI-IND-005 -V5'!$E$35</c15:sqref>
                        </c15:formulaRef>
                      </c:ext>
                    </c:extLst>
                    <c:strCache>
                      <c:ptCount val="1"/>
                      <c:pt idx="0">
                        <c:v>0</c:v>
                      </c:pt>
                    </c:strCache>
                  </c:strRef>
                </c:tx>
                <c:spPr>
                  <a:solidFill>
                    <a:schemeClr val="accent2"/>
                  </a:solidFill>
                  <a:ln>
                    <a:noFill/>
                  </a:ln>
                  <a:effectLst/>
                </c:spPr>
                <c:invertIfNegative val="0"/>
                <c:cat>
                  <c:multiLvlStrRef>
                    <c:extLst xmlns:c15="http://schemas.microsoft.com/office/drawing/2012/chart">
                      <c:ext xmlns:c15="http://schemas.microsoft.com/office/drawing/2012/chart" uri="{02D57815-91ED-43cb-92C2-25804820EDAC}">
                        <c15:formulaRef>
                          <c15:sqref>'[25]GEFI-IND-005 -V5'!$C$36:$G$39</c15:sqref>
                        </c15:formulaRef>
                      </c:ext>
                    </c:extLst>
                    <c:multiLvlStrCache>
                      <c:ptCount val="4"/>
                      <c:lvl>
                        <c:pt idx="0">
                          <c:v>0</c:v>
                        </c:pt>
                        <c:pt idx="1">
                          <c:v>0</c:v>
                        </c:pt>
                        <c:pt idx="2">
                          <c:v>0</c:v>
                        </c:pt>
                        <c:pt idx="3">
                          <c:v>0</c:v>
                        </c:pt>
                      </c:lvl>
                      <c:lvl>
                        <c:pt idx="0">
                          <c:v>0</c:v>
                        </c:pt>
                        <c:pt idx="1">
                          <c:v>0</c:v>
                        </c:pt>
                        <c:pt idx="2">
                          <c:v>0</c:v>
                        </c:pt>
                        <c:pt idx="3">
                          <c:v>0</c:v>
                        </c:pt>
                      </c:lvl>
                      <c:lvl>
                        <c:pt idx="0">
                          <c:v>0</c:v>
                        </c:pt>
                        <c:pt idx="1">
                          <c:v>0</c:v>
                        </c:pt>
                        <c:pt idx="2">
                          <c:v>0</c:v>
                        </c:pt>
                        <c:pt idx="3">
                          <c:v>0</c:v>
                        </c:pt>
                      </c:lvl>
                      <c:lvl>
                        <c:pt idx="0">
                          <c:v>0</c:v>
                        </c:pt>
                        <c:pt idx="1">
                          <c:v>0</c:v>
                        </c:pt>
                        <c:pt idx="2">
                          <c:v>0</c:v>
                        </c:pt>
                        <c:pt idx="3">
                          <c:v>0</c:v>
                        </c:pt>
                      </c:lvl>
                      <c:lvl>
                        <c:pt idx="0">
                          <c:v>1ER TRIMESTRE</c:v>
                        </c:pt>
                        <c:pt idx="1">
                          <c:v>2DO TRIMESTRE</c:v>
                        </c:pt>
                        <c:pt idx="2">
                          <c:v>3ER TRIMESTRE</c:v>
                        </c:pt>
                        <c:pt idx="3">
                          <c:v>4TO TRIMESTRE</c:v>
                        </c:pt>
                      </c:lvl>
                    </c:multiLvlStrCache>
                  </c:multiLvlStrRef>
                </c:cat>
                <c:val>
                  <c:numRef>
                    <c:extLst xmlns:c15="http://schemas.microsoft.com/office/drawing/2012/chart">
                      <c:ext xmlns:c15="http://schemas.microsoft.com/office/drawing/2012/chart" uri="{02D57815-91ED-43cb-92C2-25804820EDAC}">
                        <c15:formulaRef>
                          <c15:sqref>'[25]GEFI-IND-005 -V5'!$E$36:$E$37</c15:sqref>
                        </c15:formulaRef>
                      </c:ext>
                    </c:extLst>
                    <c:numCache>
                      <c:formatCode>General</c:formatCode>
                      <c:ptCount val="2"/>
                      <c:pt idx="0">
                        <c:v>0</c:v>
                      </c:pt>
                      <c:pt idx="1">
                        <c:v>0</c:v>
                      </c:pt>
                    </c:numCache>
                  </c:numRef>
                </c:val>
                <c:extLst xmlns:c15="http://schemas.microsoft.com/office/drawing/2012/chart">
                  <c:ext xmlns:c16="http://schemas.microsoft.com/office/drawing/2014/chart" uri="{C3380CC4-5D6E-409C-BE32-E72D297353CC}">
                    <c16:uniqueId val="{00000003-42E2-483C-BC00-60035ED7305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'[25]GEFI-IND-005 -V5'!$F$35</c15:sqref>
                        </c15:formulaRef>
                      </c:ext>
                    </c:extLst>
                    <c:strCache>
                      <c:ptCount val="1"/>
                      <c:pt idx="0">
                        <c:v>0</c:v>
                      </c:pt>
                    </c:strCache>
                  </c:strRef>
                </c:tx>
                <c:spPr>
                  <a:solidFill>
                    <a:schemeClr val="accent3"/>
                  </a:solidFill>
                  <a:ln>
                    <a:noFill/>
                  </a:ln>
                  <a:effectLst/>
                </c:spPr>
                <c:invertIfNegative val="0"/>
                <c:cat>
                  <c:multiLvlStrRef>
                    <c:extLst xmlns:c15="http://schemas.microsoft.com/office/drawing/2012/chart">
                      <c:ext xmlns:c15="http://schemas.microsoft.com/office/drawing/2012/chart" uri="{02D57815-91ED-43cb-92C2-25804820EDAC}">
                        <c15:formulaRef>
                          <c15:sqref>'[25]GEFI-IND-005 -V5'!$C$36:$G$39</c15:sqref>
                        </c15:formulaRef>
                      </c:ext>
                    </c:extLst>
                    <c:multiLvlStrCache>
                      <c:ptCount val="4"/>
                      <c:lvl>
                        <c:pt idx="0">
                          <c:v>0</c:v>
                        </c:pt>
                        <c:pt idx="1">
                          <c:v>0</c:v>
                        </c:pt>
                        <c:pt idx="2">
                          <c:v>0</c:v>
                        </c:pt>
                        <c:pt idx="3">
                          <c:v>0</c:v>
                        </c:pt>
                      </c:lvl>
                      <c:lvl>
                        <c:pt idx="0">
                          <c:v>0</c:v>
                        </c:pt>
                        <c:pt idx="1">
                          <c:v>0</c:v>
                        </c:pt>
                        <c:pt idx="2">
                          <c:v>0</c:v>
                        </c:pt>
                        <c:pt idx="3">
                          <c:v>0</c:v>
                        </c:pt>
                      </c:lvl>
                      <c:lvl>
                        <c:pt idx="0">
                          <c:v>0</c:v>
                        </c:pt>
                        <c:pt idx="1">
                          <c:v>0</c:v>
                        </c:pt>
                        <c:pt idx="2">
                          <c:v>0</c:v>
                        </c:pt>
                        <c:pt idx="3">
                          <c:v>0</c:v>
                        </c:pt>
                      </c:lvl>
                      <c:lvl>
                        <c:pt idx="0">
                          <c:v>0</c:v>
                        </c:pt>
                        <c:pt idx="1">
                          <c:v>0</c:v>
                        </c:pt>
                        <c:pt idx="2">
                          <c:v>0</c:v>
                        </c:pt>
                        <c:pt idx="3">
                          <c:v>0</c:v>
                        </c:pt>
                      </c:lvl>
                      <c:lvl>
                        <c:pt idx="0">
                          <c:v>1ER TRIMESTRE</c:v>
                        </c:pt>
                        <c:pt idx="1">
                          <c:v>2DO TRIMESTRE</c:v>
                        </c:pt>
                        <c:pt idx="2">
                          <c:v>3ER TRIMESTRE</c:v>
                        </c:pt>
                        <c:pt idx="3">
                          <c:v>4TO TRIMESTRE</c:v>
                        </c:pt>
                      </c:lvl>
                    </c:multiLvlStrCache>
                  </c:multiLvlStrRef>
                </c:cat>
                <c:val>
                  <c:numRef>
                    <c:extLst xmlns:c15="http://schemas.microsoft.com/office/drawing/2012/chart">
                      <c:ext xmlns:c15="http://schemas.microsoft.com/office/drawing/2012/chart" uri="{02D57815-91ED-43cb-92C2-25804820EDAC}">
                        <c15:formulaRef>
                          <c15:sqref>'[25]GEFI-IND-005 -V5'!$F$36:$F$37</c15:sqref>
                        </c15:formulaRef>
                      </c:ext>
                    </c:extLst>
                    <c:numCache>
                      <c:formatCode>General</c:formatCode>
                      <c:ptCount val="2"/>
                      <c:pt idx="0">
                        <c:v>0</c:v>
                      </c:pt>
                      <c:pt idx="1">
                        <c:v>0</c:v>
                      </c:pt>
                    </c:numCache>
                  </c:numRef>
                </c:val>
                <c:extLst xmlns:c15="http://schemas.microsoft.com/office/drawing/2012/chart">
                  <c:ext xmlns:c16="http://schemas.microsoft.com/office/drawing/2014/chart" uri="{C3380CC4-5D6E-409C-BE32-E72D297353CC}">
                    <c16:uniqueId val="{00000004-42E2-483C-BC00-60035ED7305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'[25]GEFI-IND-005 -V5'!$G$35</c15:sqref>
                        </c15:formulaRef>
                      </c:ext>
                    </c:extLst>
                    <c:strCache>
                      <c:ptCount val="1"/>
                      <c:pt idx="0">
                        <c:v>0</c:v>
                      </c:pt>
                    </c:strCache>
                  </c:strRef>
                </c:tx>
                <c:spPr>
                  <a:solidFill>
                    <a:schemeClr val="accent4"/>
                  </a:solidFill>
                  <a:ln>
                    <a:noFill/>
                  </a:ln>
                  <a:effectLst/>
                </c:spPr>
                <c:invertIfNegative val="0"/>
                <c:cat>
                  <c:multiLvlStrRef>
                    <c:extLst xmlns:c15="http://schemas.microsoft.com/office/drawing/2012/chart">
                      <c:ext xmlns:c15="http://schemas.microsoft.com/office/drawing/2012/chart" uri="{02D57815-91ED-43cb-92C2-25804820EDAC}">
                        <c15:formulaRef>
                          <c15:sqref>'[25]GEFI-IND-005 -V5'!$C$36:$G$39</c15:sqref>
                        </c15:formulaRef>
                      </c:ext>
                    </c:extLst>
                    <c:multiLvlStrCache>
                      <c:ptCount val="4"/>
                      <c:lvl>
                        <c:pt idx="0">
                          <c:v>0</c:v>
                        </c:pt>
                        <c:pt idx="1">
                          <c:v>0</c:v>
                        </c:pt>
                        <c:pt idx="2">
                          <c:v>0</c:v>
                        </c:pt>
                        <c:pt idx="3">
                          <c:v>0</c:v>
                        </c:pt>
                      </c:lvl>
                      <c:lvl>
                        <c:pt idx="0">
                          <c:v>0</c:v>
                        </c:pt>
                        <c:pt idx="1">
                          <c:v>0</c:v>
                        </c:pt>
                        <c:pt idx="2">
                          <c:v>0</c:v>
                        </c:pt>
                        <c:pt idx="3">
                          <c:v>0</c:v>
                        </c:pt>
                      </c:lvl>
                      <c:lvl>
                        <c:pt idx="0">
                          <c:v>0</c:v>
                        </c:pt>
                        <c:pt idx="1">
                          <c:v>0</c:v>
                        </c:pt>
                        <c:pt idx="2">
                          <c:v>0</c:v>
                        </c:pt>
                        <c:pt idx="3">
                          <c:v>0</c:v>
                        </c:pt>
                      </c:lvl>
                      <c:lvl>
                        <c:pt idx="0">
                          <c:v>0</c:v>
                        </c:pt>
                        <c:pt idx="1">
                          <c:v>0</c:v>
                        </c:pt>
                        <c:pt idx="2">
                          <c:v>0</c:v>
                        </c:pt>
                        <c:pt idx="3">
                          <c:v>0</c:v>
                        </c:pt>
                      </c:lvl>
                      <c:lvl>
                        <c:pt idx="0">
                          <c:v>1ER TRIMESTRE</c:v>
                        </c:pt>
                        <c:pt idx="1">
                          <c:v>2DO TRIMESTRE</c:v>
                        </c:pt>
                        <c:pt idx="2">
                          <c:v>3ER TRIMESTRE</c:v>
                        </c:pt>
                        <c:pt idx="3">
                          <c:v>4TO TRIMESTRE</c:v>
                        </c:pt>
                      </c:lvl>
                    </c:multiLvlStrCache>
                  </c:multiLvlStrRef>
                </c:cat>
                <c:val>
                  <c:numRef>
                    <c:extLst xmlns:c15="http://schemas.microsoft.com/office/drawing/2012/chart">
                      <c:ext xmlns:c15="http://schemas.microsoft.com/office/drawing/2012/chart" uri="{02D57815-91ED-43cb-92C2-25804820EDAC}">
                        <c15:formulaRef>
                          <c15:sqref>'[25]GEFI-IND-005 -V5'!$G$36:$G$37</c15:sqref>
                        </c15:formulaRef>
                      </c:ext>
                    </c:extLst>
                    <c:numCache>
                      <c:formatCode>General</c:formatCode>
                      <c:ptCount val="2"/>
                      <c:pt idx="0">
                        <c:v>0</c:v>
                      </c:pt>
                      <c:pt idx="1">
                        <c:v>0</c:v>
                      </c:pt>
                    </c:numCache>
                  </c:numRef>
                </c:val>
                <c:extLst xmlns:c15="http://schemas.microsoft.com/office/drawing/2012/chart">
                  <c:ext xmlns:c16="http://schemas.microsoft.com/office/drawing/2014/chart" uri="{C3380CC4-5D6E-409C-BE32-E72D297353CC}">
                    <c16:uniqueId val="{00000005-42E2-483C-BC00-60035ED73055}"/>
                  </c:ext>
                </c:extLst>
              </c15:ser>
            </c15:filteredBarSeries>
          </c:ext>
        </c:extLst>
      </c:barChart>
      <c:catAx>
        <c:axId val="-816167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169232"/>
        <c:crosses val="autoZero"/>
        <c:auto val="1"/>
        <c:lblAlgn val="ctr"/>
        <c:lblOffset val="100"/>
        <c:noMultiLvlLbl val="0"/>
      </c:catAx>
      <c:valAx>
        <c:axId val="-8161692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81616760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000"/>
              <a:t>DIFERENCIAS ENCONTRADAS EN LAS CONCILIACIONES DE CUENTAS RECÍPROCAS</a:t>
            </a:r>
          </a:p>
        </c:rich>
      </c:tx>
      <c:layout>
        <c:manualLayout>
          <c:xMode val="edge"/>
          <c:yMode val="edge"/>
          <c:x val="0.15372085354234694"/>
          <c:y val="4.942694153177681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6122342351300955E-2"/>
          <c:y val="0.21467768271968396"/>
          <c:w val="0.94730026406352141"/>
          <c:h val="0.30583341693679233"/>
        </c:manualLayout>
      </c:layout>
      <c:barChart>
        <c:barDir val="col"/>
        <c:grouping val="clustered"/>
        <c:varyColors val="0"/>
        <c:ser>
          <c:idx val="4"/>
          <c:order val="4"/>
          <c:tx>
            <c:strRef>
              <c:f>'[26]GEFI-IND-006 - V2'!$H$35</c:f>
              <c:strCache>
                <c:ptCount val="1"/>
                <c:pt idx="0">
                  <c:v>Número de cuentas que presentan diferencias de la UAERMV con Entidades Públicas vinculadas económicamente</c:v>
                </c:pt>
              </c:strCache>
            </c:strRef>
          </c:tx>
          <c:spPr>
            <a:solidFill>
              <a:schemeClr val="accent5"/>
            </a:solidFill>
            <a:ln>
              <a:noFill/>
            </a:ln>
            <a:effectLst/>
          </c:spPr>
          <c:invertIfNegative val="0"/>
          <c:cat>
            <c:strRef>
              <c:f>'[26]GEFI-IND-006 - V2'!$C$36:$C$41</c:f>
              <c:strCache>
                <c:ptCount val="6"/>
                <c:pt idx="0">
                  <c:v>1er trimestre</c:v>
                </c:pt>
                <c:pt idx="1">
                  <c:v>2do trimestre</c:v>
                </c:pt>
                <c:pt idx="2">
                  <c:v>3er trimestre</c:v>
                </c:pt>
                <c:pt idx="3">
                  <c:v>4to trimestre</c:v>
                </c:pt>
                <c:pt idx="4">
                  <c:v>0</c:v>
                </c:pt>
                <c:pt idx="5">
                  <c:v>0</c:v>
                </c:pt>
              </c:strCache>
            </c:strRef>
          </c:cat>
          <c:val>
            <c:numRef>
              <c:f>'[26]GEFI-IND-006 - V2'!$H$36:$H$41</c:f>
              <c:numCache>
                <c:formatCode>General</c:formatCode>
                <c:ptCount val="6"/>
                <c:pt idx="0">
                  <c:v>4</c:v>
                </c:pt>
                <c:pt idx="1">
                  <c:v>2</c:v>
                </c:pt>
                <c:pt idx="2">
                  <c:v>6</c:v>
                </c:pt>
                <c:pt idx="3">
                  <c:v>8</c:v>
                </c:pt>
                <c:pt idx="4">
                  <c:v>0</c:v>
                </c:pt>
                <c:pt idx="5">
                  <c:v>0</c:v>
                </c:pt>
              </c:numCache>
            </c:numRef>
          </c:val>
          <c:extLst>
            <c:ext xmlns:c16="http://schemas.microsoft.com/office/drawing/2014/chart" uri="{C3380CC4-5D6E-409C-BE32-E72D297353CC}">
              <c16:uniqueId val="{00000000-2BAD-43E5-A77C-694F6C56F3A2}"/>
            </c:ext>
          </c:extLst>
        </c:ser>
        <c:ser>
          <c:idx val="5"/>
          <c:order val="5"/>
          <c:tx>
            <c:strRef>
              <c:f>'[26]GEFI-IND-006 - V2'!$I$35</c:f>
              <c:strCache>
                <c:ptCount val="1"/>
                <c:pt idx="0">
                  <c:v>Total cuentas reciprocas con Entidades Públicas</c:v>
                </c:pt>
              </c:strCache>
            </c:strRef>
          </c:tx>
          <c:spPr>
            <a:solidFill>
              <a:schemeClr val="accent6"/>
            </a:solidFill>
            <a:ln>
              <a:noFill/>
            </a:ln>
            <a:effectLst/>
          </c:spPr>
          <c:invertIfNegative val="0"/>
          <c:cat>
            <c:strRef>
              <c:f>'[26]GEFI-IND-006 - V2'!$C$36:$C$41</c:f>
              <c:strCache>
                <c:ptCount val="6"/>
                <c:pt idx="0">
                  <c:v>1er trimestre</c:v>
                </c:pt>
                <c:pt idx="1">
                  <c:v>2do trimestre</c:v>
                </c:pt>
                <c:pt idx="2">
                  <c:v>3er trimestre</c:v>
                </c:pt>
                <c:pt idx="3">
                  <c:v>4to trimestre</c:v>
                </c:pt>
                <c:pt idx="4">
                  <c:v>0</c:v>
                </c:pt>
                <c:pt idx="5">
                  <c:v>0</c:v>
                </c:pt>
              </c:strCache>
            </c:strRef>
          </c:cat>
          <c:val>
            <c:numRef>
              <c:f>'[26]GEFI-IND-006 - V2'!$I$36:$I$41</c:f>
              <c:numCache>
                <c:formatCode>General</c:formatCode>
                <c:ptCount val="6"/>
                <c:pt idx="0">
                  <c:v>27</c:v>
                </c:pt>
                <c:pt idx="1">
                  <c:v>32</c:v>
                </c:pt>
                <c:pt idx="2">
                  <c:v>26</c:v>
                </c:pt>
                <c:pt idx="3">
                  <c:v>26</c:v>
                </c:pt>
                <c:pt idx="4">
                  <c:v>0</c:v>
                </c:pt>
                <c:pt idx="5">
                  <c:v>0</c:v>
                </c:pt>
              </c:numCache>
            </c:numRef>
          </c:val>
          <c:extLst>
            <c:ext xmlns:c16="http://schemas.microsoft.com/office/drawing/2014/chart" uri="{C3380CC4-5D6E-409C-BE32-E72D297353CC}">
              <c16:uniqueId val="{00000001-2BAD-43E5-A77C-694F6C56F3A2}"/>
            </c:ext>
          </c:extLst>
        </c:ser>
        <c:ser>
          <c:idx val="6"/>
          <c:order val="6"/>
          <c:tx>
            <c:strRef>
              <c:f>'[26]GEFI-IND-006 - V2'!$J$35</c:f>
              <c:strCache>
                <c:ptCount val="1"/>
                <c:pt idx="0">
                  <c:v>RESULTADO</c:v>
                </c:pt>
              </c:strCache>
            </c:strRef>
          </c:tx>
          <c:spPr>
            <a:solidFill>
              <a:schemeClr val="accent1">
                <a:lumMod val="60000"/>
              </a:schemeClr>
            </a:solidFill>
            <a:ln>
              <a:noFill/>
            </a:ln>
            <a:effectLst/>
          </c:spPr>
          <c:invertIfNegative val="0"/>
          <c:cat>
            <c:strRef>
              <c:f>'[26]GEFI-IND-006 - V2'!$C$36:$C$41</c:f>
              <c:strCache>
                <c:ptCount val="6"/>
                <c:pt idx="0">
                  <c:v>1er trimestre</c:v>
                </c:pt>
                <c:pt idx="1">
                  <c:v>2do trimestre</c:v>
                </c:pt>
                <c:pt idx="2">
                  <c:v>3er trimestre</c:v>
                </c:pt>
                <c:pt idx="3">
                  <c:v>4to trimestre</c:v>
                </c:pt>
                <c:pt idx="4">
                  <c:v>0</c:v>
                </c:pt>
                <c:pt idx="5">
                  <c:v>0</c:v>
                </c:pt>
              </c:strCache>
            </c:strRef>
          </c:cat>
          <c:val>
            <c:numRef>
              <c:f>'[26]GEFI-IND-006 - V2'!$J$36:$J$41</c:f>
              <c:numCache>
                <c:formatCode>General</c:formatCode>
                <c:ptCount val="6"/>
                <c:pt idx="0">
                  <c:v>0.14814814814814814</c:v>
                </c:pt>
                <c:pt idx="1">
                  <c:v>6.25E-2</c:v>
                </c:pt>
                <c:pt idx="2">
                  <c:v>0.23076923076923078</c:v>
                </c:pt>
                <c:pt idx="3">
                  <c:v>0.30769230769230771</c:v>
                </c:pt>
                <c:pt idx="4">
                  <c:v>0</c:v>
                </c:pt>
                <c:pt idx="5">
                  <c:v>0</c:v>
                </c:pt>
              </c:numCache>
            </c:numRef>
          </c:val>
          <c:extLst>
            <c:ext xmlns:c16="http://schemas.microsoft.com/office/drawing/2014/chart" uri="{C3380CC4-5D6E-409C-BE32-E72D297353CC}">
              <c16:uniqueId val="{00000002-2BAD-43E5-A77C-694F6C56F3A2}"/>
            </c:ext>
          </c:extLst>
        </c:ser>
        <c:dLbls>
          <c:showLegendKey val="0"/>
          <c:showVal val="0"/>
          <c:showCatName val="0"/>
          <c:showSerName val="0"/>
          <c:showPercent val="0"/>
          <c:showBubbleSize val="0"/>
        </c:dLbls>
        <c:gapWidth val="219"/>
        <c:overlap val="-27"/>
        <c:axId val="340709216"/>
        <c:axId val="340712744"/>
        <c:extLst>
          <c:ext xmlns:c15="http://schemas.microsoft.com/office/drawing/2012/chart" uri="{02D57815-91ED-43cb-92C2-25804820EDAC}">
            <c15:filteredBarSeries>
              <c15:ser>
                <c:idx val="0"/>
                <c:order val="0"/>
                <c:tx>
                  <c:strRef>
                    <c:extLst>
                      <c:ext uri="{02D57815-91ED-43cb-92C2-25804820EDAC}">
                        <c15:formulaRef>
                          <c15:sqref>'[26]GEFI-IND-006 - V2'!$D$35</c15:sqref>
                        </c15:formulaRef>
                      </c:ext>
                    </c:extLst>
                    <c:strCache>
                      <c:ptCount val="1"/>
                      <c:pt idx="0">
                        <c:v>0</c:v>
                      </c:pt>
                    </c:strCache>
                  </c:strRef>
                </c:tx>
                <c:spPr>
                  <a:solidFill>
                    <a:schemeClr val="accent1"/>
                  </a:solidFill>
                  <a:ln>
                    <a:noFill/>
                  </a:ln>
                  <a:effectLst/>
                </c:spPr>
                <c:invertIfNegative val="0"/>
                <c:cat>
                  <c:strRef>
                    <c:extLst>
                      <c:ext uri="{02D57815-91ED-43cb-92C2-25804820EDAC}">
                        <c15:formulaRef>
                          <c15:sqref>'[26]GEFI-IND-006 - V2'!$C$36:$C$41</c15:sqref>
                        </c15:formulaRef>
                      </c:ext>
                    </c:extLst>
                    <c:strCache>
                      <c:ptCount val="6"/>
                      <c:pt idx="0">
                        <c:v>1er trimestre</c:v>
                      </c:pt>
                      <c:pt idx="1">
                        <c:v>2do trimestre</c:v>
                      </c:pt>
                      <c:pt idx="2">
                        <c:v>3er trimestre</c:v>
                      </c:pt>
                      <c:pt idx="3">
                        <c:v>4to trimestre</c:v>
                      </c:pt>
                      <c:pt idx="4">
                        <c:v>0</c:v>
                      </c:pt>
                      <c:pt idx="5">
                        <c:v>0</c:v>
                      </c:pt>
                    </c:strCache>
                  </c:strRef>
                </c:cat>
                <c:val>
                  <c:numRef>
                    <c:extLst>
                      <c:ext uri="{02D57815-91ED-43cb-92C2-25804820EDAC}">
                        <c15:formulaRef>
                          <c15:sqref>'[26]GEFI-IND-006 - V2'!$D$36:$D$41</c15:sqref>
                        </c15:formulaRef>
                      </c:ext>
                    </c:extLst>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2BAD-43E5-A77C-694F6C56F3A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'[26]GEFI-IND-006 - V2'!$E$35</c15:sqref>
                        </c15:formulaRef>
                      </c:ext>
                    </c:extLst>
                    <c:strCache>
                      <c:ptCount val="1"/>
                      <c:pt idx="0">
                        <c:v>0</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'[26]GEFI-IND-006 - V2'!$C$36:$C$41</c15:sqref>
                        </c15:formulaRef>
                      </c:ext>
                    </c:extLst>
                    <c:strCache>
                      <c:ptCount val="6"/>
                      <c:pt idx="0">
                        <c:v>1er trimestre</c:v>
                      </c:pt>
                      <c:pt idx="1">
                        <c:v>2do trimestre</c:v>
                      </c:pt>
                      <c:pt idx="2">
                        <c:v>3er trimestre</c:v>
                      </c:pt>
                      <c:pt idx="3">
                        <c:v>4to trimestre</c:v>
                      </c:pt>
                      <c:pt idx="4">
                        <c:v>0</c:v>
                      </c:pt>
                      <c:pt idx="5">
                        <c:v>0</c:v>
                      </c:pt>
                    </c:strCache>
                  </c:strRef>
                </c:cat>
                <c:val>
                  <c:numRef>
                    <c:extLst xmlns:c15="http://schemas.microsoft.com/office/drawing/2012/chart">
                      <c:ext xmlns:c15="http://schemas.microsoft.com/office/drawing/2012/chart" uri="{02D57815-91ED-43cb-92C2-25804820EDAC}">
                        <c15:formulaRef>
                          <c15:sqref>'[26]GEFI-IND-006 - V2'!$E$36:$E$41</c15:sqref>
                        </c15:formulaRef>
                      </c:ext>
                    </c:extLst>
                    <c:numCache>
                      <c:formatCode>General</c:formatCode>
                      <c:ptCount val="6"/>
                      <c:pt idx="0">
                        <c:v>0</c:v>
                      </c:pt>
                      <c:pt idx="1">
                        <c:v>0</c:v>
                      </c:pt>
                      <c:pt idx="2">
                        <c:v>0</c:v>
                      </c:pt>
                      <c:pt idx="3">
                        <c:v>0</c:v>
                      </c:pt>
                      <c:pt idx="4">
                        <c:v>0</c:v>
                      </c:pt>
                      <c:pt idx="5">
                        <c:v>0</c:v>
                      </c:pt>
                    </c:numCache>
                  </c:numRef>
                </c:val>
                <c:extLst xmlns:c15="http://schemas.microsoft.com/office/drawing/2012/chart">
                  <c:ext xmlns:c16="http://schemas.microsoft.com/office/drawing/2014/chart" uri="{C3380CC4-5D6E-409C-BE32-E72D297353CC}">
                    <c16:uniqueId val="{00000004-2BAD-43E5-A77C-694F6C56F3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'[26]GEFI-IND-006 - V2'!$F$35</c15:sqref>
                        </c15:formulaRef>
                      </c:ext>
                    </c:extLst>
                    <c:strCache>
                      <c:ptCount val="1"/>
                      <c:pt idx="0">
                        <c:v>0</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'[26]GEFI-IND-006 - V2'!$C$36:$C$41</c15:sqref>
                        </c15:formulaRef>
                      </c:ext>
                    </c:extLst>
                    <c:strCache>
                      <c:ptCount val="6"/>
                      <c:pt idx="0">
                        <c:v>1er trimestre</c:v>
                      </c:pt>
                      <c:pt idx="1">
                        <c:v>2do trimestre</c:v>
                      </c:pt>
                      <c:pt idx="2">
                        <c:v>3er trimestre</c:v>
                      </c:pt>
                      <c:pt idx="3">
                        <c:v>4to trimestre</c:v>
                      </c:pt>
                      <c:pt idx="4">
                        <c:v>0</c:v>
                      </c:pt>
                      <c:pt idx="5">
                        <c:v>0</c:v>
                      </c:pt>
                    </c:strCache>
                  </c:strRef>
                </c:cat>
                <c:val>
                  <c:numRef>
                    <c:extLst xmlns:c15="http://schemas.microsoft.com/office/drawing/2012/chart">
                      <c:ext xmlns:c15="http://schemas.microsoft.com/office/drawing/2012/chart" uri="{02D57815-91ED-43cb-92C2-25804820EDAC}">
                        <c15:formulaRef>
                          <c15:sqref>'[26]GEFI-IND-006 - V2'!$F$36:$F$41</c15:sqref>
                        </c15:formulaRef>
                      </c:ext>
                    </c:extLst>
                    <c:numCache>
                      <c:formatCode>General</c:formatCode>
                      <c:ptCount val="6"/>
                      <c:pt idx="0">
                        <c:v>0</c:v>
                      </c:pt>
                      <c:pt idx="1">
                        <c:v>0</c:v>
                      </c:pt>
                      <c:pt idx="2">
                        <c:v>0</c:v>
                      </c:pt>
                      <c:pt idx="3">
                        <c:v>0</c:v>
                      </c:pt>
                      <c:pt idx="4">
                        <c:v>0</c:v>
                      </c:pt>
                      <c:pt idx="5">
                        <c:v>0</c:v>
                      </c:pt>
                    </c:numCache>
                  </c:numRef>
                </c:val>
                <c:extLst xmlns:c15="http://schemas.microsoft.com/office/drawing/2012/chart">
                  <c:ext xmlns:c16="http://schemas.microsoft.com/office/drawing/2014/chart" uri="{C3380CC4-5D6E-409C-BE32-E72D297353CC}">
                    <c16:uniqueId val="{00000005-2BAD-43E5-A77C-694F6C56F3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'[26]GEFI-IND-006 - V2'!$G$35</c15:sqref>
                        </c15:formulaRef>
                      </c:ext>
                    </c:extLst>
                    <c:strCache>
                      <c:ptCount val="1"/>
                      <c:pt idx="0">
                        <c:v>0</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'[26]GEFI-IND-006 - V2'!$C$36:$C$41</c15:sqref>
                        </c15:formulaRef>
                      </c:ext>
                    </c:extLst>
                    <c:strCache>
                      <c:ptCount val="6"/>
                      <c:pt idx="0">
                        <c:v>1er trimestre</c:v>
                      </c:pt>
                      <c:pt idx="1">
                        <c:v>2do trimestre</c:v>
                      </c:pt>
                      <c:pt idx="2">
                        <c:v>3er trimestre</c:v>
                      </c:pt>
                      <c:pt idx="3">
                        <c:v>4to trimestre</c:v>
                      </c:pt>
                      <c:pt idx="4">
                        <c:v>0</c:v>
                      </c:pt>
                      <c:pt idx="5">
                        <c:v>0</c:v>
                      </c:pt>
                    </c:strCache>
                  </c:strRef>
                </c:cat>
                <c:val>
                  <c:numRef>
                    <c:extLst xmlns:c15="http://schemas.microsoft.com/office/drawing/2012/chart">
                      <c:ext xmlns:c15="http://schemas.microsoft.com/office/drawing/2012/chart" uri="{02D57815-91ED-43cb-92C2-25804820EDAC}">
                        <c15:formulaRef>
                          <c15:sqref>'[26]GEFI-IND-006 - V2'!$G$36:$G$41</c15:sqref>
                        </c15:formulaRef>
                      </c:ext>
                    </c:extLst>
                    <c:numCache>
                      <c:formatCode>General</c:formatCode>
                      <c:ptCount val="6"/>
                      <c:pt idx="0">
                        <c:v>0</c:v>
                      </c:pt>
                      <c:pt idx="1">
                        <c:v>0</c:v>
                      </c:pt>
                      <c:pt idx="2">
                        <c:v>0</c:v>
                      </c:pt>
                      <c:pt idx="3">
                        <c:v>0</c:v>
                      </c:pt>
                      <c:pt idx="4">
                        <c:v>0</c:v>
                      </c:pt>
                      <c:pt idx="5">
                        <c:v>0</c:v>
                      </c:pt>
                    </c:numCache>
                  </c:numRef>
                </c:val>
                <c:extLst xmlns:c15="http://schemas.microsoft.com/office/drawing/2012/chart">
                  <c:ext xmlns:c16="http://schemas.microsoft.com/office/drawing/2014/chart" uri="{C3380CC4-5D6E-409C-BE32-E72D297353CC}">
                    <c16:uniqueId val="{00000006-2BAD-43E5-A77C-694F6C56F3A2}"/>
                  </c:ext>
                </c:extLst>
              </c15:ser>
            </c15:filteredBarSeries>
          </c:ext>
        </c:extLst>
      </c:barChart>
      <c:catAx>
        <c:axId val="340709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0712744"/>
        <c:crosses val="autoZero"/>
        <c:auto val="1"/>
        <c:lblAlgn val="ctr"/>
        <c:lblOffset val="100"/>
        <c:noMultiLvlLbl val="0"/>
      </c:catAx>
      <c:valAx>
        <c:axId val="3407127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0709216"/>
        <c:crosses val="autoZero"/>
        <c:crossBetween val="between"/>
      </c:valAx>
      <c:spPr>
        <a:noFill/>
        <a:ln>
          <a:noFill/>
        </a:ln>
        <a:effectLst/>
      </c:spPr>
    </c:plotArea>
    <c:legend>
      <c:legendPos val="b"/>
      <c:layout>
        <c:manualLayout>
          <c:xMode val="edge"/>
          <c:yMode val="edge"/>
          <c:x val="0.15845792979088158"/>
          <c:y val="0.68078238999802809"/>
          <c:w val="0.64088701990082275"/>
          <c:h val="0.2697906684701950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s-MX" sz="900"/>
              <a:t>EJECUCIÓN DEL PROGRAMA  ANUAL  MENSUALIZADO DE CAJA - PAC </a:t>
            </a:r>
            <a:r>
              <a:rPr lang="es-MX" sz="900" baseline="0"/>
              <a:t>RESERVA</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n-US"/>
        </a:p>
      </c:txPr>
    </c:title>
    <c:autoTitleDeleted val="0"/>
    <c:plotArea>
      <c:layout/>
      <c:barChart>
        <c:barDir val="col"/>
        <c:grouping val="clustered"/>
        <c:varyColors val="0"/>
        <c:ser>
          <c:idx val="4"/>
          <c:order val="4"/>
          <c:tx>
            <c:strRef>
              <c:f>'[27]GEFI-IND-007 -V2 RESERVA'!$H$35</c:f>
              <c:strCache>
                <c:ptCount val="1"/>
                <c:pt idx="0">
                  <c:v>PAC EJECUTADO</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'[27]GEFI-IND-007 -V2 RESERVA'!$C$36:$C$39</c:f>
              <c:strCache>
                <c:ptCount val="4"/>
                <c:pt idx="0">
                  <c:v>PRIMER TRIMESTRE</c:v>
                </c:pt>
                <c:pt idx="1">
                  <c:v>SEGUNDO TRIMESTRE</c:v>
                </c:pt>
                <c:pt idx="2">
                  <c:v>TERCER TRIMESTRE</c:v>
                </c:pt>
                <c:pt idx="3">
                  <c:v>CUARTO TRIMESTRE</c:v>
                </c:pt>
              </c:strCache>
            </c:strRef>
          </c:cat>
          <c:val>
            <c:numRef>
              <c:f>'[27]GEFI-IND-007 -V2 RESERVA'!$H$36:$H$39</c:f>
              <c:numCache>
                <c:formatCode>General</c:formatCode>
                <c:ptCount val="4"/>
                <c:pt idx="0">
                  <c:v>30537898212</c:v>
                </c:pt>
                <c:pt idx="1">
                  <c:v>10685572038</c:v>
                </c:pt>
                <c:pt idx="2">
                  <c:v>5509822448</c:v>
                </c:pt>
                <c:pt idx="3">
                  <c:v>1019262092</c:v>
                </c:pt>
              </c:numCache>
            </c:numRef>
          </c:val>
          <c:extLst>
            <c:ext xmlns:c16="http://schemas.microsoft.com/office/drawing/2014/chart" uri="{C3380CC4-5D6E-409C-BE32-E72D297353CC}">
              <c16:uniqueId val="{00000000-66F4-4BBB-83C0-4B459F464EC5}"/>
            </c:ext>
          </c:extLst>
        </c:ser>
        <c:ser>
          <c:idx val="5"/>
          <c:order val="5"/>
          <c:tx>
            <c:strRef>
              <c:f>'[27]GEFI-IND-007 -V2 RESERVA'!$I$35</c:f>
              <c:strCache>
                <c:ptCount val="1"/>
                <c:pt idx="0">
                  <c:v>PAC PROGRAMADO</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dLbl>
              <c:idx val="0"/>
              <c:layout>
                <c:manualLayout>
                  <c:x val="-3.1859820802305839E-3"/>
                  <c:y val="1.42629444046766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F4-4BBB-83C0-4B459F464EC5}"/>
                </c:ext>
              </c:extLst>
            </c:dLbl>
            <c:dLbl>
              <c:idx val="1"/>
              <c:layout>
                <c:manualLayout>
                  <c:x val="-1.5929910401152774E-3"/>
                  <c:y val="3.042456056629281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F4-4BBB-83C0-4B459F464EC5}"/>
                </c:ext>
              </c:extLst>
            </c:dLbl>
            <c:dLbl>
              <c:idx val="2"/>
              <c:layout>
                <c:manualLayout>
                  <c:x val="-1.5929910401152774E-3"/>
                  <c:y val="3.85053686471009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F4-4BBB-83C0-4B459F464EC5}"/>
                </c:ext>
              </c:extLst>
            </c:dLbl>
            <c:dLbl>
              <c:idx val="3"/>
              <c:layout>
                <c:manualLayout>
                  <c:x val="-1.5929910401152774E-3"/>
                  <c:y val="-1.4218404517617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F4-4BBB-83C0-4B459F464EC5}"/>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'[27]GEFI-IND-007 -V2 RESERVA'!$C$36:$C$39</c:f>
              <c:strCache>
                <c:ptCount val="4"/>
                <c:pt idx="0">
                  <c:v>PRIMER TRIMESTRE</c:v>
                </c:pt>
                <c:pt idx="1">
                  <c:v>SEGUNDO TRIMESTRE</c:v>
                </c:pt>
                <c:pt idx="2">
                  <c:v>TERCER TRIMESTRE</c:v>
                </c:pt>
                <c:pt idx="3">
                  <c:v>CUARTO TRIMESTRE</c:v>
                </c:pt>
              </c:strCache>
            </c:strRef>
          </c:cat>
          <c:val>
            <c:numRef>
              <c:f>'[27]GEFI-IND-007 -V2 RESERVA'!$I$36:$I$39</c:f>
              <c:numCache>
                <c:formatCode>General</c:formatCode>
                <c:ptCount val="4"/>
                <c:pt idx="0">
                  <c:v>42735610382</c:v>
                </c:pt>
                <c:pt idx="1">
                  <c:v>14433974854</c:v>
                </c:pt>
                <c:pt idx="2">
                  <c:v>5656076624</c:v>
                </c:pt>
                <c:pt idx="3">
                  <c:v>1712152255</c:v>
                </c:pt>
              </c:numCache>
            </c:numRef>
          </c:val>
          <c:extLst>
            <c:ext xmlns:c16="http://schemas.microsoft.com/office/drawing/2014/chart" uri="{C3380CC4-5D6E-409C-BE32-E72D297353CC}">
              <c16:uniqueId val="{00000005-66F4-4BBB-83C0-4B459F464EC5}"/>
            </c:ext>
          </c:extLst>
        </c:ser>
        <c:dLbls>
          <c:dLblPos val="inEnd"/>
          <c:showLegendKey val="0"/>
          <c:showVal val="1"/>
          <c:showCatName val="0"/>
          <c:showSerName val="0"/>
          <c:showPercent val="0"/>
          <c:showBubbleSize val="0"/>
        </c:dLbls>
        <c:gapWidth val="100"/>
        <c:overlap val="-24"/>
        <c:axId val="-775460320"/>
        <c:axId val="-775459776"/>
        <c:extLst>
          <c:ext xmlns:c15="http://schemas.microsoft.com/office/drawing/2012/chart" uri="{02D57815-91ED-43cb-92C2-25804820EDAC}">
            <c15:filteredBarSeries>
              <c15:ser>
                <c:idx val="0"/>
                <c:order val="0"/>
                <c:tx>
                  <c:strRef>
                    <c:extLst>
                      <c:ext uri="{02D57815-91ED-43cb-92C2-25804820EDAC}">
                        <c15:formulaRef>
                          <c15:sqref>'[27]GEFI-IND-007 -V2 RESERVA'!$D$35</c15:sqref>
                        </c15:formulaRef>
                      </c:ext>
                    </c:extLst>
                    <c:strCache>
                      <c:ptCount val="1"/>
                      <c:pt idx="0">
                        <c:v>0</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ormulaRef>
                          <c15:sqref>'[27]GEFI-IND-007 -V2 RESERVA'!$C$36:$C$39</c15:sqref>
                        </c15:formulaRef>
                      </c:ext>
                    </c:extLst>
                    <c:strCache>
                      <c:ptCount val="4"/>
                      <c:pt idx="0">
                        <c:v>PRIMER TRIMESTRE</c:v>
                      </c:pt>
                      <c:pt idx="1">
                        <c:v>SEGUNDO TRIMESTRE</c:v>
                      </c:pt>
                      <c:pt idx="2">
                        <c:v>TERCER TRIMESTRE</c:v>
                      </c:pt>
                      <c:pt idx="3">
                        <c:v>CUARTO TRIMESTRE</c:v>
                      </c:pt>
                    </c:strCache>
                  </c:strRef>
                </c:cat>
                <c:val>
                  <c:numRef>
                    <c:extLst>
                      <c:ext uri="{02D57815-91ED-43cb-92C2-25804820EDAC}">
                        <c15:formulaRef>
                          <c15:sqref>'[27]GEFI-IND-007 -V2 RESERVA'!$D$36:$D$39</c15:sqref>
                        </c15:formulaRef>
                      </c:ext>
                    </c:extLst>
                    <c:numCache>
                      <c:formatCode>General</c:formatCode>
                      <c:ptCount val="4"/>
                      <c:pt idx="0">
                        <c:v>0</c:v>
                      </c:pt>
                      <c:pt idx="1">
                        <c:v>0</c:v>
                      </c:pt>
                      <c:pt idx="2">
                        <c:v>0</c:v>
                      </c:pt>
                      <c:pt idx="3">
                        <c:v>0</c:v>
                      </c:pt>
                    </c:numCache>
                  </c:numRef>
                </c:val>
                <c:extLst>
                  <c:ext xmlns:c16="http://schemas.microsoft.com/office/drawing/2014/chart" uri="{C3380CC4-5D6E-409C-BE32-E72D297353CC}">
                    <c16:uniqueId val="{00000006-66F4-4BBB-83C0-4B459F464EC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'[27]GEFI-IND-007 -V2 RESERVA'!$E$35</c15:sqref>
                        </c15:formulaRef>
                      </c:ext>
                    </c:extLst>
                    <c:strCache>
                      <c:ptCount val="1"/>
                      <c:pt idx="0">
                        <c:v>0</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'[27]GEFI-IND-007 -V2 RESERVA'!$C$36:$C$39</c15:sqref>
                        </c15:formulaRef>
                      </c:ext>
                    </c:extLst>
                    <c:strCache>
                      <c:ptCount val="4"/>
                      <c:pt idx="0">
                        <c:v>PRIMER TRIMESTRE</c:v>
                      </c:pt>
                      <c:pt idx="1">
                        <c:v>SEGUNDO TRIMESTRE</c:v>
                      </c:pt>
                      <c:pt idx="2">
                        <c:v>TERCER TRIMESTRE</c:v>
                      </c:pt>
                      <c:pt idx="3">
                        <c:v>CUARTO TRIMESTRE</c:v>
                      </c:pt>
                    </c:strCache>
                  </c:strRef>
                </c:cat>
                <c:val>
                  <c:numRef>
                    <c:extLst xmlns:c15="http://schemas.microsoft.com/office/drawing/2012/chart">
                      <c:ext xmlns:c15="http://schemas.microsoft.com/office/drawing/2012/chart" uri="{02D57815-91ED-43cb-92C2-25804820EDAC}">
                        <c15:formulaRef>
                          <c15:sqref>'[27]GEFI-IND-007 -V2 RESERVA'!$E$36:$E$39</c15:sqref>
                        </c15:formulaRef>
                      </c:ext>
                    </c:extLst>
                    <c:numCache>
                      <c:formatCode>General</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7-66F4-4BBB-83C0-4B459F464EC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'[27]GEFI-IND-007 -V2 RESERVA'!$F$35</c15:sqref>
                        </c15:formulaRef>
                      </c:ext>
                    </c:extLst>
                    <c:strCache>
                      <c:ptCount val="1"/>
                      <c:pt idx="0">
                        <c:v>0</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'[27]GEFI-IND-007 -V2 RESERVA'!$C$36:$C$39</c15:sqref>
                        </c15:formulaRef>
                      </c:ext>
                    </c:extLst>
                    <c:strCache>
                      <c:ptCount val="4"/>
                      <c:pt idx="0">
                        <c:v>PRIMER TRIMESTRE</c:v>
                      </c:pt>
                      <c:pt idx="1">
                        <c:v>SEGUNDO TRIMESTRE</c:v>
                      </c:pt>
                      <c:pt idx="2">
                        <c:v>TERCER TRIMESTRE</c:v>
                      </c:pt>
                      <c:pt idx="3">
                        <c:v>CUARTO TRIMESTRE</c:v>
                      </c:pt>
                    </c:strCache>
                  </c:strRef>
                </c:cat>
                <c:val>
                  <c:numRef>
                    <c:extLst xmlns:c15="http://schemas.microsoft.com/office/drawing/2012/chart">
                      <c:ext xmlns:c15="http://schemas.microsoft.com/office/drawing/2012/chart" uri="{02D57815-91ED-43cb-92C2-25804820EDAC}">
                        <c15:formulaRef>
                          <c15:sqref>'[27]GEFI-IND-007 -V2 RESERVA'!$F$36:$F$39</c15:sqref>
                        </c15:formulaRef>
                      </c:ext>
                    </c:extLst>
                    <c:numCache>
                      <c:formatCode>General</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8-66F4-4BBB-83C0-4B459F464EC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'[27]GEFI-IND-007 -V2 RESERVA'!$G$35</c15:sqref>
                        </c15:formulaRef>
                      </c:ext>
                    </c:extLst>
                    <c:strCache>
                      <c:ptCount val="1"/>
                      <c:pt idx="0">
                        <c:v>0</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'[27]GEFI-IND-007 -V2 RESERVA'!$C$36:$C$39</c15:sqref>
                        </c15:formulaRef>
                      </c:ext>
                    </c:extLst>
                    <c:strCache>
                      <c:ptCount val="4"/>
                      <c:pt idx="0">
                        <c:v>PRIMER TRIMESTRE</c:v>
                      </c:pt>
                      <c:pt idx="1">
                        <c:v>SEGUNDO TRIMESTRE</c:v>
                      </c:pt>
                      <c:pt idx="2">
                        <c:v>TERCER TRIMESTRE</c:v>
                      </c:pt>
                      <c:pt idx="3">
                        <c:v>CUARTO TRIMESTRE</c:v>
                      </c:pt>
                    </c:strCache>
                  </c:strRef>
                </c:cat>
                <c:val>
                  <c:numRef>
                    <c:extLst xmlns:c15="http://schemas.microsoft.com/office/drawing/2012/chart">
                      <c:ext xmlns:c15="http://schemas.microsoft.com/office/drawing/2012/chart" uri="{02D57815-91ED-43cb-92C2-25804820EDAC}">
                        <c15:formulaRef>
                          <c15:sqref>'[27]GEFI-IND-007 -V2 RESERVA'!$G$36:$G$39</c15:sqref>
                        </c15:formulaRef>
                      </c:ext>
                    </c:extLst>
                    <c:numCache>
                      <c:formatCode>General</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9-66F4-4BBB-83C0-4B459F464EC5}"/>
                  </c:ext>
                </c:extLst>
              </c15:ser>
            </c15:filteredBarSeries>
          </c:ext>
        </c:extLst>
      </c:barChart>
      <c:catAx>
        <c:axId val="-775460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mn-lt"/>
                <a:ea typeface="+mn-ea"/>
                <a:cs typeface="+mn-cs"/>
              </a:defRPr>
            </a:pPr>
            <a:endParaRPr lang="en-US"/>
          </a:p>
        </c:txPr>
        <c:crossAx val="-775459776"/>
        <c:crosses val="autoZero"/>
        <c:auto val="1"/>
        <c:lblAlgn val="ctr"/>
        <c:lblOffset val="100"/>
        <c:noMultiLvlLbl val="0"/>
      </c:catAx>
      <c:valAx>
        <c:axId val="-7754597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mn-lt"/>
                <a:ea typeface="+mn-ea"/>
                <a:cs typeface="+mn-cs"/>
              </a:defRPr>
            </a:pPr>
            <a:endParaRPr lang="en-US"/>
          </a:p>
        </c:txPr>
        <c:crossAx val="-775460320"/>
        <c:crosses val="autoZero"/>
        <c:crossBetween val="between"/>
      </c:valAx>
      <c:spPr>
        <a:noFill/>
        <a:ln>
          <a:noFill/>
        </a:ln>
        <a:effectLst/>
      </c:spPr>
    </c:plotArea>
    <c:legend>
      <c:legendPos val="b"/>
      <c:layout>
        <c:manualLayout>
          <c:xMode val="edge"/>
          <c:yMode val="edge"/>
          <c:x val="0.80425890544707612"/>
          <c:y val="4.7460325737428519E-2"/>
          <c:w val="0.192099040392232"/>
          <c:h val="0.2373078861831012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0053417377583E-2"/>
          <c:y val="0.13414533673753998"/>
          <c:w val="0.74854902515716726"/>
          <c:h val="0.6979102748396232"/>
        </c:manualLayout>
      </c:layout>
      <c:barChart>
        <c:barDir val="col"/>
        <c:grouping val="clustered"/>
        <c:varyColors val="0"/>
        <c:ser>
          <c:idx val="4"/>
          <c:order val="0"/>
          <c:tx>
            <c:strRef>
              <c:f>'[28]01 OK'!$D$36</c:f>
              <c:strCache>
                <c:ptCount val="1"/>
                <c:pt idx="0">
                  <c:v>0</c:v>
                </c:pt>
              </c:strCache>
            </c:strRef>
          </c:tx>
          <c:spPr>
            <a:solidFill>
              <a:schemeClr val="accent5"/>
            </a:solidFill>
            <a:ln>
              <a:noFill/>
            </a:ln>
            <a:effectLst/>
          </c:spPr>
          <c:invertIfNegative val="0"/>
          <c:cat>
            <c:strRef>
              <c:f>'[28]01 OK'!$C$37:$C$49</c:f>
              <c:strCache>
                <c:ptCount val="13"/>
                <c:pt idx="0">
                  <c:v>0</c:v>
                </c:pt>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'[28]01 OK'!$D$37:$D$49</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362-45B1-92B3-3A9BA91070FC}"/>
            </c:ext>
          </c:extLst>
        </c:ser>
        <c:ser>
          <c:idx val="5"/>
          <c:order val="1"/>
          <c:tx>
            <c:strRef>
              <c:f>'[28]01 OK'!$E$36</c:f>
              <c:strCache>
                <c:ptCount val="1"/>
                <c:pt idx="0">
                  <c:v>0</c:v>
                </c:pt>
              </c:strCache>
            </c:strRef>
          </c:tx>
          <c:spPr>
            <a:solidFill>
              <a:schemeClr val="accent6"/>
            </a:solidFill>
            <a:ln>
              <a:noFill/>
            </a:ln>
            <a:effectLst/>
          </c:spPr>
          <c:invertIfNegative val="0"/>
          <c:cat>
            <c:strRef>
              <c:f>'[28]01 OK'!$C$37:$C$49</c:f>
              <c:strCache>
                <c:ptCount val="13"/>
                <c:pt idx="0">
                  <c:v>0</c:v>
                </c:pt>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'[28]01 OK'!$E$37:$E$49</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D362-45B1-92B3-3A9BA91070FC}"/>
            </c:ext>
          </c:extLst>
        </c:ser>
        <c:dLbls>
          <c:showLegendKey val="0"/>
          <c:showVal val="0"/>
          <c:showCatName val="0"/>
          <c:showSerName val="0"/>
          <c:showPercent val="0"/>
          <c:showBubbleSize val="0"/>
        </c:dLbls>
        <c:gapWidth val="150"/>
        <c:axId val="367725760"/>
        <c:axId val="367726152"/>
        <c:extLst/>
      </c:barChart>
      <c:lineChart>
        <c:grouping val="standard"/>
        <c:varyColors val="0"/>
        <c:ser>
          <c:idx val="6"/>
          <c:order val="2"/>
          <c:tx>
            <c:strRef>
              <c:f>'[28]01 OK'!$F$36</c:f>
              <c:strCache>
                <c:ptCount val="1"/>
                <c:pt idx="0">
                  <c:v>0</c:v>
                </c:pt>
              </c:strCache>
            </c:strRef>
          </c:tx>
          <c:spPr>
            <a:ln w="28575" cap="rnd">
              <a:solidFill>
                <a:schemeClr val="accent1">
                  <a:lumMod val="60000"/>
                </a:schemeClr>
              </a:solidFill>
              <a:round/>
            </a:ln>
            <a:effectLst/>
          </c:spPr>
          <c:marker>
            <c:symbol val="none"/>
          </c:marker>
          <c:cat>
            <c:strRef>
              <c:f>'[28]01 OK'!$C$37:$C$49</c:f>
              <c:strCache>
                <c:ptCount val="13"/>
                <c:pt idx="0">
                  <c:v>0</c:v>
                </c:pt>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'[28]01 OK'!$F$37:$F$49</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D362-45B1-92B3-3A9BA91070FC}"/>
            </c:ext>
          </c:extLst>
        </c:ser>
        <c:ser>
          <c:idx val="0"/>
          <c:order val="3"/>
          <c:tx>
            <c:strRef>
              <c:f>'[28]01 OK'!$G$36</c:f>
              <c:strCache>
                <c:ptCount val="1"/>
                <c:pt idx="0">
                  <c:v>0</c:v>
                </c:pt>
              </c:strCache>
            </c:strRef>
          </c:tx>
          <c:spPr>
            <a:ln w="28575" cap="rnd">
              <a:solidFill>
                <a:schemeClr val="accent1"/>
              </a:solidFill>
              <a:round/>
            </a:ln>
            <a:effectLst/>
          </c:spPr>
          <c:marker>
            <c:symbol val="none"/>
          </c:marker>
          <c:cat>
            <c:strRef>
              <c:f>'[28]01 OK'!$C$37:$C$49</c:f>
              <c:strCache>
                <c:ptCount val="13"/>
                <c:pt idx="0">
                  <c:v>0</c:v>
                </c:pt>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'[28]01 OK'!$G$37:$G$49</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3-D362-45B1-92B3-3A9BA91070FC}"/>
            </c:ext>
          </c:extLst>
        </c:ser>
        <c:ser>
          <c:idx val="1"/>
          <c:order val="4"/>
          <c:tx>
            <c:strRef>
              <c:f>'[28]01 OK'!$H$36</c:f>
              <c:strCache>
                <c:ptCount val="1"/>
                <c:pt idx="0">
                  <c:v>N° TOTAL DE ENSAYOS REALIZADOS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'[28]01 OK'!$C$37:$C$49</c:f>
              <c:strCache>
                <c:ptCount val="13"/>
                <c:pt idx="0">
                  <c:v>0</c:v>
                </c:pt>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'[28]01 OK'!$H$37:$H$49</c:f>
              <c:numCache>
                <c:formatCode>General</c:formatCode>
                <c:ptCount val="13"/>
                <c:pt idx="0">
                  <c:v>0</c:v>
                </c:pt>
                <c:pt idx="1">
                  <c:v>4891</c:v>
                </c:pt>
                <c:pt idx="2">
                  <c:v>4177</c:v>
                </c:pt>
                <c:pt idx="3">
                  <c:v>6158</c:v>
                </c:pt>
                <c:pt idx="4">
                  <c:v>3752</c:v>
                </c:pt>
                <c:pt idx="5">
                  <c:v>3424</c:v>
                </c:pt>
                <c:pt idx="6">
                  <c:v>4254</c:v>
                </c:pt>
                <c:pt idx="7">
                  <c:v>3602</c:v>
                </c:pt>
                <c:pt idx="8">
                  <c:v>3148</c:v>
                </c:pt>
                <c:pt idx="9">
                  <c:v>3682</c:v>
                </c:pt>
                <c:pt idx="10">
                  <c:v>2861</c:v>
                </c:pt>
                <c:pt idx="11">
                  <c:v>2176</c:v>
                </c:pt>
                <c:pt idx="12">
                  <c:v>3125</c:v>
                </c:pt>
              </c:numCache>
            </c:numRef>
          </c:val>
          <c:smooth val="0"/>
          <c:extLst>
            <c:ext xmlns:c16="http://schemas.microsoft.com/office/drawing/2014/chart" uri="{C3380CC4-5D6E-409C-BE32-E72D297353CC}">
              <c16:uniqueId val="{00000004-D362-45B1-92B3-3A9BA91070FC}"/>
            </c:ext>
          </c:extLst>
        </c:ser>
        <c:ser>
          <c:idx val="2"/>
          <c:order val="5"/>
          <c:tx>
            <c:strRef>
              <c:f>'[28]01 OK'!$I$36</c:f>
              <c:strCache>
                <c:ptCount val="1"/>
                <c:pt idx="0">
                  <c:v>N° TOTAL DE ENSAYOS SOLICITADOS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'[28]01 OK'!$C$37:$C$49</c:f>
              <c:strCache>
                <c:ptCount val="13"/>
                <c:pt idx="0">
                  <c:v>0</c:v>
                </c:pt>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'[28]01 OK'!$I$37:$I$49</c:f>
              <c:numCache>
                <c:formatCode>General</c:formatCode>
                <c:ptCount val="13"/>
                <c:pt idx="0">
                  <c:v>0</c:v>
                </c:pt>
                <c:pt idx="1">
                  <c:v>4891</c:v>
                </c:pt>
                <c:pt idx="2">
                  <c:v>4177</c:v>
                </c:pt>
                <c:pt idx="3">
                  <c:v>6158</c:v>
                </c:pt>
                <c:pt idx="4">
                  <c:v>3752</c:v>
                </c:pt>
                <c:pt idx="5">
                  <c:v>3424</c:v>
                </c:pt>
                <c:pt idx="6">
                  <c:v>4254</c:v>
                </c:pt>
                <c:pt idx="7">
                  <c:v>3602</c:v>
                </c:pt>
                <c:pt idx="8">
                  <c:v>3148</c:v>
                </c:pt>
                <c:pt idx="9">
                  <c:v>3682</c:v>
                </c:pt>
                <c:pt idx="10">
                  <c:v>2861</c:v>
                </c:pt>
                <c:pt idx="11">
                  <c:v>2176</c:v>
                </c:pt>
                <c:pt idx="12">
                  <c:v>3125</c:v>
                </c:pt>
              </c:numCache>
            </c:numRef>
          </c:val>
          <c:smooth val="0"/>
          <c:extLst>
            <c:ext xmlns:c16="http://schemas.microsoft.com/office/drawing/2014/chart" uri="{C3380CC4-5D6E-409C-BE32-E72D297353CC}">
              <c16:uniqueId val="{00000005-D362-45B1-92B3-3A9BA91070FC}"/>
            </c:ext>
          </c:extLst>
        </c:ser>
        <c:ser>
          <c:idx val="3"/>
          <c:order val="6"/>
          <c:tx>
            <c:strRef>
              <c:f>'[28]01 OK'!$J$36</c:f>
              <c:strCache>
                <c:ptCount val="1"/>
                <c:pt idx="0">
                  <c:v>% DE ENSAYOS REALIZADOS DE ACUERDO A LAS SOLICITUDES DE LOS SERVICIOS</c:v>
                </c:pt>
              </c:strCache>
            </c:strRef>
          </c:tx>
          <c:spPr>
            <a:ln w="28575" cap="rnd">
              <a:solidFill>
                <a:schemeClr val="accent4"/>
              </a:solidFill>
              <a:round/>
            </a:ln>
            <a:effectLst/>
          </c:spPr>
          <c:marker>
            <c:symbol val="none"/>
          </c:marker>
          <c:cat>
            <c:strRef>
              <c:f>'[28]01 OK'!$C$37:$C$49</c:f>
              <c:strCache>
                <c:ptCount val="13"/>
                <c:pt idx="0">
                  <c:v>0</c:v>
                </c:pt>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'[28]01 OK'!$J$37:$J$49</c:f>
              <c:numCache>
                <c:formatCode>General</c:formatCode>
                <c:ptCount val="13"/>
                <c:pt idx="0">
                  <c:v>0</c:v>
                </c:pt>
                <c:pt idx="1">
                  <c:v>1</c:v>
                </c:pt>
                <c:pt idx="2">
                  <c:v>1</c:v>
                </c:pt>
                <c:pt idx="3">
                  <c:v>1</c:v>
                </c:pt>
                <c:pt idx="4">
                  <c:v>1</c:v>
                </c:pt>
                <c:pt idx="5">
                  <c:v>1</c:v>
                </c:pt>
                <c:pt idx="6">
                  <c:v>1</c:v>
                </c:pt>
                <c:pt idx="7">
                  <c:v>1</c:v>
                </c:pt>
                <c:pt idx="8">
                  <c:v>1</c:v>
                </c:pt>
                <c:pt idx="9">
                  <c:v>1</c:v>
                </c:pt>
                <c:pt idx="10">
                  <c:v>1</c:v>
                </c:pt>
                <c:pt idx="11">
                  <c:v>1</c:v>
                </c:pt>
                <c:pt idx="12">
                  <c:v>1</c:v>
                </c:pt>
              </c:numCache>
            </c:numRef>
          </c:val>
          <c:smooth val="0"/>
          <c:extLst>
            <c:ext xmlns:c16="http://schemas.microsoft.com/office/drawing/2014/chart" uri="{C3380CC4-5D6E-409C-BE32-E72D297353CC}">
              <c16:uniqueId val="{00000006-D362-45B1-92B3-3A9BA91070FC}"/>
            </c:ext>
          </c:extLst>
        </c:ser>
        <c:dLbls>
          <c:showLegendKey val="0"/>
          <c:showVal val="0"/>
          <c:showCatName val="0"/>
          <c:showSerName val="0"/>
          <c:showPercent val="0"/>
          <c:showBubbleSize val="0"/>
        </c:dLbls>
        <c:marker val="1"/>
        <c:smooth val="0"/>
        <c:axId val="367726936"/>
        <c:axId val="367726544"/>
      </c:lineChart>
      <c:catAx>
        <c:axId val="367725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7726152"/>
        <c:crosses val="autoZero"/>
        <c:auto val="1"/>
        <c:lblAlgn val="ctr"/>
        <c:lblOffset val="100"/>
        <c:noMultiLvlLbl val="0"/>
      </c:catAx>
      <c:valAx>
        <c:axId val="367726152"/>
        <c:scaling>
          <c:orientation val="minMax"/>
          <c:max val="2000"/>
          <c:min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7725760"/>
        <c:crosses val="autoZero"/>
        <c:crossBetween val="between"/>
        <c:majorUnit val="200"/>
      </c:valAx>
      <c:valAx>
        <c:axId val="36772654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7726936"/>
        <c:crosses val="max"/>
        <c:crossBetween val="between"/>
      </c:valAx>
      <c:catAx>
        <c:axId val="367726936"/>
        <c:scaling>
          <c:orientation val="minMax"/>
        </c:scaling>
        <c:delete val="1"/>
        <c:axPos val="b"/>
        <c:numFmt formatCode="General" sourceLinked="1"/>
        <c:majorTickMark val="out"/>
        <c:minorTickMark val="none"/>
        <c:tickLblPos val="nextTo"/>
        <c:crossAx val="367726544"/>
        <c:crosses val="autoZero"/>
        <c:auto val="1"/>
        <c:lblAlgn val="ctr"/>
        <c:lblOffset val="100"/>
        <c:noMultiLvlLbl val="0"/>
      </c:cat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84391156816123458"/>
          <c:y val="7.9120166558879532E-2"/>
          <c:w val="0.15608843183876525"/>
          <c:h val="0.68354667211155418"/>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 DE INFORMES DE ENSAYOS EMITIDOS A SATISFACCIÓN</a:t>
            </a:r>
          </a:p>
        </c:rich>
      </c:tx>
      <c:layout>
        <c:manualLayout>
          <c:xMode val="edge"/>
          <c:yMode val="edge"/>
          <c:x val="0.18139546005773136"/>
          <c:y val="5.420054200542005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5570053417377583E-2"/>
          <c:y val="0.21043971631205674"/>
          <c:w val="0.68547219333432385"/>
          <c:h val="0.6216162004139727"/>
        </c:manualLayout>
      </c:layout>
      <c:barChart>
        <c:barDir val="col"/>
        <c:grouping val="clustered"/>
        <c:varyColors val="0"/>
        <c:ser>
          <c:idx val="4"/>
          <c:order val="0"/>
          <c:tx>
            <c:strRef>
              <c:f>'[29]02 ok'!$H$36:$H$37</c:f>
              <c:strCache>
                <c:ptCount val="1"/>
                <c:pt idx="0">
                  <c:v>NÚMERO DE TRABAJOS NO CONFORMES 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'[29]02 ok'!$C$38:$C$41</c:f>
              <c:strCache>
                <c:ptCount val="4"/>
                <c:pt idx="0">
                  <c:v>TRIMESTRE 1</c:v>
                </c:pt>
                <c:pt idx="1">
                  <c:v>TRIMESTRE 2</c:v>
                </c:pt>
                <c:pt idx="2">
                  <c:v>TRIMESTRE 3</c:v>
                </c:pt>
                <c:pt idx="3">
                  <c:v>TRIMESTRE 4</c:v>
                </c:pt>
              </c:strCache>
            </c:strRef>
          </c:cat>
          <c:val>
            <c:numRef>
              <c:f>'[29]02 ok'!$H$38:$H$41</c:f>
              <c:numCache>
                <c:formatCode>General</c:formatCode>
                <c:ptCount val="4"/>
                <c:pt idx="0">
                  <c:v>32</c:v>
                </c:pt>
                <c:pt idx="1">
                  <c:v>31</c:v>
                </c:pt>
                <c:pt idx="2">
                  <c:v>21</c:v>
                </c:pt>
                <c:pt idx="3">
                  <c:v>3</c:v>
                </c:pt>
              </c:numCache>
            </c:numRef>
          </c:val>
          <c:extLst>
            <c:ext xmlns:c16="http://schemas.microsoft.com/office/drawing/2014/chart" uri="{C3380CC4-5D6E-409C-BE32-E72D297353CC}">
              <c16:uniqueId val="{00000000-63C2-4886-9A6E-7953D4901760}"/>
            </c:ext>
          </c:extLst>
        </c:ser>
        <c:ser>
          <c:idx val="5"/>
          <c:order val="1"/>
          <c:tx>
            <c:strRef>
              <c:f>'[29]02 ok'!$I$36:$I$37</c:f>
              <c:strCache>
                <c:ptCount val="1"/>
                <c:pt idx="0">
                  <c:v>NÚMERO TOTAL DE INFORMES EMITIDOS 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'[29]02 ok'!$C$38:$C$41</c:f>
              <c:strCache>
                <c:ptCount val="4"/>
                <c:pt idx="0">
                  <c:v>TRIMESTRE 1</c:v>
                </c:pt>
                <c:pt idx="1">
                  <c:v>TRIMESTRE 2</c:v>
                </c:pt>
                <c:pt idx="2">
                  <c:v>TRIMESTRE 3</c:v>
                </c:pt>
                <c:pt idx="3">
                  <c:v>TRIMESTRE 4</c:v>
                </c:pt>
              </c:strCache>
            </c:strRef>
          </c:cat>
          <c:val>
            <c:numRef>
              <c:f>'[29]02 ok'!$I$38:$I$41</c:f>
              <c:numCache>
                <c:formatCode>General</c:formatCode>
                <c:ptCount val="4"/>
                <c:pt idx="0">
                  <c:v>3967</c:v>
                </c:pt>
                <c:pt idx="1">
                  <c:v>2980</c:v>
                </c:pt>
                <c:pt idx="2">
                  <c:v>2678</c:v>
                </c:pt>
                <c:pt idx="3">
                  <c:v>2244</c:v>
                </c:pt>
              </c:numCache>
            </c:numRef>
          </c:val>
          <c:extLst>
            <c:ext xmlns:c16="http://schemas.microsoft.com/office/drawing/2014/chart" uri="{C3380CC4-5D6E-409C-BE32-E72D297353CC}">
              <c16:uniqueId val="{00000001-63C2-4886-9A6E-7953D4901760}"/>
            </c:ext>
          </c:extLst>
        </c:ser>
        <c:dLbls>
          <c:showLegendKey val="0"/>
          <c:showVal val="0"/>
          <c:showCatName val="0"/>
          <c:showSerName val="0"/>
          <c:showPercent val="0"/>
          <c:showBubbleSize val="0"/>
        </c:dLbls>
        <c:gapWidth val="150"/>
        <c:axId val="478933272"/>
        <c:axId val="478924648"/>
        <c:extLst/>
      </c:barChart>
      <c:lineChart>
        <c:grouping val="standard"/>
        <c:varyColors val="0"/>
        <c:ser>
          <c:idx val="6"/>
          <c:order val="2"/>
          <c:tx>
            <c:strRef>
              <c:f>'[29]02 ok'!$J$36:$J$37</c:f>
              <c:strCache>
                <c:ptCount val="1"/>
                <c:pt idx="0">
                  <c:v>% DE INFORMES DE ENSAYOS EMITIDOS A SATISFACCIÓN  0</c:v>
                </c:pt>
              </c:strCache>
            </c:strRef>
          </c:tx>
          <c:spPr>
            <a:ln w="28575" cap="rnd">
              <a:solidFill>
                <a:schemeClr val="accent1">
                  <a:lumMod val="60000"/>
                </a:schemeClr>
              </a:solidFill>
              <a:round/>
            </a:ln>
            <a:effectLst/>
          </c:spPr>
          <c:marker>
            <c:symbol val="none"/>
          </c:marker>
          <c:cat>
            <c:multiLvlStrRef>
              <c:f>'[29]02 ok'!$C$38:$G$41</c:f>
              <c:multiLvlStrCache>
                <c:ptCount val="4"/>
                <c:lvl>
                  <c:pt idx="0">
                    <c:v>0</c:v>
                  </c:pt>
                  <c:pt idx="1">
                    <c:v>0</c:v>
                  </c:pt>
                  <c:pt idx="2">
                    <c:v>0</c:v>
                  </c:pt>
                  <c:pt idx="3">
                    <c:v>0</c:v>
                  </c:pt>
                </c:lvl>
                <c:lvl>
                  <c:pt idx="0">
                    <c:v>0</c:v>
                  </c:pt>
                  <c:pt idx="1">
                    <c:v>0</c:v>
                  </c:pt>
                  <c:pt idx="2">
                    <c:v>0</c:v>
                  </c:pt>
                  <c:pt idx="3">
                    <c:v>0</c:v>
                  </c:pt>
                </c:lvl>
                <c:lvl>
                  <c:pt idx="0">
                    <c:v>0</c:v>
                  </c:pt>
                  <c:pt idx="1">
                    <c:v>0</c:v>
                  </c:pt>
                  <c:pt idx="2">
                    <c:v>0</c:v>
                  </c:pt>
                  <c:pt idx="3">
                    <c:v>0</c:v>
                  </c:pt>
                </c:lvl>
                <c:lvl>
                  <c:pt idx="0">
                    <c:v>0</c:v>
                  </c:pt>
                  <c:pt idx="1">
                    <c:v>0</c:v>
                  </c:pt>
                  <c:pt idx="2">
                    <c:v>0</c:v>
                  </c:pt>
                  <c:pt idx="3">
                    <c:v>0</c:v>
                  </c:pt>
                </c:lvl>
                <c:lvl>
                  <c:pt idx="0">
                    <c:v>TRIMESTRE 1</c:v>
                  </c:pt>
                  <c:pt idx="1">
                    <c:v>TRIMESTRE 2</c:v>
                  </c:pt>
                  <c:pt idx="2">
                    <c:v>TRIMESTRE 3</c:v>
                  </c:pt>
                  <c:pt idx="3">
                    <c:v>TRIMESTRE 4</c:v>
                  </c:pt>
                </c:lvl>
              </c:multiLvlStrCache>
            </c:multiLvlStrRef>
          </c:cat>
          <c:val>
            <c:numRef>
              <c:f>'[29]02 ok'!$J$38:$J$41</c:f>
              <c:numCache>
                <c:formatCode>General</c:formatCode>
                <c:ptCount val="4"/>
                <c:pt idx="0">
                  <c:v>0.99193345097050667</c:v>
                </c:pt>
                <c:pt idx="1">
                  <c:v>0.98959731543624163</c:v>
                </c:pt>
                <c:pt idx="2">
                  <c:v>0.99215832710978347</c:v>
                </c:pt>
                <c:pt idx="3">
                  <c:v>0.99866310160427807</c:v>
                </c:pt>
              </c:numCache>
            </c:numRef>
          </c:val>
          <c:smooth val="0"/>
          <c:extLst>
            <c:ext xmlns:c16="http://schemas.microsoft.com/office/drawing/2014/chart" uri="{C3380CC4-5D6E-409C-BE32-E72D297353CC}">
              <c16:uniqueId val="{00000002-63C2-4886-9A6E-7953D4901760}"/>
            </c:ext>
          </c:extLst>
        </c:ser>
        <c:dLbls>
          <c:showLegendKey val="0"/>
          <c:showVal val="0"/>
          <c:showCatName val="0"/>
          <c:showSerName val="0"/>
          <c:showPercent val="0"/>
          <c:showBubbleSize val="0"/>
        </c:dLbls>
        <c:marker val="1"/>
        <c:smooth val="0"/>
        <c:axId val="478927784"/>
        <c:axId val="478921904"/>
      </c:lineChart>
      <c:catAx>
        <c:axId val="478933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8924648"/>
        <c:crosses val="autoZero"/>
        <c:auto val="1"/>
        <c:lblAlgn val="ctr"/>
        <c:lblOffset val="100"/>
        <c:noMultiLvlLbl val="0"/>
      </c:catAx>
      <c:valAx>
        <c:axId val="478924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8933272"/>
        <c:crosses val="autoZero"/>
        <c:crossBetween val="between"/>
      </c:valAx>
      <c:valAx>
        <c:axId val="4789219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8927784"/>
        <c:crosses val="max"/>
        <c:crossBetween val="between"/>
      </c:valAx>
      <c:catAx>
        <c:axId val="478927784"/>
        <c:scaling>
          <c:orientation val="minMax"/>
        </c:scaling>
        <c:delete val="1"/>
        <c:axPos val="b"/>
        <c:numFmt formatCode="General" sourceLinked="1"/>
        <c:majorTickMark val="out"/>
        <c:minorTickMark val="none"/>
        <c:tickLblPos val="nextTo"/>
        <c:crossAx val="478921904"/>
        <c:crosses val="autoZero"/>
        <c:auto val="1"/>
        <c:lblAlgn val="ctr"/>
        <c:lblOffset val="100"/>
        <c:noMultiLvlLbl val="0"/>
      </c:catAx>
      <c:spPr>
        <a:noFill/>
        <a:ln>
          <a:noFill/>
        </a:ln>
        <a:effectLst/>
      </c:spPr>
    </c:plotArea>
    <c:legend>
      <c:legendPos val="b"/>
      <c:layout>
        <c:manualLayout>
          <c:xMode val="edge"/>
          <c:yMode val="edge"/>
          <c:x val="0.79646659733571046"/>
          <c:y val="0.25804579305635572"/>
          <c:w val="0.18276392809389391"/>
          <c:h val="0.4971290783773979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 DE CUMPLIMIENTO DE LA</a:t>
            </a:r>
            <a:r>
              <a:rPr lang="es-CO" baseline="0"/>
              <a:t> ENTREGA OPORTUNA DE LOS INFORMES DE ENSAYO</a:t>
            </a:r>
            <a:endParaRPr lang="es-CO"/>
          </a:p>
        </c:rich>
      </c:tx>
      <c:layout>
        <c:manualLayout>
          <c:xMode val="edge"/>
          <c:yMode val="edge"/>
          <c:x val="0.14139118876234888"/>
          <c:y val="3.252032520325203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5570053417377583E-2"/>
          <c:y val="0.21043971631205674"/>
          <c:w val="0.63767345248727869"/>
          <c:h val="0.6216162004139727"/>
        </c:manualLayout>
      </c:layout>
      <c:barChart>
        <c:barDir val="col"/>
        <c:grouping val="clustered"/>
        <c:varyColors val="0"/>
        <c:ser>
          <c:idx val="4"/>
          <c:order val="0"/>
          <c:tx>
            <c:strRef>
              <c:f>'[30]05'!$H$37:$H$38</c:f>
              <c:strCache>
                <c:ptCount val="1"/>
                <c:pt idx="0">
                  <c:v>N° TOTAL DE  INFORMES  ENTREGADOS OPORTUNAMENTE  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'[30]05'!$C$39:$G$42</c:f>
              <c:multiLvlStrCache>
                <c:ptCount val="4"/>
                <c:lvl>
                  <c:pt idx="0">
                    <c:v>0</c:v>
                  </c:pt>
                  <c:pt idx="1">
                    <c:v>0</c:v>
                  </c:pt>
                  <c:pt idx="2">
                    <c:v>0</c:v>
                  </c:pt>
                  <c:pt idx="3">
                    <c:v>0</c:v>
                  </c:pt>
                </c:lvl>
                <c:lvl>
                  <c:pt idx="0">
                    <c:v>0</c:v>
                  </c:pt>
                  <c:pt idx="1">
                    <c:v>0</c:v>
                  </c:pt>
                  <c:pt idx="2">
                    <c:v>0</c:v>
                  </c:pt>
                  <c:pt idx="3">
                    <c:v>0</c:v>
                  </c:pt>
                </c:lvl>
                <c:lvl>
                  <c:pt idx="0">
                    <c:v>0</c:v>
                  </c:pt>
                  <c:pt idx="1">
                    <c:v>0</c:v>
                  </c:pt>
                  <c:pt idx="2">
                    <c:v>0</c:v>
                  </c:pt>
                  <c:pt idx="3">
                    <c:v>0</c:v>
                  </c:pt>
                </c:lvl>
                <c:lvl>
                  <c:pt idx="0">
                    <c:v>0</c:v>
                  </c:pt>
                  <c:pt idx="1">
                    <c:v>0</c:v>
                  </c:pt>
                  <c:pt idx="2">
                    <c:v>0</c:v>
                  </c:pt>
                  <c:pt idx="3">
                    <c:v>0</c:v>
                  </c:pt>
                </c:lvl>
                <c:lvl>
                  <c:pt idx="0">
                    <c:v>TRIMESTRE 1</c:v>
                  </c:pt>
                  <c:pt idx="1">
                    <c:v>TRIMESTRE 2</c:v>
                  </c:pt>
                  <c:pt idx="2">
                    <c:v>TRIMESTRE 3</c:v>
                  </c:pt>
                  <c:pt idx="3">
                    <c:v>TRIMESTRE 4</c:v>
                  </c:pt>
                </c:lvl>
              </c:multiLvlStrCache>
            </c:multiLvlStrRef>
          </c:cat>
          <c:val>
            <c:numRef>
              <c:f>'[30]05'!$H$39:$H$42</c:f>
              <c:numCache>
                <c:formatCode>General</c:formatCode>
                <c:ptCount val="4"/>
                <c:pt idx="0">
                  <c:v>3962</c:v>
                </c:pt>
                <c:pt idx="1">
                  <c:v>2764</c:v>
                </c:pt>
                <c:pt idx="2">
                  <c:v>2556</c:v>
                </c:pt>
                <c:pt idx="3">
                  <c:v>2058</c:v>
                </c:pt>
              </c:numCache>
            </c:numRef>
          </c:val>
          <c:extLst>
            <c:ext xmlns:c16="http://schemas.microsoft.com/office/drawing/2014/chart" uri="{C3380CC4-5D6E-409C-BE32-E72D297353CC}">
              <c16:uniqueId val="{00000000-B7F4-416F-820A-BD7BDA1E21CB}"/>
            </c:ext>
          </c:extLst>
        </c:ser>
        <c:ser>
          <c:idx val="5"/>
          <c:order val="1"/>
          <c:tx>
            <c:strRef>
              <c:f>'[30]05'!$I$37:$I$38</c:f>
              <c:strCache>
                <c:ptCount val="1"/>
                <c:pt idx="0">
                  <c:v>N° TOTAL  DE INFORMES ENTREGADOS 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'[30]05'!$C$39:$G$42</c:f>
              <c:multiLvlStrCache>
                <c:ptCount val="4"/>
                <c:lvl>
                  <c:pt idx="0">
                    <c:v>0</c:v>
                  </c:pt>
                  <c:pt idx="1">
                    <c:v>0</c:v>
                  </c:pt>
                  <c:pt idx="2">
                    <c:v>0</c:v>
                  </c:pt>
                  <c:pt idx="3">
                    <c:v>0</c:v>
                  </c:pt>
                </c:lvl>
                <c:lvl>
                  <c:pt idx="0">
                    <c:v>0</c:v>
                  </c:pt>
                  <c:pt idx="1">
                    <c:v>0</c:v>
                  </c:pt>
                  <c:pt idx="2">
                    <c:v>0</c:v>
                  </c:pt>
                  <c:pt idx="3">
                    <c:v>0</c:v>
                  </c:pt>
                </c:lvl>
                <c:lvl>
                  <c:pt idx="0">
                    <c:v>0</c:v>
                  </c:pt>
                  <c:pt idx="1">
                    <c:v>0</c:v>
                  </c:pt>
                  <c:pt idx="2">
                    <c:v>0</c:v>
                  </c:pt>
                  <c:pt idx="3">
                    <c:v>0</c:v>
                  </c:pt>
                </c:lvl>
                <c:lvl>
                  <c:pt idx="0">
                    <c:v>0</c:v>
                  </c:pt>
                  <c:pt idx="1">
                    <c:v>0</c:v>
                  </c:pt>
                  <c:pt idx="2">
                    <c:v>0</c:v>
                  </c:pt>
                  <c:pt idx="3">
                    <c:v>0</c:v>
                  </c:pt>
                </c:lvl>
                <c:lvl>
                  <c:pt idx="0">
                    <c:v>TRIMESTRE 1</c:v>
                  </c:pt>
                  <c:pt idx="1">
                    <c:v>TRIMESTRE 2</c:v>
                  </c:pt>
                  <c:pt idx="2">
                    <c:v>TRIMESTRE 3</c:v>
                  </c:pt>
                  <c:pt idx="3">
                    <c:v>TRIMESTRE 4</c:v>
                  </c:pt>
                </c:lvl>
              </c:multiLvlStrCache>
            </c:multiLvlStrRef>
          </c:cat>
          <c:val>
            <c:numRef>
              <c:f>'[30]05'!$I$39:$I$42</c:f>
              <c:numCache>
                <c:formatCode>General</c:formatCode>
                <c:ptCount val="4"/>
                <c:pt idx="0">
                  <c:v>4081</c:v>
                </c:pt>
                <c:pt idx="1">
                  <c:v>2791</c:v>
                </c:pt>
                <c:pt idx="2">
                  <c:v>2590</c:v>
                </c:pt>
                <c:pt idx="3">
                  <c:v>2112</c:v>
                </c:pt>
              </c:numCache>
            </c:numRef>
          </c:val>
          <c:extLst>
            <c:ext xmlns:c16="http://schemas.microsoft.com/office/drawing/2014/chart" uri="{C3380CC4-5D6E-409C-BE32-E72D297353CC}">
              <c16:uniqueId val="{00000001-B7F4-416F-820A-BD7BDA1E21CB}"/>
            </c:ext>
          </c:extLst>
        </c:ser>
        <c:dLbls>
          <c:showLegendKey val="0"/>
          <c:showVal val="0"/>
          <c:showCatName val="0"/>
          <c:showSerName val="0"/>
          <c:showPercent val="0"/>
          <c:showBubbleSize val="0"/>
        </c:dLbls>
        <c:gapWidth val="150"/>
        <c:axId val="478923080"/>
        <c:axId val="478923472"/>
        <c:extLst/>
      </c:barChart>
      <c:lineChart>
        <c:grouping val="standard"/>
        <c:varyColors val="0"/>
        <c:ser>
          <c:idx val="6"/>
          <c:order val="2"/>
          <c:tx>
            <c:strRef>
              <c:f>'[30]05'!$J$37:$J$38</c:f>
              <c:strCache>
                <c:ptCount val="1"/>
                <c:pt idx="0">
                  <c:v>% DE CUMPLIMIENTO DE LA ENTREGA DE LOS INFORMES 0</c:v>
                </c:pt>
              </c:strCache>
            </c:strRef>
          </c:tx>
          <c:spPr>
            <a:ln w="28575" cap="rnd">
              <a:solidFill>
                <a:schemeClr val="accent1">
                  <a:lumMod val="60000"/>
                </a:schemeClr>
              </a:solidFill>
              <a:round/>
            </a:ln>
            <a:effectLst/>
          </c:spPr>
          <c:marker>
            <c:symbol val="none"/>
          </c:marker>
          <c:cat>
            <c:multiLvlStrRef>
              <c:f>'[30]05'!$C$39:$G$42</c:f>
              <c:multiLvlStrCache>
                <c:ptCount val="4"/>
                <c:lvl>
                  <c:pt idx="0">
                    <c:v>0</c:v>
                  </c:pt>
                  <c:pt idx="1">
                    <c:v>0</c:v>
                  </c:pt>
                  <c:pt idx="2">
                    <c:v>0</c:v>
                  </c:pt>
                  <c:pt idx="3">
                    <c:v>0</c:v>
                  </c:pt>
                </c:lvl>
                <c:lvl>
                  <c:pt idx="0">
                    <c:v>0</c:v>
                  </c:pt>
                  <c:pt idx="1">
                    <c:v>0</c:v>
                  </c:pt>
                  <c:pt idx="2">
                    <c:v>0</c:v>
                  </c:pt>
                  <c:pt idx="3">
                    <c:v>0</c:v>
                  </c:pt>
                </c:lvl>
                <c:lvl>
                  <c:pt idx="0">
                    <c:v>0</c:v>
                  </c:pt>
                  <c:pt idx="1">
                    <c:v>0</c:v>
                  </c:pt>
                  <c:pt idx="2">
                    <c:v>0</c:v>
                  </c:pt>
                  <c:pt idx="3">
                    <c:v>0</c:v>
                  </c:pt>
                </c:lvl>
                <c:lvl>
                  <c:pt idx="0">
                    <c:v>0</c:v>
                  </c:pt>
                  <c:pt idx="1">
                    <c:v>0</c:v>
                  </c:pt>
                  <c:pt idx="2">
                    <c:v>0</c:v>
                  </c:pt>
                  <c:pt idx="3">
                    <c:v>0</c:v>
                  </c:pt>
                </c:lvl>
                <c:lvl>
                  <c:pt idx="0">
                    <c:v>TRIMESTRE 1</c:v>
                  </c:pt>
                  <c:pt idx="1">
                    <c:v>TRIMESTRE 2</c:v>
                  </c:pt>
                  <c:pt idx="2">
                    <c:v>TRIMESTRE 3</c:v>
                  </c:pt>
                  <c:pt idx="3">
                    <c:v>TRIMESTRE 4</c:v>
                  </c:pt>
                </c:lvl>
              </c:multiLvlStrCache>
            </c:multiLvlStrRef>
          </c:cat>
          <c:val>
            <c:numRef>
              <c:f>'[30]05'!$J$39:$J$42</c:f>
              <c:numCache>
                <c:formatCode>General</c:formatCode>
                <c:ptCount val="4"/>
                <c:pt idx="0">
                  <c:v>0.97084048027444259</c:v>
                </c:pt>
                <c:pt idx="1">
                  <c:v>0.9903260480114654</c:v>
                </c:pt>
                <c:pt idx="2">
                  <c:v>0.98687258687258683</c:v>
                </c:pt>
                <c:pt idx="3">
                  <c:v>0.97443181818181823</c:v>
                </c:pt>
              </c:numCache>
            </c:numRef>
          </c:val>
          <c:smooth val="0"/>
          <c:extLst>
            <c:ext xmlns:c16="http://schemas.microsoft.com/office/drawing/2014/chart" uri="{C3380CC4-5D6E-409C-BE32-E72D297353CC}">
              <c16:uniqueId val="{00000002-B7F4-416F-820A-BD7BDA1E21CB}"/>
            </c:ext>
          </c:extLst>
        </c:ser>
        <c:dLbls>
          <c:showLegendKey val="0"/>
          <c:showVal val="0"/>
          <c:showCatName val="0"/>
          <c:showSerName val="0"/>
          <c:showPercent val="0"/>
          <c:showBubbleSize val="0"/>
        </c:dLbls>
        <c:marker val="1"/>
        <c:smooth val="0"/>
        <c:axId val="478924256"/>
        <c:axId val="478923864"/>
      </c:lineChart>
      <c:catAx>
        <c:axId val="47892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8923472"/>
        <c:crosses val="autoZero"/>
        <c:auto val="1"/>
        <c:lblAlgn val="ctr"/>
        <c:lblOffset val="100"/>
        <c:noMultiLvlLbl val="0"/>
      </c:catAx>
      <c:valAx>
        <c:axId val="478923472"/>
        <c:scaling>
          <c:orientation val="minMax"/>
          <c:min val="16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8923080"/>
        <c:crosses val="autoZero"/>
        <c:crossBetween val="between"/>
      </c:valAx>
      <c:valAx>
        <c:axId val="47892386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8924256"/>
        <c:crosses val="max"/>
        <c:crossBetween val="between"/>
      </c:valAx>
      <c:catAx>
        <c:axId val="478924256"/>
        <c:scaling>
          <c:orientation val="minMax"/>
        </c:scaling>
        <c:delete val="1"/>
        <c:axPos val="b"/>
        <c:numFmt formatCode="General" sourceLinked="1"/>
        <c:majorTickMark val="out"/>
        <c:minorTickMark val="none"/>
        <c:tickLblPos val="nextTo"/>
        <c:crossAx val="478923864"/>
        <c:crosses val="autoZero"/>
        <c:auto val="1"/>
        <c:lblAlgn val="ctr"/>
        <c:lblOffset val="100"/>
        <c:noMultiLvlLbl val="0"/>
      </c:catAx>
      <c:spPr>
        <a:noFill/>
        <a:ln>
          <a:noFill/>
        </a:ln>
        <a:effectLst/>
      </c:spPr>
    </c:plotArea>
    <c:legend>
      <c:legendPos val="b"/>
      <c:layout>
        <c:manualLayout>
          <c:xMode val="edge"/>
          <c:yMode val="edge"/>
          <c:x val="0.76657485947303783"/>
          <c:y val="9.544416704009559E-2"/>
          <c:w val="0.21924189072193875"/>
          <c:h val="0.82233233040991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SEVERIDAD DE ACCIDENTALIDAD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26575672680156E-2"/>
          <c:y val="0.14790008895174156"/>
          <c:w val="0.88119819212231754"/>
          <c:h val="0.45685149768923283"/>
        </c:manualLayout>
      </c:layout>
      <c:lineChart>
        <c:grouping val="stacked"/>
        <c:varyColors val="0"/>
        <c:ser>
          <c:idx val="4"/>
          <c:order val="4"/>
          <c:tx>
            <c:strRef>
              <c:f>'[31]GTHU-IND-001'!$H$35</c:f>
              <c:strCache>
                <c:ptCount val="1"/>
                <c:pt idx="0">
                  <c:v>Número de días de incapacidad por accidente de trabajo en el mes + número de días cargados en el mes</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'[31]GTHU-IND-001'!$C$36:$C$47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'[31]GTHU-IND-001'!$H$36:$H$47</c:f>
              <c:numCache>
                <c:formatCode>General</c:formatCode>
                <c:ptCount val="12"/>
                <c:pt idx="0">
                  <c:v>0</c:v>
                </c:pt>
                <c:pt idx="1">
                  <c:v>1</c:v>
                </c:pt>
                <c:pt idx="2">
                  <c:v>1</c:v>
                </c:pt>
                <c:pt idx="3">
                  <c:v>0</c:v>
                </c:pt>
                <c:pt idx="4">
                  <c:v>29</c:v>
                </c:pt>
                <c:pt idx="5">
                  <c:v>5</c:v>
                </c:pt>
                <c:pt idx="6">
                  <c:v>0</c:v>
                </c:pt>
                <c:pt idx="7">
                  <c:v>0</c:v>
                </c:pt>
                <c:pt idx="8">
                  <c:v>0</c:v>
                </c:pt>
                <c:pt idx="9">
                  <c:v>1</c:v>
                </c:pt>
                <c:pt idx="10">
                  <c:v>0</c:v>
                </c:pt>
                <c:pt idx="11">
                  <c:v>0</c:v>
                </c:pt>
              </c:numCache>
            </c:numRef>
          </c:val>
          <c:smooth val="0"/>
          <c:extLst>
            <c:ext xmlns:c16="http://schemas.microsoft.com/office/drawing/2014/chart" uri="{C3380CC4-5D6E-409C-BE32-E72D297353CC}">
              <c16:uniqueId val="{00000000-D1AD-480A-8ED9-FE455CEBA695}"/>
            </c:ext>
          </c:extLst>
        </c:ser>
        <c:ser>
          <c:idx val="5"/>
          <c:order val="5"/>
          <c:tx>
            <c:strRef>
              <c:f>'[31]GTHU-IND-001'!$I$35</c:f>
              <c:strCache>
                <c:ptCount val="1"/>
                <c:pt idx="0">
                  <c:v>número de trabajadores en el mes</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'[31]GTHU-IND-001'!$C$36:$C$47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'[31]GTHU-IND-001'!$I$36:$I$47</c:f>
              <c:numCache>
                <c:formatCode>General</c:formatCode>
                <c:ptCount val="12"/>
                <c:pt idx="0">
                  <c:v>656</c:v>
                </c:pt>
                <c:pt idx="1">
                  <c:v>656</c:v>
                </c:pt>
                <c:pt idx="2">
                  <c:v>656</c:v>
                </c:pt>
                <c:pt idx="3">
                  <c:v>656</c:v>
                </c:pt>
                <c:pt idx="4">
                  <c:v>656</c:v>
                </c:pt>
                <c:pt idx="5">
                  <c:v>645</c:v>
                </c:pt>
                <c:pt idx="6">
                  <c:v>645</c:v>
                </c:pt>
                <c:pt idx="7">
                  <c:v>645</c:v>
                </c:pt>
                <c:pt idx="8">
                  <c:v>645</c:v>
                </c:pt>
                <c:pt idx="9">
                  <c:v>644</c:v>
                </c:pt>
                <c:pt idx="10">
                  <c:v>642</c:v>
                </c:pt>
                <c:pt idx="11">
                  <c:v>630</c:v>
                </c:pt>
              </c:numCache>
            </c:numRef>
          </c:val>
          <c:smooth val="0"/>
          <c:extLst>
            <c:ext xmlns:c16="http://schemas.microsoft.com/office/drawing/2014/chart" uri="{C3380CC4-5D6E-409C-BE32-E72D297353CC}">
              <c16:uniqueId val="{00000001-D1AD-480A-8ED9-FE455CEBA695}"/>
            </c:ext>
          </c:extLst>
        </c:ser>
        <c:dLbls>
          <c:showLegendKey val="0"/>
          <c:showVal val="0"/>
          <c:showCatName val="0"/>
          <c:showSerName val="0"/>
          <c:showPercent val="0"/>
          <c:showBubbleSize val="0"/>
        </c:dLbls>
        <c:marker val="1"/>
        <c:smooth val="0"/>
        <c:axId val="707503408"/>
        <c:axId val="707506688"/>
        <c:extLst>
          <c:ext xmlns:c15="http://schemas.microsoft.com/office/drawing/2012/chart" uri="{02D57815-91ED-43cb-92C2-25804820EDAC}">
            <c15:filteredLineSeries>
              <c15:ser>
                <c:idx val="0"/>
                <c:order val="0"/>
                <c:tx>
                  <c:strRef>
                    <c:extLst>
                      <c:ext uri="{02D57815-91ED-43cb-92C2-25804820EDAC}">
                        <c15:formulaRef>
                          <c15:sqref>'[31]GTHU-IND-001'!$D$35</c15:sqref>
                        </c15:formulaRef>
                      </c:ext>
                    </c:extLst>
                    <c:strCache>
                      <c:ptCount val="1"/>
                      <c:pt idx="0">
                        <c:v>0</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'[31]GTHU-IND-001'!$C$36:$C$47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c:ext uri="{02D57815-91ED-43cb-92C2-25804820EDAC}">
                        <c15:formulaRef>
                          <c15:sqref>'[31]GTHU-IND-001'!$D$36:$D$47</c15:sqref>
                        </c15:formulaRef>
                      </c:ext>
                    </c:extLst>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D1AD-480A-8ED9-FE455CEBA695}"/>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'[31]GTHU-IND-001'!$E$35</c15:sqref>
                        </c15:formulaRef>
                      </c:ext>
                    </c:extLst>
                    <c:strCache>
                      <c:ptCount val="1"/>
                      <c:pt idx="0">
                        <c:v>0</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'[31]GTHU-IND-001'!$C$36:$C$47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5="http://schemas.microsoft.com/office/drawing/2012/chart">
                      <c:ext xmlns:c15="http://schemas.microsoft.com/office/drawing/2012/chart" uri="{02D57815-91ED-43cb-92C2-25804820EDAC}">
                        <c15:formulaRef>
                          <c15:sqref>'[31]GTHU-IND-001'!$E$36:$E$47</c15:sqref>
                        </c15:formulaRef>
                      </c:ext>
                    </c:extLst>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3-D1AD-480A-8ED9-FE455CEBA695}"/>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'[31]GTHU-IND-001'!$F$35</c15:sqref>
                        </c15:formulaRef>
                      </c:ext>
                    </c:extLst>
                    <c:strCache>
                      <c:ptCount val="1"/>
                      <c:pt idx="0">
                        <c:v>0</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'[31]GTHU-IND-001'!$C$36:$C$47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5="http://schemas.microsoft.com/office/drawing/2012/chart">
                      <c:ext xmlns:c15="http://schemas.microsoft.com/office/drawing/2012/chart" uri="{02D57815-91ED-43cb-92C2-25804820EDAC}">
                        <c15:formulaRef>
                          <c15:sqref>'[31]GTHU-IND-001'!$F$36:$F$47</c15:sqref>
                        </c15:formulaRef>
                      </c:ext>
                    </c:extLst>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4-D1AD-480A-8ED9-FE455CEBA695}"/>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'[31]GTHU-IND-001'!$G$35</c15:sqref>
                        </c15:formulaRef>
                      </c:ext>
                    </c:extLst>
                    <c:strCache>
                      <c:ptCount val="1"/>
                      <c:pt idx="0">
                        <c:v>0</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'[31]GTHU-IND-001'!$C$36:$C$47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5="http://schemas.microsoft.com/office/drawing/2012/chart">
                      <c:ext xmlns:c15="http://schemas.microsoft.com/office/drawing/2012/chart" uri="{02D57815-91ED-43cb-92C2-25804820EDAC}">
                        <c15:formulaRef>
                          <c15:sqref>'[31]GTHU-IND-001'!$G$36:$G$47</c15:sqref>
                        </c15:formulaRef>
                      </c:ext>
                    </c:extLst>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5-D1AD-480A-8ED9-FE455CEBA695}"/>
                  </c:ext>
                </c:extLst>
              </c15:ser>
            </c15:filteredLineSeries>
          </c:ext>
        </c:extLst>
      </c:lineChart>
      <c:catAx>
        <c:axId val="70750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7506688"/>
        <c:crosses val="autoZero"/>
        <c:auto val="1"/>
        <c:lblAlgn val="ctr"/>
        <c:lblOffset val="100"/>
        <c:noMultiLvlLbl val="0"/>
      </c:catAx>
      <c:valAx>
        <c:axId val="7075066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7503408"/>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PROPORCION DE ACCIDENTES DE TRABAJO MORTALES EN EL AÑO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4"/>
          <c:order val="4"/>
          <c:tx>
            <c:strRef>
              <c:f>'[32]GTHU-IND-002'!$H$35</c:f>
              <c:strCache>
                <c:ptCount val="1"/>
                <c:pt idx="0">
                  <c:v>Número de accidentes de trabajo mortales que se presentaron en el año</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'[32]GTHU-IND-002'!$C$36:$C$37</c:f>
              <c:strCache>
                <c:ptCount val="2"/>
                <c:pt idx="0">
                  <c:v>Semestre I</c:v>
                </c:pt>
                <c:pt idx="1">
                  <c:v>Semestre II</c:v>
                </c:pt>
              </c:strCache>
            </c:strRef>
          </c:cat>
          <c:val>
            <c:numRef>
              <c:f>'[32]GTHU-IND-002'!$H$36:$H$37</c:f>
              <c:numCache>
                <c:formatCode>General</c:formatCode>
                <c:ptCount val="2"/>
                <c:pt idx="0">
                  <c:v>0</c:v>
                </c:pt>
                <c:pt idx="1">
                  <c:v>0</c:v>
                </c:pt>
              </c:numCache>
            </c:numRef>
          </c:val>
          <c:smooth val="0"/>
          <c:extLst>
            <c:ext xmlns:c16="http://schemas.microsoft.com/office/drawing/2014/chart" uri="{C3380CC4-5D6E-409C-BE32-E72D297353CC}">
              <c16:uniqueId val="{00000000-E10D-49A4-955E-67A39DB8D182}"/>
            </c:ext>
          </c:extLst>
        </c:ser>
        <c:ser>
          <c:idx val="5"/>
          <c:order val="5"/>
          <c:tx>
            <c:strRef>
              <c:f>'[32]GTHU-IND-002'!$I$35</c:f>
              <c:strCache>
                <c:ptCount val="1"/>
                <c:pt idx="0">
                  <c:v>Total de accidentes de trabajo que se presentaron en el año</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'[32]GTHU-IND-002'!$C$36:$C$37</c:f>
              <c:strCache>
                <c:ptCount val="2"/>
                <c:pt idx="0">
                  <c:v>Semestre I</c:v>
                </c:pt>
                <c:pt idx="1">
                  <c:v>Semestre II</c:v>
                </c:pt>
              </c:strCache>
            </c:strRef>
          </c:cat>
          <c:val>
            <c:numRef>
              <c:f>'[32]GTHU-IND-002'!$I$36:$I$37</c:f>
              <c:numCache>
                <c:formatCode>General</c:formatCode>
                <c:ptCount val="2"/>
                <c:pt idx="0">
                  <c:v>7</c:v>
                </c:pt>
                <c:pt idx="1">
                  <c:v>5</c:v>
                </c:pt>
              </c:numCache>
            </c:numRef>
          </c:val>
          <c:smooth val="0"/>
          <c:extLst>
            <c:ext xmlns:c16="http://schemas.microsoft.com/office/drawing/2014/chart" uri="{C3380CC4-5D6E-409C-BE32-E72D297353CC}">
              <c16:uniqueId val="{00000001-E10D-49A4-955E-67A39DB8D182}"/>
            </c:ext>
          </c:extLst>
        </c:ser>
        <c:dLbls>
          <c:showLegendKey val="0"/>
          <c:showVal val="0"/>
          <c:showCatName val="0"/>
          <c:showSerName val="0"/>
          <c:showPercent val="0"/>
          <c:showBubbleSize val="0"/>
        </c:dLbls>
        <c:marker val="1"/>
        <c:smooth val="0"/>
        <c:axId val="556617064"/>
        <c:axId val="556617392"/>
        <c:extLst>
          <c:ext xmlns:c15="http://schemas.microsoft.com/office/drawing/2012/chart" uri="{02D57815-91ED-43cb-92C2-25804820EDAC}">
            <c15:filteredLineSeries>
              <c15:ser>
                <c:idx val="0"/>
                <c:order val="0"/>
                <c:tx>
                  <c:strRef>
                    <c:extLst>
                      <c:ext uri="{02D57815-91ED-43cb-92C2-25804820EDAC}">
                        <c15:formulaRef>
                          <c15:sqref>'[32]GTHU-IND-002'!$D$35</c15:sqref>
                        </c15:formulaRef>
                      </c:ext>
                    </c:extLst>
                    <c:strCache>
                      <c:ptCount val="1"/>
                      <c:pt idx="0">
                        <c:v>0</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'[32]GTHU-IND-002'!$C$36:$C$37</c15:sqref>
                        </c15:formulaRef>
                      </c:ext>
                    </c:extLst>
                    <c:strCache>
                      <c:ptCount val="2"/>
                      <c:pt idx="0">
                        <c:v>Semestre I</c:v>
                      </c:pt>
                      <c:pt idx="1">
                        <c:v>Semestre II</c:v>
                      </c:pt>
                    </c:strCache>
                  </c:strRef>
                </c:cat>
                <c:val>
                  <c:numRef>
                    <c:extLst>
                      <c:ext uri="{02D57815-91ED-43cb-92C2-25804820EDAC}">
                        <c15:formulaRef>
                          <c15:sqref>'[32]GTHU-IND-002'!$D$36:$D$37</c15:sqref>
                        </c15:formulaRef>
                      </c:ext>
                    </c:extLst>
                    <c:numCache>
                      <c:formatCode>General</c:formatCode>
                      <c:ptCount val="2"/>
                      <c:pt idx="0">
                        <c:v>0</c:v>
                      </c:pt>
                      <c:pt idx="1">
                        <c:v>0</c:v>
                      </c:pt>
                    </c:numCache>
                  </c:numRef>
                </c:val>
                <c:smooth val="0"/>
                <c:extLst>
                  <c:ext xmlns:c16="http://schemas.microsoft.com/office/drawing/2014/chart" uri="{C3380CC4-5D6E-409C-BE32-E72D297353CC}">
                    <c16:uniqueId val="{00000002-E10D-49A4-955E-67A39DB8D182}"/>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'[32]GTHU-IND-002'!$E$35</c15:sqref>
                        </c15:formulaRef>
                      </c:ext>
                    </c:extLst>
                    <c:strCache>
                      <c:ptCount val="1"/>
                      <c:pt idx="0">
                        <c:v>0</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'[32]GTHU-IND-002'!$C$36:$C$37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'[32]GTHU-IND-002'!$E$36:$E$37</c15:sqref>
                        </c15:formulaRef>
                      </c:ext>
                    </c:extLst>
                    <c:numCache>
                      <c:formatCode>General</c:formatCode>
                      <c:ptCount val="2"/>
                      <c:pt idx="0">
                        <c:v>0</c:v>
                      </c:pt>
                      <c:pt idx="1">
                        <c:v>0</c:v>
                      </c:pt>
                    </c:numCache>
                  </c:numRef>
                </c:val>
                <c:smooth val="0"/>
                <c:extLst xmlns:c15="http://schemas.microsoft.com/office/drawing/2012/chart">
                  <c:ext xmlns:c16="http://schemas.microsoft.com/office/drawing/2014/chart" uri="{C3380CC4-5D6E-409C-BE32-E72D297353CC}">
                    <c16:uniqueId val="{00000003-E10D-49A4-955E-67A39DB8D182}"/>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'[32]GTHU-IND-002'!$F$35</c15:sqref>
                        </c15:formulaRef>
                      </c:ext>
                    </c:extLst>
                    <c:strCache>
                      <c:ptCount val="1"/>
                      <c:pt idx="0">
                        <c:v>0</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'[32]GTHU-IND-002'!$C$36:$C$37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'[32]GTHU-IND-002'!$F$36:$F$37</c15:sqref>
                        </c15:formulaRef>
                      </c:ext>
                    </c:extLst>
                    <c:numCache>
                      <c:formatCode>General</c:formatCode>
                      <c:ptCount val="2"/>
                      <c:pt idx="0">
                        <c:v>0</c:v>
                      </c:pt>
                      <c:pt idx="1">
                        <c:v>0</c:v>
                      </c:pt>
                    </c:numCache>
                  </c:numRef>
                </c:val>
                <c:smooth val="0"/>
                <c:extLst xmlns:c15="http://schemas.microsoft.com/office/drawing/2012/chart">
                  <c:ext xmlns:c16="http://schemas.microsoft.com/office/drawing/2014/chart" uri="{C3380CC4-5D6E-409C-BE32-E72D297353CC}">
                    <c16:uniqueId val="{00000004-E10D-49A4-955E-67A39DB8D182}"/>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'[32]GTHU-IND-002'!$G$35</c15:sqref>
                        </c15:formulaRef>
                      </c:ext>
                    </c:extLst>
                    <c:strCache>
                      <c:ptCount val="1"/>
                      <c:pt idx="0">
                        <c:v>0</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'[32]GTHU-IND-002'!$C$36:$C$37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'[32]GTHU-IND-002'!$G$36:$G$37</c15:sqref>
                        </c15:formulaRef>
                      </c:ext>
                    </c:extLst>
                    <c:numCache>
                      <c:formatCode>General</c:formatCode>
                      <c:ptCount val="2"/>
                      <c:pt idx="0">
                        <c:v>0</c:v>
                      </c:pt>
                      <c:pt idx="1">
                        <c:v>0</c:v>
                      </c:pt>
                    </c:numCache>
                  </c:numRef>
                </c:val>
                <c:smooth val="0"/>
                <c:extLst xmlns:c15="http://schemas.microsoft.com/office/drawing/2012/chart">
                  <c:ext xmlns:c16="http://schemas.microsoft.com/office/drawing/2014/chart" uri="{C3380CC4-5D6E-409C-BE32-E72D297353CC}">
                    <c16:uniqueId val="{00000005-E10D-49A4-955E-67A39DB8D182}"/>
                  </c:ext>
                </c:extLst>
              </c15:ser>
            </c15:filteredLineSeries>
          </c:ext>
        </c:extLst>
      </c:lineChart>
      <c:catAx>
        <c:axId val="556617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6617392"/>
        <c:crosses val="autoZero"/>
        <c:auto val="1"/>
        <c:lblAlgn val="ctr"/>
        <c:lblOffset val="100"/>
        <c:noMultiLvlLbl val="0"/>
      </c:catAx>
      <c:valAx>
        <c:axId val="5566173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66170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PORCENTAJE DE DESATENCIÓN DE PQRSFD CON TÉRMINOS DE 10</a:t>
            </a:r>
            <a:r>
              <a:rPr lang="es-CO" baseline="0"/>
              <a:t> </a:t>
            </a:r>
            <a:r>
              <a:rPr lang="es-CO"/>
              <a:t>DÍAS HÁBILES AÑO</a:t>
            </a:r>
            <a:r>
              <a:rPr lang="es-CO" baseline="0"/>
              <a:t> 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4456036745406818E-2"/>
          <c:y val="0.20916666666666667"/>
          <c:w val="0.88498840769903764"/>
          <c:h val="0.57753062117235354"/>
        </c:manualLayout>
      </c:layout>
      <c:barChart>
        <c:barDir val="col"/>
        <c:grouping val="clustered"/>
        <c:varyColors val="0"/>
        <c:ser>
          <c:idx val="0"/>
          <c:order val="0"/>
          <c:tx>
            <c:strRef>
              <c:f>'[3]APIC-IND-001'!$C$36</c:f>
              <c:strCache>
                <c:ptCount val="1"/>
                <c:pt idx="0">
                  <c:v> 3 Trimestre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'[3]APIC-IND-001'!$J$36</c:f>
              <c:numCache>
                <c:formatCode>General</c:formatCode>
                <c:ptCount val="1"/>
                <c:pt idx="0">
                  <c:v>0.8990825688073395</c:v>
                </c:pt>
              </c:numCache>
            </c:numRef>
          </c:val>
          <c:extLst>
            <c:ext xmlns:c16="http://schemas.microsoft.com/office/drawing/2014/chart" uri="{C3380CC4-5D6E-409C-BE32-E72D297353CC}">
              <c16:uniqueId val="{00000000-E3B0-4289-9216-0F50FF7D9911}"/>
            </c:ext>
          </c:extLst>
        </c:ser>
        <c:ser>
          <c:idx val="1"/>
          <c:order val="1"/>
          <c:tx>
            <c:strRef>
              <c:f>'[3]APIC-IND-001'!$C$37</c:f>
              <c:strCache>
                <c:ptCount val="1"/>
                <c:pt idx="0">
                  <c:v> 4 Trimestre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'[3]APIC-IND-001'!$J$37</c:f>
              <c:numCache>
                <c:formatCode>General</c:formatCode>
                <c:ptCount val="1"/>
                <c:pt idx="0">
                  <c:v>0.8990825688073395</c:v>
                </c:pt>
              </c:numCache>
            </c:numRef>
          </c:val>
          <c:extLst>
            <c:ext xmlns:c16="http://schemas.microsoft.com/office/drawing/2014/chart" uri="{C3380CC4-5D6E-409C-BE32-E72D297353CC}">
              <c16:uniqueId val="{00000001-E3B0-4289-9216-0F50FF7D9911}"/>
            </c:ext>
          </c:extLst>
        </c:ser>
        <c:ser>
          <c:idx val="2"/>
          <c:order val="2"/>
          <c:tx>
            <c:strRef>
              <c:f>'[3]APIC-IND-001'!$C$38</c:f>
              <c:strCache>
                <c:ptCount val="1"/>
                <c:pt idx="0">
                  <c:v>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'[3]APIC-IND-001'!$J$38</c:f>
              <c:numCache>
                <c:formatCode>General</c:formatCode>
                <c:ptCount val="1"/>
                <c:pt idx="0">
                  <c:v>0</c:v>
                </c:pt>
              </c:numCache>
            </c:numRef>
          </c:val>
          <c:extLst>
            <c:ext xmlns:c16="http://schemas.microsoft.com/office/drawing/2014/chart" uri="{C3380CC4-5D6E-409C-BE32-E72D297353CC}">
              <c16:uniqueId val="{00000002-E3B0-4289-9216-0F50FF7D9911}"/>
            </c:ext>
          </c:extLst>
        </c:ser>
        <c:ser>
          <c:idx val="3"/>
          <c:order val="3"/>
          <c:tx>
            <c:strRef>
              <c:f>'[3]APIC-IND-001'!$C$39</c:f>
              <c:strCache>
                <c:ptCount val="1"/>
                <c:pt idx="0">
                  <c:v>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'[3]APIC-IND-001'!$J$39</c:f>
              <c:numCache>
                <c:formatCode>General</c:formatCode>
                <c:ptCount val="1"/>
                <c:pt idx="0">
                  <c:v>0</c:v>
                </c:pt>
              </c:numCache>
            </c:numRef>
          </c:val>
          <c:extLst>
            <c:ext xmlns:c16="http://schemas.microsoft.com/office/drawing/2014/chart" uri="{C3380CC4-5D6E-409C-BE32-E72D297353CC}">
              <c16:uniqueId val="{00000003-E3B0-4289-9216-0F50FF7D9911}"/>
            </c:ext>
          </c:extLst>
        </c:ser>
        <c:dLbls>
          <c:dLblPos val="outEnd"/>
          <c:showLegendKey val="0"/>
          <c:showVal val="1"/>
          <c:showCatName val="0"/>
          <c:showSerName val="0"/>
          <c:showPercent val="0"/>
          <c:showBubbleSize val="0"/>
        </c:dLbls>
        <c:gapWidth val="150"/>
        <c:axId val="-486668048"/>
        <c:axId val="-486659888"/>
      </c:barChart>
      <c:catAx>
        <c:axId val="-486668048"/>
        <c:scaling>
          <c:orientation val="minMax"/>
        </c:scaling>
        <c:delete val="1"/>
        <c:axPos val="b"/>
        <c:majorTickMark val="none"/>
        <c:minorTickMark val="none"/>
        <c:tickLblPos val="nextTo"/>
        <c:crossAx val="-486659888"/>
        <c:crosses val="autoZero"/>
        <c:auto val="1"/>
        <c:lblAlgn val="ctr"/>
        <c:lblOffset val="100"/>
        <c:noMultiLvlLbl val="0"/>
      </c:catAx>
      <c:valAx>
        <c:axId val="-4866598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666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CUMPLIMIENTO DEL  PLAN ESTRATÉGICO DE TALENTO HUMANO - PETH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percentStacked"/>
        <c:varyColors val="0"/>
        <c:ser>
          <c:idx val="4"/>
          <c:order val="4"/>
          <c:tx>
            <c:strRef>
              <c:f>'[33]GTHU-IND-003'!$H$35</c:f>
              <c:strCache>
                <c:ptCount val="1"/>
                <c:pt idx="0">
                  <c:v>Porcentaje de avance del PETH implementado en el periodo</c:v>
                </c:pt>
              </c:strCache>
            </c:strRef>
          </c:tx>
          <c:spPr>
            <a:ln w="28575" cap="rnd">
              <a:solidFill>
                <a:schemeClr val="accent5"/>
              </a:solidFill>
              <a:round/>
            </a:ln>
            <a:effectLst/>
          </c:spPr>
          <c:marker>
            <c:symbol val="none"/>
          </c:marker>
          <c:cat>
            <c:strRef>
              <c:f>'[33]GTHU-IND-003'!$C$36:$C$39</c:f>
              <c:strCache>
                <c:ptCount val="4"/>
                <c:pt idx="0">
                  <c:v>Trimestre 1</c:v>
                </c:pt>
                <c:pt idx="1">
                  <c:v>Trimestre 2</c:v>
                </c:pt>
                <c:pt idx="2">
                  <c:v>Trimestre 3</c:v>
                </c:pt>
                <c:pt idx="3">
                  <c:v>Trimestre 4</c:v>
                </c:pt>
              </c:strCache>
            </c:strRef>
          </c:cat>
          <c:val>
            <c:numRef>
              <c:f>'[33]GTHU-IND-003'!$H$36:$H$39</c:f>
              <c:numCache>
                <c:formatCode>General</c:formatCode>
                <c:ptCount val="4"/>
                <c:pt idx="0">
                  <c:v>0</c:v>
                </c:pt>
                <c:pt idx="1">
                  <c:v>0</c:v>
                </c:pt>
                <c:pt idx="2">
                  <c:v>0</c:v>
                </c:pt>
                <c:pt idx="3">
                  <c:v>0.3</c:v>
                </c:pt>
              </c:numCache>
            </c:numRef>
          </c:val>
          <c:smooth val="0"/>
          <c:extLst>
            <c:ext xmlns:c16="http://schemas.microsoft.com/office/drawing/2014/chart" uri="{C3380CC4-5D6E-409C-BE32-E72D297353CC}">
              <c16:uniqueId val="{00000000-5394-4D0C-BA92-84EB334EC090}"/>
            </c:ext>
          </c:extLst>
        </c:ser>
        <c:ser>
          <c:idx val="5"/>
          <c:order val="5"/>
          <c:tx>
            <c:strRef>
              <c:f>'[33]GTHU-IND-003'!$I$35</c:f>
              <c:strCache>
                <c:ptCount val="1"/>
                <c:pt idx="0">
                  <c:v> Porcentaje de avance del PETH programado en el periodo</c:v>
                </c:pt>
              </c:strCache>
            </c:strRef>
          </c:tx>
          <c:spPr>
            <a:ln w="28575" cap="rnd">
              <a:solidFill>
                <a:schemeClr val="accent6"/>
              </a:solidFill>
              <a:round/>
            </a:ln>
            <a:effectLst/>
          </c:spPr>
          <c:marker>
            <c:symbol val="none"/>
          </c:marker>
          <c:cat>
            <c:strRef>
              <c:f>'[33]GTHU-IND-003'!$C$36:$C$39</c:f>
              <c:strCache>
                <c:ptCount val="4"/>
                <c:pt idx="0">
                  <c:v>Trimestre 1</c:v>
                </c:pt>
                <c:pt idx="1">
                  <c:v>Trimestre 2</c:v>
                </c:pt>
                <c:pt idx="2">
                  <c:v>Trimestre 3</c:v>
                </c:pt>
                <c:pt idx="3">
                  <c:v>Trimestre 4</c:v>
                </c:pt>
              </c:strCache>
            </c:strRef>
          </c:cat>
          <c:val>
            <c:numRef>
              <c:f>'[33]GTHU-IND-003'!$I$36:$I$39</c:f>
              <c:numCache>
                <c:formatCode>General</c:formatCode>
                <c:ptCount val="4"/>
                <c:pt idx="0">
                  <c:v>0</c:v>
                </c:pt>
                <c:pt idx="1">
                  <c:v>0</c:v>
                </c:pt>
                <c:pt idx="2">
                  <c:v>0</c:v>
                </c:pt>
                <c:pt idx="3">
                  <c:v>0.18</c:v>
                </c:pt>
              </c:numCache>
            </c:numRef>
          </c:val>
          <c:smooth val="0"/>
          <c:extLst>
            <c:ext xmlns:c16="http://schemas.microsoft.com/office/drawing/2014/chart" uri="{C3380CC4-5D6E-409C-BE32-E72D297353CC}">
              <c16:uniqueId val="{00000001-5394-4D0C-BA92-84EB334EC090}"/>
            </c:ext>
          </c:extLst>
        </c:ser>
        <c:dLbls>
          <c:showLegendKey val="0"/>
          <c:showVal val="0"/>
          <c:showCatName val="0"/>
          <c:showSerName val="0"/>
          <c:showPercent val="0"/>
          <c:showBubbleSize val="0"/>
        </c:dLbls>
        <c:smooth val="0"/>
        <c:axId val="731900880"/>
        <c:axId val="731898912"/>
        <c:extLst>
          <c:ext xmlns:c15="http://schemas.microsoft.com/office/drawing/2012/chart" uri="{02D57815-91ED-43cb-92C2-25804820EDAC}">
            <c15:filteredLineSeries>
              <c15:ser>
                <c:idx val="0"/>
                <c:order val="0"/>
                <c:tx>
                  <c:strRef>
                    <c:extLst>
                      <c:ext uri="{02D57815-91ED-43cb-92C2-25804820EDAC}">
                        <c15:formulaRef>
                          <c15:sqref>'[33]GTHU-IND-003'!$D$35</c15:sqref>
                        </c15:formulaRef>
                      </c:ext>
                    </c:extLst>
                    <c:strCache>
                      <c:ptCount val="1"/>
                      <c:pt idx="0">
                        <c:v>0</c:v>
                      </c:pt>
                    </c:strCache>
                  </c:strRef>
                </c:tx>
                <c:spPr>
                  <a:ln w="28575" cap="rnd">
                    <a:solidFill>
                      <a:schemeClr val="accent1"/>
                    </a:solidFill>
                    <a:round/>
                  </a:ln>
                  <a:effectLst/>
                </c:spPr>
                <c:marker>
                  <c:symbol val="none"/>
                </c:marker>
                <c:cat>
                  <c:strRef>
                    <c:extLst>
                      <c:ext uri="{02D57815-91ED-43cb-92C2-25804820EDAC}">
                        <c15:formulaRef>
                          <c15:sqref>'[33]GTHU-IND-003'!$C$36:$C$39</c15:sqref>
                        </c15:formulaRef>
                      </c:ext>
                    </c:extLst>
                    <c:strCache>
                      <c:ptCount val="4"/>
                      <c:pt idx="0">
                        <c:v>Trimestre 1</c:v>
                      </c:pt>
                      <c:pt idx="1">
                        <c:v>Trimestre 2</c:v>
                      </c:pt>
                      <c:pt idx="2">
                        <c:v>Trimestre 3</c:v>
                      </c:pt>
                      <c:pt idx="3">
                        <c:v>Trimestre 4</c:v>
                      </c:pt>
                    </c:strCache>
                  </c:strRef>
                </c:cat>
                <c:val>
                  <c:numRef>
                    <c:extLst>
                      <c:ext uri="{02D57815-91ED-43cb-92C2-25804820EDAC}">
                        <c15:formulaRef>
                          <c15:sqref>'[33]GTHU-IND-003'!$D$36:$D$39</c15:sqref>
                        </c15:formulaRef>
                      </c:ext>
                    </c:extLst>
                    <c:numCache>
                      <c:formatCode>General</c:formatCode>
                      <c:ptCount val="4"/>
                      <c:pt idx="0">
                        <c:v>0</c:v>
                      </c:pt>
                      <c:pt idx="1">
                        <c:v>0</c:v>
                      </c:pt>
                      <c:pt idx="2">
                        <c:v>0</c:v>
                      </c:pt>
                      <c:pt idx="3">
                        <c:v>0</c:v>
                      </c:pt>
                    </c:numCache>
                  </c:numRef>
                </c:val>
                <c:smooth val="0"/>
                <c:extLst>
                  <c:ext xmlns:c16="http://schemas.microsoft.com/office/drawing/2014/chart" uri="{C3380CC4-5D6E-409C-BE32-E72D297353CC}">
                    <c16:uniqueId val="{00000002-5394-4D0C-BA92-84EB334EC090}"/>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'[33]GTHU-IND-003'!$E$35</c15:sqref>
                        </c15:formulaRef>
                      </c:ext>
                    </c:extLst>
                    <c:strCache>
                      <c:ptCount val="1"/>
                      <c:pt idx="0">
                        <c:v>0</c:v>
                      </c:pt>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'[33]GTHU-IND-003'!$C$36:$C$39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'[33]GTHU-IND-003'!$E$36:$E$39</c15:sqref>
                        </c15:formulaRef>
                      </c:ext>
                    </c:extLst>
                    <c:numCache>
                      <c:formatCode>General</c:formatCode>
                      <c:ptCount val="4"/>
                      <c:pt idx="0">
                        <c:v>0</c:v>
                      </c:pt>
                      <c:pt idx="1">
                        <c:v>0</c:v>
                      </c:pt>
                      <c:pt idx="2">
                        <c:v>0</c:v>
                      </c:pt>
                      <c:pt idx="3">
                        <c:v>0</c:v>
                      </c:pt>
                    </c:numCache>
                  </c:numRef>
                </c:val>
                <c:smooth val="0"/>
                <c:extLst xmlns:c15="http://schemas.microsoft.com/office/drawing/2012/chart">
                  <c:ext xmlns:c16="http://schemas.microsoft.com/office/drawing/2014/chart" uri="{C3380CC4-5D6E-409C-BE32-E72D297353CC}">
                    <c16:uniqueId val="{00000003-5394-4D0C-BA92-84EB334EC090}"/>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'[33]GTHU-IND-003'!$F$35</c15:sqref>
                        </c15:formulaRef>
                      </c:ext>
                    </c:extLst>
                    <c:strCache>
                      <c:ptCount val="1"/>
                      <c:pt idx="0">
                        <c:v>0</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'[33]GTHU-IND-003'!$C$36:$C$39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'[33]GTHU-IND-003'!$F$36:$F$39</c15:sqref>
                        </c15:formulaRef>
                      </c:ext>
                    </c:extLst>
                    <c:numCache>
                      <c:formatCode>General</c:formatCode>
                      <c:ptCount val="4"/>
                      <c:pt idx="0">
                        <c:v>0</c:v>
                      </c:pt>
                      <c:pt idx="1">
                        <c:v>0</c:v>
                      </c:pt>
                      <c:pt idx="2">
                        <c:v>0</c:v>
                      </c:pt>
                      <c:pt idx="3">
                        <c:v>0</c:v>
                      </c:pt>
                    </c:numCache>
                  </c:numRef>
                </c:val>
                <c:smooth val="0"/>
                <c:extLst xmlns:c15="http://schemas.microsoft.com/office/drawing/2012/chart">
                  <c:ext xmlns:c16="http://schemas.microsoft.com/office/drawing/2014/chart" uri="{C3380CC4-5D6E-409C-BE32-E72D297353CC}">
                    <c16:uniqueId val="{00000004-5394-4D0C-BA92-84EB334EC090}"/>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'[33]GTHU-IND-003'!$G$35</c15:sqref>
                        </c15:formulaRef>
                      </c:ext>
                    </c:extLst>
                    <c:strCache>
                      <c:ptCount val="1"/>
                      <c:pt idx="0">
                        <c:v>0</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'[33]GTHU-IND-003'!$C$36:$C$39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'[33]GTHU-IND-003'!$G$36:$G$39</c15:sqref>
                        </c15:formulaRef>
                      </c:ext>
                    </c:extLst>
                    <c:numCache>
                      <c:formatCode>General</c:formatCode>
                      <c:ptCount val="4"/>
                      <c:pt idx="0">
                        <c:v>0</c:v>
                      </c:pt>
                      <c:pt idx="1">
                        <c:v>0</c:v>
                      </c:pt>
                      <c:pt idx="2">
                        <c:v>0</c:v>
                      </c:pt>
                      <c:pt idx="3">
                        <c:v>0</c:v>
                      </c:pt>
                    </c:numCache>
                  </c:numRef>
                </c:val>
                <c:smooth val="0"/>
                <c:extLst xmlns:c15="http://schemas.microsoft.com/office/drawing/2012/chart">
                  <c:ext xmlns:c16="http://schemas.microsoft.com/office/drawing/2014/chart" uri="{C3380CC4-5D6E-409C-BE32-E72D297353CC}">
                    <c16:uniqueId val="{00000005-5394-4D0C-BA92-84EB334EC090}"/>
                  </c:ext>
                </c:extLst>
              </c15:ser>
            </c15:filteredLineSeries>
          </c:ext>
        </c:extLst>
      </c:lineChart>
      <c:catAx>
        <c:axId val="731900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1898912"/>
        <c:crosses val="autoZero"/>
        <c:auto val="1"/>
        <c:lblAlgn val="ctr"/>
        <c:lblOffset val="100"/>
        <c:noMultiLvlLbl val="0"/>
      </c:catAx>
      <c:valAx>
        <c:axId val="731898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1900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cked"/>
        <c:varyColors val="0"/>
        <c:ser>
          <c:idx val="4"/>
          <c:order val="4"/>
          <c:tx>
            <c:strRef>
              <c:f>'[34]GTHU-IND-006'!$H$35</c:f>
              <c:strCache>
                <c:ptCount val="1"/>
                <c:pt idx="0">
                  <c:v>número de accidentes de trabajo que se presentaron en el mes</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'[34]GTHU-IND-006'!$C$36:$C$47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'[34]GTHU-IND-006'!$H$36:$H$47</c:f>
              <c:numCache>
                <c:formatCode>General</c:formatCode>
                <c:ptCount val="12"/>
                <c:pt idx="0">
                  <c:v>0</c:v>
                </c:pt>
                <c:pt idx="1">
                  <c:v>1</c:v>
                </c:pt>
                <c:pt idx="2">
                  <c:v>1</c:v>
                </c:pt>
                <c:pt idx="3">
                  <c:v>0</c:v>
                </c:pt>
                <c:pt idx="4">
                  <c:v>4</c:v>
                </c:pt>
                <c:pt idx="5">
                  <c:v>1</c:v>
                </c:pt>
                <c:pt idx="6">
                  <c:v>1</c:v>
                </c:pt>
                <c:pt idx="7">
                  <c:v>0</c:v>
                </c:pt>
                <c:pt idx="8">
                  <c:v>0</c:v>
                </c:pt>
                <c:pt idx="9">
                  <c:v>1</c:v>
                </c:pt>
                <c:pt idx="10">
                  <c:v>0</c:v>
                </c:pt>
                <c:pt idx="11">
                  <c:v>1</c:v>
                </c:pt>
              </c:numCache>
            </c:numRef>
          </c:val>
          <c:smooth val="0"/>
          <c:extLst>
            <c:ext xmlns:c16="http://schemas.microsoft.com/office/drawing/2014/chart" uri="{C3380CC4-5D6E-409C-BE32-E72D297353CC}">
              <c16:uniqueId val="{00000000-7197-4E2B-A21B-D238BA8F44A1}"/>
            </c:ext>
          </c:extLst>
        </c:ser>
        <c:ser>
          <c:idx val="5"/>
          <c:order val="5"/>
          <c:tx>
            <c:strRef>
              <c:f>'[34]GTHU-IND-006'!$I$35</c:f>
              <c:strCache>
                <c:ptCount val="1"/>
                <c:pt idx="0">
                  <c:v>número de trabajadores en el mes</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'[34]GTHU-IND-006'!$C$36:$C$47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'[34]GTHU-IND-006'!$I$36:$I$47</c:f>
              <c:numCache>
                <c:formatCode>General</c:formatCode>
                <c:ptCount val="12"/>
                <c:pt idx="0">
                  <c:v>656</c:v>
                </c:pt>
                <c:pt idx="1">
                  <c:v>656</c:v>
                </c:pt>
                <c:pt idx="2">
                  <c:v>656</c:v>
                </c:pt>
                <c:pt idx="3">
                  <c:v>656</c:v>
                </c:pt>
                <c:pt idx="4">
                  <c:v>656</c:v>
                </c:pt>
                <c:pt idx="5">
                  <c:v>645</c:v>
                </c:pt>
                <c:pt idx="6">
                  <c:v>645</c:v>
                </c:pt>
                <c:pt idx="7">
                  <c:v>645</c:v>
                </c:pt>
                <c:pt idx="8">
                  <c:v>645</c:v>
                </c:pt>
                <c:pt idx="9">
                  <c:v>644</c:v>
                </c:pt>
                <c:pt idx="10">
                  <c:v>642</c:v>
                </c:pt>
                <c:pt idx="11">
                  <c:v>630</c:v>
                </c:pt>
              </c:numCache>
            </c:numRef>
          </c:val>
          <c:smooth val="0"/>
          <c:extLst>
            <c:ext xmlns:c16="http://schemas.microsoft.com/office/drawing/2014/chart" uri="{C3380CC4-5D6E-409C-BE32-E72D297353CC}">
              <c16:uniqueId val="{00000001-7197-4E2B-A21B-D238BA8F44A1}"/>
            </c:ext>
          </c:extLst>
        </c:ser>
        <c:dLbls>
          <c:showLegendKey val="0"/>
          <c:showVal val="0"/>
          <c:showCatName val="0"/>
          <c:showSerName val="0"/>
          <c:showPercent val="0"/>
          <c:showBubbleSize val="0"/>
        </c:dLbls>
        <c:marker val="1"/>
        <c:smooth val="0"/>
        <c:axId val="700265104"/>
        <c:axId val="700269696"/>
        <c:extLst>
          <c:ext xmlns:c15="http://schemas.microsoft.com/office/drawing/2012/chart" uri="{02D57815-91ED-43cb-92C2-25804820EDAC}">
            <c15:filteredLineSeries>
              <c15:ser>
                <c:idx val="0"/>
                <c:order val="0"/>
                <c:tx>
                  <c:strRef>
                    <c:extLst>
                      <c:ext uri="{02D57815-91ED-43cb-92C2-25804820EDAC}">
                        <c15:formulaRef>
                          <c15:sqref>'[34]GTHU-IND-006'!$D$35</c15:sqref>
                        </c15:formulaRef>
                      </c:ext>
                    </c:extLst>
                    <c:strCache>
                      <c:ptCount val="1"/>
                      <c:pt idx="0">
                        <c:v>0</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'[34]GTHU-IND-006'!$C$36:$C$47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c:ext uri="{02D57815-91ED-43cb-92C2-25804820EDAC}">
                        <c15:formulaRef>
                          <c15:sqref>'[34]GTHU-IND-006'!$D$36:$D$47</c15:sqref>
                        </c15:formulaRef>
                      </c:ext>
                    </c:extLst>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7197-4E2B-A21B-D238BA8F44A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'[34]GTHU-IND-006'!$E$35</c15:sqref>
                        </c15:formulaRef>
                      </c:ext>
                    </c:extLst>
                    <c:strCache>
                      <c:ptCount val="1"/>
                      <c:pt idx="0">
                        <c:v>0</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'[34]GTHU-IND-006'!$C$36:$C$47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5="http://schemas.microsoft.com/office/drawing/2012/chart">
                      <c:ext xmlns:c15="http://schemas.microsoft.com/office/drawing/2012/chart" uri="{02D57815-91ED-43cb-92C2-25804820EDAC}">
                        <c15:formulaRef>
                          <c15:sqref>'[34]GTHU-IND-006'!$E$36:$E$47</c15:sqref>
                        </c15:formulaRef>
                      </c:ext>
                    </c:extLst>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3-7197-4E2B-A21B-D238BA8F44A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'[34]GTHU-IND-006'!$F$35</c15:sqref>
                        </c15:formulaRef>
                      </c:ext>
                    </c:extLst>
                    <c:strCache>
                      <c:ptCount val="1"/>
                      <c:pt idx="0">
                        <c:v>0</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'[34]GTHU-IND-006'!$C$36:$C$47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5="http://schemas.microsoft.com/office/drawing/2012/chart">
                      <c:ext xmlns:c15="http://schemas.microsoft.com/office/drawing/2012/chart" uri="{02D57815-91ED-43cb-92C2-25804820EDAC}">
                        <c15:formulaRef>
                          <c15:sqref>'[34]GTHU-IND-006'!$F$36:$F$47</c15:sqref>
                        </c15:formulaRef>
                      </c:ext>
                    </c:extLst>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4-7197-4E2B-A21B-D238BA8F44A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'[34]GTHU-IND-006'!$G$35</c15:sqref>
                        </c15:formulaRef>
                      </c:ext>
                    </c:extLst>
                    <c:strCache>
                      <c:ptCount val="1"/>
                      <c:pt idx="0">
                        <c:v>0</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'[34]GTHU-IND-006'!$C$36:$C$47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5="http://schemas.microsoft.com/office/drawing/2012/chart">
                      <c:ext xmlns:c15="http://schemas.microsoft.com/office/drawing/2012/chart" uri="{02D57815-91ED-43cb-92C2-25804820EDAC}">
                        <c15:formulaRef>
                          <c15:sqref>'[34]GTHU-IND-006'!$G$36:$G$47</c15:sqref>
                        </c15:formulaRef>
                      </c:ext>
                    </c:extLst>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5-7197-4E2B-A21B-D238BA8F44A1}"/>
                  </c:ext>
                </c:extLst>
              </c15:ser>
            </c15:filteredLineSeries>
          </c:ext>
        </c:extLst>
      </c:lineChart>
      <c:catAx>
        <c:axId val="70026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0269696"/>
        <c:crosses val="autoZero"/>
        <c:auto val="1"/>
        <c:lblAlgn val="ctr"/>
        <c:lblOffset val="100"/>
        <c:noMultiLvlLbl val="0"/>
      </c:catAx>
      <c:valAx>
        <c:axId val="700269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0265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PREVALENCIA DE LA ENFERMEDAD LABORAL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cked"/>
        <c:varyColors val="0"/>
        <c:ser>
          <c:idx val="4"/>
          <c:order val="4"/>
          <c:tx>
            <c:strRef>
              <c:f>'[35]GTHU-IND-007'!$H$35</c:f>
              <c:strCache>
                <c:ptCount val="1"/>
                <c:pt idx="0">
                  <c:v>Número de casos nuevos y antiguos de enfermedad laboral en el periodo Z</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'[35]GTHU-IND-007'!$C$36:$C$37</c:f>
              <c:strCache>
                <c:ptCount val="2"/>
                <c:pt idx="0">
                  <c:v>Semestre I</c:v>
                </c:pt>
                <c:pt idx="1">
                  <c:v>Semestre II</c:v>
                </c:pt>
              </c:strCache>
            </c:strRef>
          </c:cat>
          <c:val>
            <c:numRef>
              <c:f>'[35]GTHU-IND-007'!$H$36:$H$37</c:f>
              <c:numCache>
                <c:formatCode>General</c:formatCode>
                <c:ptCount val="2"/>
                <c:pt idx="0">
                  <c:v>4</c:v>
                </c:pt>
                <c:pt idx="1">
                  <c:v>4</c:v>
                </c:pt>
              </c:numCache>
            </c:numRef>
          </c:val>
          <c:smooth val="0"/>
          <c:extLst>
            <c:ext xmlns:c16="http://schemas.microsoft.com/office/drawing/2014/chart" uri="{C3380CC4-5D6E-409C-BE32-E72D297353CC}">
              <c16:uniqueId val="{00000000-805A-48B2-86F0-A66389FC1C8B}"/>
            </c:ext>
          </c:extLst>
        </c:ser>
        <c:ser>
          <c:idx val="5"/>
          <c:order val="5"/>
          <c:tx>
            <c:strRef>
              <c:f>'[35]GTHU-IND-007'!$I$35</c:f>
              <c:strCache>
                <c:ptCount val="1"/>
                <c:pt idx="0">
                  <c:v>Promedio de trabajadores en el periodo Z</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'[35]GTHU-IND-007'!$C$36:$C$37</c:f>
              <c:strCache>
                <c:ptCount val="2"/>
                <c:pt idx="0">
                  <c:v>Semestre I</c:v>
                </c:pt>
                <c:pt idx="1">
                  <c:v>Semestre II</c:v>
                </c:pt>
              </c:strCache>
            </c:strRef>
          </c:cat>
          <c:val>
            <c:numRef>
              <c:f>'[35]GTHU-IND-007'!$I$36:$I$37</c:f>
              <c:numCache>
                <c:formatCode>General</c:formatCode>
                <c:ptCount val="2"/>
                <c:pt idx="0">
                  <c:v>645</c:v>
                </c:pt>
                <c:pt idx="1">
                  <c:v>630</c:v>
                </c:pt>
              </c:numCache>
            </c:numRef>
          </c:val>
          <c:smooth val="0"/>
          <c:extLst>
            <c:ext xmlns:c16="http://schemas.microsoft.com/office/drawing/2014/chart" uri="{C3380CC4-5D6E-409C-BE32-E72D297353CC}">
              <c16:uniqueId val="{00000001-805A-48B2-86F0-A66389FC1C8B}"/>
            </c:ext>
          </c:extLst>
        </c:ser>
        <c:dLbls>
          <c:showLegendKey val="0"/>
          <c:showVal val="0"/>
          <c:showCatName val="0"/>
          <c:showSerName val="0"/>
          <c:showPercent val="0"/>
          <c:showBubbleSize val="0"/>
        </c:dLbls>
        <c:marker val="1"/>
        <c:smooth val="0"/>
        <c:axId val="551765616"/>
        <c:axId val="551763320"/>
        <c:extLst>
          <c:ext xmlns:c15="http://schemas.microsoft.com/office/drawing/2012/chart" uri="{02D57815-91ED-43cb-92C2-25804820EDAC}">
            <c15:filteredLineSeries>
              <c15:ser>
                <c:idx val="0"/>
                <c:order val="0"/>
                <c:tx>
                  <c:strRef>
                    <c:extLst>
                      <c:ext uri="{02D57815-91ED-43cb-92C2-25804820EDAC}">
                        <c15:formulaRef>
                          <c15:sqref>'[35]GTHU-IND-007'!$D$35</c15:sqref>
                        </c15:formulaRef>
                      </c:ext>
                    </c:extLst>
                    <c:strCache>
                      <c:ptCount val="1"/>
                      <c:pt idx="0">
                        <c:v>0</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'[35]GTHU-IND-007'!$C$36:$C$37</c15:sqref>
                        </c15:formulaRef>
                      </c:ext>
                    </c:extLst>
                    <c:strCache>
                      <c:ptCount val="2"/>
                      <c:pt idx="0">
                        <c:v>Semestre I</c:v>
                      </c:pt>
                      <c:pt idx="1">
                        <c:v>Semestre II</c:v>
                      </c:pt>
                    </c:strCache>
                  </c:strRef>
                </c:cat>
                <c:val>
                  <c:numRef>
                    <c:extLst>
                      <c:ext uri="{02D57815-91ED-43cb-92C2-25804820EDAC}">
                        <c15:formulaRef>
                          <c15:sqref>'[35]GTHU-IND-007'!$D$36:$D$37</c15:sqref>
                        </c15:formulaRef>
                      </c:ext>
                    </c:extLst>
                    <c:numCache>
                      <c:formatCode>General</c:formatCode>
                      <c:ptCount val="2"/>
                      <c:pt idx="0">
                        <c:v>0</c:v>
                      </c:pt>
                      <c:pt idx="1">
                        <c:v>0</c:v>
                      </c:pt>
                    </c:numCache>
                  </c:numRef>
                </c:val>
                <c:smooth val="0"/>
                <c:extLst>
                  <c:ext xmlns:c16="http://schemas.microsoft.com/office/drawing/2014/chart" uri="{C3380CC4-5D6E-409C-BE32-E72D297353CC}">
                    <c16:uniqueId val="{00000002-805A-48B2-86F0-A66389FC1C8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'[35]GTHU-IND-007'!$E$35</c15:sqref>
                        </c15:formulaRef>
                      </c:ext>
                    </c:extLst>
                    <c:strCache>
                      <c:ptCount val="1"/>
                      <c:pt idx="0">
                        <c:v>0</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'[35]GTHU-IND-007'!$C$36:$C$37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'[35]GTHU-IND-007'!$E$36:$E$37</c15:sqref>
                        </c15:formulaRef>
                      </c:ext>
                    </c:extLst>
                    <c:numCache>
                      <c:formatCode>General</c:formatCode>
                      <c:ptCount val="2"/>
                      <c:pt idx="0">
                        <c:v>0</c:v>
                      </c:pt>
                      <c:pt idx="1">
                        <c:v>0</c:v>
                      </c:pt>
                    </c:numCache>
                  </c:numRef>
                </c:val>
                <c:smooth val="0"/>
                <c:extLst xmlns:c15="http://schemas.microsoft.com/office/drawing/2012/chart">
                  <c:ext xmlns:c16="http://schemas.microsoft.com/office/drawing/2014/chart" uri="{C3380CC4-5D6E-409C-BE32-E72D297353CC}">
                    <c16:uniqueId val="{00000003-805A-48B2-86F0-A66389FC1C8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'[35]GTHU-IND-007'!$F$35</c15:sqref>
                        </c15:formulaRef>
                      </c:ext>
                    </c:extLst>
                    <c:strCache>
                      <c:ptCount val="1"/>
                      <c:pt idx="0">
                        <c:v>0</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'[35]GTHU-IND-007'!$C$36:$C$37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'[35]GTHU-IND-007'!$F$36:$F$37</c15:sqref>
                        </c15:formulaRef>
                      </c:ext>
                    </c:extLst>
                    <c:numCache>
                      <c:formatCode>General</c:formatCode>
                      <c:ptCount val="2"/>
                      <c:pt idx="0">
                        <c:v>0</c:v>
                      </c:pt>
                      <c:pt idx="1">
                        <c:v>0</c:v>
                      </c:pt>
                    </c:numCache>
                  </c:numRef>
                </c:val>
                <c:smooth val="0"/>
                <c:extLst xmlns:c15="http://schemas.microsoft.com/office/drawing/2012/chart">
                  <c:ext xmlns:c16="http://schemas.microsoft.com/office/drawing/2014/chart" uri="{C3380CC4-5D6E-409C-BE32-E72D297353CC}">
                    <c16:uniqueId val="{00000004-805A-48B2-86F0-A66389FC1C8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'[35]GTHU-IND-007'!$G$35</c15:sqref>
                        </c15:formulaRef>
                      </c:ext>
                    </c:extLst>
                    <c:strCache>
                      <c:ptCount val="1"/>
                      <c:pt idx="0">
                        <c:v>0</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'[35]GTHU-IND-007'!$C$36:$C$37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'[35]GTHU-IND-007'!$G$36:$G$37</c15:sqref>
                        </c15:formulaRef>
                      </c:ext>
                    </c:extLst>
                    <c:numCache>
                      <c:formatCode>General</c:formatCode>
                      <c:ptCount val="2"/>
                      <c:pt idx="0">
                        <c:v>0</c:v>
                      </c:pt>
                      <c:pt idx="1">
                        <c:v>0</c:v>
                      </c:pt>
                    </c:numCache>
                  </c:numRef>
                </c:val>
                <c:smooth val="0"/>
                <c:extLst xmlns:c15="http://schemas.microsoft.com/office/drawing/2012/chart">
                  <c:ext xmlns:c16="http://schemas.microsoft.com/office/drawing/2014/chart" uri="{C3380CC4-5D6E-409C-BE32-E72D297353CC}">
                    <c16:uniqueId val="{00000005-805A-48B2-86F0-A66389FC1C8B}"/>
                  </c:ext>
                </c:extLst>
              </c15:ser>
            </c15:filteredLineSeries>
          </c:ext>
        </c:extLst>
      </c:lineChart>
      <c:catAx>
        <c:axId val="5517656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763320"/>
        <c:crosses val="autoZero"/>
        <c:auto val="1"/>
        <c:lblAlgn val="ctr"/>
        <c:lblOffset val="100"/>
        <c:noMultiLvlLbl val="0"/>
      </c:catAx>
      <c:valAx>
        <c:axId val="5517633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7656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INCIDENCIA DE LA ENFERMEDAD LABORAL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4"/>
          <c:order val="4"/>
          <c:tx>
            <c:strRef>
              <c:f>'[36]GTHU-IND-008'!$H$35</c:f>
              <c:strCache>
                <c:ptCount val="1"/>
                <c:pt idx="0">
                  <c:v>Número de casos nuevos de enfermedad laboral en el periodo Z</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'[36]GTHU-IND-008'!$C$36:$C$37</c:f>
              <c:strCache>
                <c:ptCount val="2"/>
                <c:pt idx="0">
                  <c:v>Semestre I</c:v>
                </c:pt>
                <c:pt idx="1">
                  <c:v>Semestre II</c:v>
                </c:pt>
              </c:strCache>
            </c:strRef>
          </c:cat>
          <c:val>
            <c:numRef>
              <c:f>'[36]GTHU-IND-008'!$H$36:$H$37</c:f>
              <c:numCache>
                <c:formatCode>General</c:formatCode>
                <c:ptCount val="2"/>
                <c:pt idx="0">
                  <c:v>1</c:v>
                </c:pt>
                <c:pt idx="1">
                  <c:v>0</c:v>
                </c:pt>
              </c:numCache>
            </c:numRef>
          </c:val>
          <c:smooth val="0"/>
          <c:extLst>
            <c:ext xmlns:c16="http://schemas.microsoft.com/office/drawing/2014/chart" uri="{C3380CC4-5D6E-409C-BE32-E72D297353CC}">
              <c16:uniqueId val="{00000000-CBD9-489A-A55D-0F87241230A6}"/>
            </c:ext>
          </c:extLst>
        </c:ser>
        <c:ser>
          <c:idx val="5"/>
          <c:order val="5"/>
          <c:tx>
            <c:strRef>
              <c:f>'[36]GTHU-IND-008'!$I$35</c:f>
              <c:strCache>
                <c:ptCount val="1"/>
                <c:pt idx="0">
                  <c:v>Promedio de trabajadores en el periodo Z</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'[36]GTHU-IND-008'!$C$36:$C$37</c:f>
              <c:strCache>
                <c:ptCount val="2"/>
                <c:pt idx="0">
                  <c:v>Semestre I</c:v>
                </c:pt>
                <c:pt idx="1">
                  <c:v>Semestre II</c:v>
                </c:pt>
              </c:strCache>
            </c:strRef>
          </c:cat>
          <c:val>
            <c:numRef>
              <c:f>'[36]GTHU-IND-008'!$I$36:$I$37</c:f>
              <c:numCache>
                <c:formatCode>General</c:formatCode>
                <c:ptCount val="2"/>
                <c:pt idx="0">
                  <c:v>645</c:v>
                </c:pt>
                <c:pt idx="1">
                  <c:v>630</c:v>
                </c:pt>
              </c:numCache>
            </c:numRef>
          </c:val>
          <c:smooth val="0"/>
          <c:extLst>
            <c:ext xmlns:c16="http://schemas.microsoft.com/office/drawing/2014/chart" uri="{C3380CC4-5D6E-409C-BE32-E72D297353CC}">
              <c16:uniqueId val="{00000001-CBD9-489A-A55D-0F87241230A6}"/>
            </c:ext>
          </c:extLst>
        </c:ser>
        <c:dLbls>
          <c:showLegendKey val="0"/>
          <c:showVal val="0"/>
          <c:showCatName val="0"/>
          <c:showSerName val="0"/>
          <c:showPercent val="0"/>
          <c:showBubbleSize val="0"/>
        </c:dLbls>
        <c:marker val="1"/>
        <c:smooth val="0"/>
        <c:axId val="556641336"/>
        <c:axId val="556643304"/>
        <c:extLst>
          <c:ext xmlns:c15="http://schemas.microsoft.com/office/drawing/2012/chart" uri="{02D57815-91ED-43cb-92C2-25804820EDAC}">
            <c15:filteredLineSeries>
              <c15:ser>
                <c:idx val="0"/>
                <c:order val="0"/>
                <c:tx>
                  <c:strRef>
                    <c:extLst>
                      <c:ext uri="{02D57815-91ED-43cb-92C2-25804820EDAC}">
                        <c15:formulaRef>
                          <c15:sqref>'[36]GTHU-IND-008'!$D$35</c15:sqref>
                        </c15:formulaRef>
                      </c:ext>
                    </c:extLst>
                    <c:strCache>
                      <c:ptCount val="1"/>
                      <c:pt idx="0">
                        <c:v>0</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'[36]GTHU-IND-008'!$C$36:$C$37</c15:sqref>
                        </c15:formulaRef>
                      </c:ext>
                    </c:extLst>
                    <c:strCache>
                      <c:ptCount val="2"/>
                      <c:pt idx="0">
                        <c:v>Semestre I</c:v>
                      </c:pt>
                      <c:pt idx="1">
                        <c:v>Semestre II</c:v>
                      </c:pt>
                    </c:strCache>
                  </c:strRef>
                </c:cat>
                <c:val>
                  <c:numRef>
                    <c:extLst>
                      <c:ext uri="{02D57815-91ED-43cb-92C2-25804820EDAC}">
                        <c15:formulaRef>
                          <c15:sqref>'[36]GTHU-IND-008'!$D$36:$D$37</c15:sqref>
                        </c15:formulaRef>
                      </c:ext>
                    </c:extLst>
                    <c:numCache>
                      <c:formatCode>General</c:formatCode>
                      <c:ptCount val="2"/>
                      <c:pt idx="0">
                        <c:v>0</c:v>
                      </c:pt>
                      <c:pt idx="1">
                        <c:v>0</c:v>
                      </c:pt>
                    </c:numCache>
                  </c:numRef>
                </c:val>
                <c:smooth val="0"/>
                <c:extLst>
                  <c:ext xmlns:c16="http://schemas.microsoft.com/office/drawing/2014/chart" uri="{C3380CC4-5D6E-409C-BE32-E72D297353CC}">
                    <c16:uniqueId val="{00000002-CBD9-489A-A55D-0F87241230A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'[36]GTHU-IND-008'!$E$35</c15:sqref>
                        </c15:formulaRef>
                      </c:ext>
                    </c:extLst>
                    <c:strCache>
                      <c:ptCount val="1"/>
                      <c:pt idx="0">
                        <c:v>0</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'[36]GTHU-IND-008'!$C$36:$C$37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'[36]GTHU-IND-008'!$E$36:$E$37</c15:sqref>
                        </c15:formulaRef>
                      </c:ext>
                    </c:extLst>
                    <c:numCache>
                      <c:formatCode>General</c:formatCode>
                      <c:ptCount val="2"/>
                      <c:pt idx="0">
                        <c:v>0</c:v>
                      </c:pt>
                      <c:pt idx="1">
                        <c:v>0</c:v>
                      </c:pt>
                    </c:numCache>
                  </c:numRef>
                </c:val>
                <c:smooth val="0"/>
                <c:extLst xmlns:c15="http://schemas.microsoft.com/office/drawing/2012/chart">
                  <c:ext xmlns:c16="http://schemas.microsoft.com/office/drawing/2014/chart" uri="{C3380CC4-5D6E-409C-BE32-E72D297353CC}">
                    <c16:uniqueId val="{00000003-CBD9-489A-A55D-0F87241230A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'[36]GTHU-IND-008'!$F$35</c15:sqref>
                        </c15:formulaRef>
                      </c:ext>
                    </c:extLst>
                    <c:strCache>
                      <c:ptCount val="1"/>
                      <c:pt idx="0">
                        <c:v>0</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'[36]GTHU-IND-008'!$C$36:$C$37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'[36]GTHU-IND-008'!$F$36:$F$37</c15:sqref>
                        </c15:formulaRef>
                      </c:ext>
                    </c:extLst>
                    <c:numCache>
                      <c:formatCode>General</c:formatCode>
                      <c:ptCount val="2"/>
                      <c:pt idx="0">
                        <c:v>0</c:v>
                      </c:pt>
                      <c:pt idx="1">
                        <c:v>0</c:v>
                      </c:pt>
                    </c:numCache>
                  </c:numRef>
                </c:val>
                <c:smooth val="0"/>
                <c:extLst xmlns:c15="http://schemas.microsoft.com/office/drawing/2012/chart">
                  <c:ext xmlns:c16="http://schemas.microsoft.com/office/drawing/2014/chart" uri="{C3380CC4-5D6E-409C-BE32-E72D297353CC}">
                    <c16:uniqueId val="{00000004-CBD9-489A-A55D-0F87241230A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'[36]GTHU-IND-008'!$G$35</c15:sqref>
                        </c15:formulaRef>
                      </c:ext>
                    </c:extLst>
                    <c:strCache>
                      <c:ptCount val="1"/>
                      <c:pt idx="0">
                        <c:v>0</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'[36]GTHU-IND-008'!$C$36:$C$37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'[36]GTHU-IND-008'!$G$36:$G$37</c15:sqref>
                        </c15:formulaRef>
                      </c:ext>
                    </c:extLst>
                    <c:numCache>
                      <c:formatCode>General</c:formatCode>
                      <c:ptCount val="2"/>
                      <c:pt idx="0">
                        <c:v>0</c:v>
                      </c:pt>
                      <c:pt idx="1">
                        <c:v>0</c:v>
                      </c:pt>
                    </c:numCache>
                  </c:numRef>
                </c:val>
                <c:smooth val="0"/>
                <c:extLst xmlns:c15="http://schemas.microsoft.com/office/drawing/2012/chart">
                  <c:ext xmlns:c16="http://schemas.microsoft.com/office/drawing/2014/chart" uri="{C3380CC4-5D6E-409C-BE32-E72D297353CC}">
                    <c16:uniqueId val="{00000005-CBD9-489A-A55D-0F87241230A6}"/>
                  </c:ext>
                </c:extLst>
              </c15:ser>
            </c15:filteredLineSeries>
          </c:ext>
        </c:extLst>
      </c:lineChart>
      <c:catAx>
        <c:axId val="556641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6643304"/>
        <c:crosses val="autoZero"/>
        <c:auto val="1"/>
        <c:lblAlgn val="ctr"/>
        <c:lblOffset val="100"/>
        <c:noMultiLvlLbl val="0"/>
      </c:catAx>
      <c:valAx>
        <c:axId val="55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6641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AUSENTISMO POR CAUSA MÉDICA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4"/>
          <c:order val="4"/>
          <c:tx>
            <c:strRef>
              <c:f>'[37]PES-FM-001'!$H$35</c:f>
              <c:strCache>
                <c:ptCount val="1"/>
                <c:pt idx="0">
                  <c:v>Número de días de ausencia por incapacidad laboral o común en el mes </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'[37]PES-FM-001'!$C$36:$C$48</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f>'[37]PES-FM-001'!$H$36:$H$48</c:f>
              <c:numCache>
                <c:formatCode>General</c:formatCode>
                <c:ptCount val="13"/>
                <c:pt idx="0">
                  <c:v>27</c:v>
                </c:pt>
                <c:pt idx="1">
                  <c:v>27</c:v>
                </c:pt>
                <c:pt idx="2">
                  <c:v>42</c:v>
                </c:pt>
                <c:pt idx="3">
                  <c:v>41</c:v>
                </c:pt>
                <c:pt idx="4">
                  <c:v>55</c:v>
                </c:pt>
                <c:pt idx="5">
                  <c:v>63</c:v>
                </c:pt>
                <c:pt idx="6">
                  <c:v>39</c:v>
                </c:pt>
                <c:pt idx="7">
                  <c:v>36</c:v>
                </c:pt>
                <c:pt idx="8">
                  <c:v>73</c:v>
                </c:pt>
                <c:pt idx="9">
                  <c:v>91</c:v>
                </c:pt>
                <c:pt idx="10">
                  <c:v>73</c:v>
                </c:pt>
                <c:pt idx="11">
                  <c:v>63</c:v>
                </c:pt>
                <c:pt idx="12">
                  <c:v>630</c:v>
                </c:pt>
              </c:numCache>
            </c:numRef>
          </c:val>
          <c:smooth val="0"/>
          <c:extLst>
            <c:ext xmlns:c16="http://schemas.microsoft.com/office/drawing/2014/chart" uri="{C3380CC4-5D6E-409C-BE32-E72D297353CC}">
              <c16:uniqueId val="{00000000-17B1-4B42-8545-BBDDF08E9702}"/>
            </c:ext>
          </c:extLst>
        </c:ser>
        <c:ser>
          <c:idx val="5"/>
          <c:order val="5"/>
          <c:tx>
            <c:strRef>
              <c:f>'[37]PES-FM-001'!$I$35</c:f>
              <c:strCache>
                <c:ptCount val="1"/>
                <c:pt idx="0">
                  <c:v> Número de días de trabajo programados en el mes</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'[37]PES-FM-001'!$C$36:$C$48</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f>'[37]PES-FM-001'!$I$36:$I$48</c:f>
              <c:numCache>
                <c:formatCode>General</c:formatCode>
                <c:ptCount val="13"/>
                <c:pt idx="0">
                  <c:v>16400</c:v>
                </c:pt>
                <c:pt idx="1">
                  <c:v>16400</c:v>
                </c:pt>
                <c:pt idx="2">
                  <c:v>16400</c:v>
                </c:pt>
                <c:pt idx="3">
                  <c:v>16400</c:v>
                </c:pt>
                <c:pt idx="4">
                  <c:v>16400</c:v>
                </c:pt>
                <c:pt idx="5">
                  <c:v>16125</c:v>
                </c:pt>
                <c:pt idx="6">
                  <c:v>16125</c:v>
                </c:pt>
                <c:pt idx="7">
                  <c:v>16125</c:v>
                </c:pt>
                <c:pt idx="8">
                  <c:v>16125</c:v>
                </c:pt>
                <c:pt idx="9">
                  <c:v>16120</c:v>
                </c:pt>
                <c:pt idx="10">
                  <c:v>16188</c:v>
                </c:pt>
                <c:pt idx="11">
                  <c:v>16015</c:v>
                </c:pt>
                <c:pt idx="12">
                  <c:v>16235.25</c:v>
                </c:pt>
              </c:numCache>
            </c:numRef>
          </c:val>
          <c:smooth val="0"/>
          <c:extLst>
            <c:ext xmlns:c16="http://schemas.microsoft.com/office/drawing/2014/chart" uri="{C3380CC4-5D6E-409C-BE32-E72D297353CC}">
              <c16:uniqueId val="{00000001-17B1-4B42-8545-BBDDF08E9702}"/>
            </c:ext>
          </c:extLst>
        </c:ser>
        <c:dLbls>
          <c:showLegendKey val="0"/>
          <c:showVal val="0"/>
          <c:showCatName val="0"/>
          <c:showSerName val="0"/>
          <c:showPercent val="0"/>
          <c:showBubbleSize val="0"/>
        </c:dLbls>
        <c:marker val="1"/>
        <c:smooth val="0"/>
        <c:axId val="707490288"/>
        <c:axId val="707490944"/>
        <c:extLst>
          <c:ext xmlns:c15="http://schemas.microsoft.com/office/drawing/2012/chart" uri="{02D57815-91ED-43cb-92C2-25804820EDAC}">
            <c15:filteredLineSeries>
              <c15:ser>
                <c:idx val="0"/>
                <c:order val="0"/>
                <c:tx>
                  <c:strRef>
                    <c:extLst>
                      <c:ext uri="{02D57815-91ED-43cb-92C2-25804820EDAC}">
                        <c15:formulaRef>
                          <c15:sqref>'[37]PES-FM-001'!$D$35</c15:sqref>
                        </c15:formulaRef>
                      </c:ext>
                    </c:extLst>
                    <c:strCache>
                      <c:ptCount val="1"/>
                      <c:pt idx="0">
                        <c:v>0</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'[37]PES-FM-001'!$C$36:$C$48</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c:ext uri="{02D57815-91ED-43cb-92C2-25804820EDAC}">
                        <c15:formulaRef>
                          <c15:sqref>'[37]PES-FM-001'!$D$36:$D$48</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17B1-4B42-8545-BBDDF08E9702}"/>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'[37]PES-FM-001'!$E$35</c15:sqref>
                        </c15:formulaRef>
                      </c:ext>
                    </c:extLst>
                    <c:strCache>
                      <c:ptCount val="1"/>
                      <c:pt idx="0">
                        <c:v>0</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'[37]PES-FM-001'!$C$36:$C$48</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xmlns:c15="http://schemas.microsoft.com/office/drawing/2012/chart">
                      <c:ext xmlns:c15="http://schemas.microsoft.com/office/drawing/2012/chart" uri="{02D57815-91ED-43cb-92C2-25804820EDAC}">
                        <c15:formulaRef>
                          <c15:sqref>'[37]PES-FM-001'!$E$36:$E$48</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5="http://schemas.microsoft.com/office/drawing/2012/chart">
                  <c:ext xmlns:c16="http://schemas.microsoft.com/office/drawing/2014/chart" uri="{C3380CC4-5D6E-409C-BE32-E72D297353CC}">
                    <c16:uniqueId val="{00000003-17B1-4B42-8545-BBDDF08E9702}"/>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'[37]PES-FM-001'!$F$35</c15:sqref>
                        </c15:formulaRef>
                      </c:ext>
                    </c:extLst>
                    <c:strCache>
                      <c:ptCount val="1"/>
                      <c:pt idx="0">
                        <c:v>0</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'[37]PES-FM-001'!$C$36:$C$48</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xmlns:c15="http://schemas.microsoft.com/office/drawing/2012/chart">
                      <c:ext xmlns:c15="http://schemas.microsoft.com/office/drawing/2012/chart" uri="{02D57815-91ED-43cb-92C2-25804820EDAC}">
                        <c15:formulaRef>
                          <c15:sqref>'[37]PES-FM-001'!$F$36:$F$48</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5="http://schemas.microsoft.com/office/drawing/2012/chart">
                  <c:ext xmlns:c16="http://schemas.microsoft.com/office/drawing/2014/chart" uri="{C3380CC4-5D6E-409C-BE32-E72D297353CC}">
                    <c16:uniqueId val="{00000004-17B1-4B42-8545-BBDDF08E9702}"/>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'[37]PES-FM-001'!$G$35</c15:sqref>
                        </c15:formulaRef>
                      </c:ext>
                    </c:extLst>
                    <c:strCache>
                      <c:ptCount val="1"/>
                      <c:pt idx="0">
                        <c:v>0</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'[37]PES-FM-001'!$C$36:$C$48</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xmlns:c15="http://schemas.microsoft.com/office/drawing/2012/chart">
                      <c:ext xmlns:c15="http://schemas.microsoft.com/office/drawing/2012/chart" uri="{02D57815-91ED-43cb-92C2-25804820EDAC}">
                        <c15:formulaRef>
                          <c15:sqref>'[37]PES-FM-001'!$G$36:$G$48</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5="http://schemas.microsoft.com/office/drawing/2012/chart">
                  <c:ext xmlns:c16="http://schemas.microsoft.com/office/drawing/2014/chart" uri="{C3380CC4-5D6E-409C-BE32-E72D297353CC}">
                    <c16:uniqueId val="{00000005-17B1-4B42-8545-BBDDF08E9702}"/>
                  </c:ext>
                </c:extLst>
              </c15:ser>
            </c15:filteredLineSeries>
          </c:ext>
        </c:extLst>
      </c:lineChart>
      <c:catAx>
        <c:axId val="707490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7490944"/>
        <c:crosses val="autoZero"/>
        <c:auto val="1"/>
        <c:lblAlgn val="ctr"/>
        <c:lblOffset val="100"/>
        <c:noMultiLvlLbl val="0"/>
      </c:catAx>
      <c:valAx>
        <c:axId val="7074909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7490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'[38]GTHU-IND-010'!$C$36</c:f>
              <c:strCache>
                <c:ptCount val="1"/>
                <c:pt idx="0">
                  <c:v>Semestre I</c:v>
                </c:pt>
              </c:strCache>
            </c:strRef>
          </c:tx>
          <c:spPr>
            <a:solidFill>
              <a:schemeClr val="accent1"/>
            </a:solidFill>
            <a:ln>
              <a:noFill/>
            </a:ln>
            <a:effectLst/>
          </c:spPr>
          <c:invertIfNegative val="0"/>
          <c:cat>
            <c:strRef>
              <c:f>'[38]GTHU-IND-010'!$D$35:$I$35</c:f>
              <c:strCache>
                <c:ptCount val="6"/>
                <c:pt idx="0">
                  <c:v>0</c:v>
                </c:pt>
                <c:pt idx="1">
                  <c:v>0</c:v>
                </c:pt>
                <c:pt idx="2">
                  <c:v>0</c:v>
                </c:pt>
                <c:pt idx="3">
                  <c:v>0</c:v>
                </c:pt>
                <c:pt idx="4">
                  <c:v>Sumatoria nivel satisfacción de todas las actividades ΣX </c:v>
                </c:pt>
                <c:pt idx="5">
                  <c:v>Número de actividades N2</c:v>
                </c:pt>
              </c:strCache>
            </c:strRef>
          </c:cat>
          <c:val>
            <c:numRef>
              <c:f>'[38]GTHU-IND-010'!$D$36:$I$36</c:f>
              <c:numCache>
                <c:formatCode>General</c:formatCode>
                <c:ptCount val="6"/>
                <c:pt idx="0">
                  <c:v>0</c:v>
                </c:pt>
                <c:pt idx="1">
                  <c:v>0</c:v>
                </c:pt>
                <c:pt idx="2">
                  <c:v>0</c:v>
                </c:pt>
                <c:pt idx="3">
                  <c:v>0</c:v>
                </c:pt>
                <c:pt idx="4">
                  <c:v>40.700000000000003</c:v>
                </c:pt>
                <c:pt idx="5">
                  <c:v>9</c:v>
                </c:pt>
              </c:numCache>
            </c:numRef>
          </c:val>
          <c:extLst>
            <c:ext xmlns:c16="http://schemas.microsoft.com/office/drawing/2014/chart" uri="{C3380CC4-5D6E-409C-BE32-E72D297353CC}">
              <c16:uniqueId val="{00000000-D167-4B3E-9C4B-00EF97D5A274}"/>
            </c:ext>
          </c:extLst>
        </c:ser>
        <c:dLbls>
          <c:showLegendKey val="0"/>
          <c:showVal val="0"/>
          <c:showCatName val="0"/>
          <c:showSerName val="0"/>
          <c:showPercent val="0"/>
          <c:showBubbleSize val="0"/>
        </c:dLbls>
        <c:gapWidth val="182"/>
        <c:axId val="1925071887"/>
        <c:axId val="1882849295"/>
      </c:barChart>
      <c:catAx>
        <c:axId val="192507188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2849295"/>
        <c:crosses val="autoZero"/>
        <c:auto val="1"/>
        <c:lblAlgn val="ctr"/>
        <c:lblOffset val="100"/>
        <c:noMultiLvlLbl val="0"/>
      </c:catAx>
      <c:valAx>
        <c:axId val="1882849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507188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'[39]GTHU-IND-011'!$C$36</c:f>
              <c:strCache>
                <c:ptCount val="1"/>
                <c:pt idx="0">
                  <c:v>Semestre I</c:v>
                </c:pt>
              </c:strCache>
            </c:strRef>
          </c:tx>
          <c:spPr>
            <a:solidFill>
              <a:schemeClr val="accent1"/>
            </a:solidFill>
            <a:ln>
              <a:noFill/>
            </a:ln>
            <a:effectLst/>
          </c:spPr>
          <c:invertIfNegative val="0"/>
          <c:cat>
            <c:strRef>
              <c:f>'[39]GTHU-IND-011'!$D$35:$I$35</c:f>
              <c:strCache>
                <c:ptCount val="6"/>
                <c:pt idx="0">
                  <c:v>0</c:v>
                </c:pt>
                <c:pt idx="1">
                  <c:v>0</c:v>
                </c:pt>
                <c:pt idx="2">
                  <c:v>0</c:v>
                </c:pt>
                <c:pt idx="3">
                  <c:v>0</c:v>
                </c:pt>
                <c:pt idx="4">
                  <c:v>Sumatoria nivel satisfacción de todas las actividades ΣX </c:v>
                </c:pt>
                <c:pt idx="5">
                  <c:v>Número de actividades  N2</c:v>
                </c:pt>
              </c:strCache>
            </c:strRef>
          </c:cat>
          <c:val>
            <c:numRef>
              <c:f>'[39]GTHU-IND-011'!$D$36:$I$36</c:f>
              <c:numCache>
                <c:formatCode>General</c:formatCode>
                <c:ptCount val="6"/>
                <c:pt idx="0">
                  <c:v>0</c:v>
                </c:pt>
                <c:pt idx="1">
                  <c:v>0</c:v>
                </c:pt>
                <c:pt idx="2">
                  <c:v>0</c:v>
                </c:pt>
                <c:pt idx="3">
                  <c:v>0</c:v>
                </c:pt>
                <c:pt idx="4">
                  <c:v>27.4</c:v>
                </c:pt>
                <c:pt idx="5">
                  <c:v>6</c:v>
                </c:pt>
              </c:numCache>
            </c:numRef>
          </c:val>
          <c:extLst>
            <c:ext xmlns:c16="http://schemas.microsoft.com/office/drawing/2014/chart" uri="{C3380CC4-5D6E-409C-BE32-E72D297353CC}">
              <c16:uniqueId val="{00000000-AEC4-42F6-94FE-C824EF35C580}"/>
            </c:ext>
          </c:extLst>
        </c:ser>
        <c:dLbls>
          <c:showLegendKey val="0"/>
          <c:showVal val="0"/>
          <c:showCatName val="0"/>
          <c:showSerName val="0"/>
          <c:showPercent val="0"/>
          <c:showBubbleSize val="0"/>
        </c:dLbls>
        <c:gapWidth val="182"/>
        <c:axId val="1925071887"/>
        <c:axId val="1882849295"/>
      </c:barChart>
      <c:catAx>
        <c:axId val="192507188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2849295"/>
        <c:crosses val="autoZero"/>
        <c:auto val="1"/>
        <c:lblAlgn val="ctr"/>
        <c:lblOffset val="100"/>
        <c:noMultiLvlLbl val="0"/>
      </c:catAx>
      <c:valAx>
        <c:axId val="1882849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507188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Impacto actividades del Plan Institucional de Capacitación - PIC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817147856517939E-2"/>
          <c:y val="0.19935537840763703"/>
          <c:w val="0.8966272965879265"/>
          <c:h val="0.52752726556978102"/>
        </c:manualLayout>
      </c:layout>
      <c:barChart>
        <c:barDir val="col"/>
        <c:grouping val="clustered"/>
        <c:varyColors val="0"/>
        <c:ser>
          <c:idx val="0"/>
          <c:order val="0"/>
          <c:tx>
            <c:strRef>
              <c:f>'[40]PES-FM-001'!$C$36</c:f>
              <c:strCache>
                <c:ptCount val="1"/>
                <c:pt idx="0">
                  <c:v>Semestre I</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'[40]PES-FM-001'!$D$35:$I$35</c:f>
              <c:strCache>
                <c:ptCount val="6"/>
                <c:pt idx="0">
                  <c:v>0</c:v>
                </c:pt>
                <c:pt idx="1">
                  <c:v>0</c:v>
                </c:pt>
                <c:pt idx="2">
                  <c:v>0</c:v>
                </c:pt>
                <c:pt idx="3">
                  <c:v>0</c:v>
                </c:pt>
                <c:pt idx="4">
                  <c:v>PC_PreTest</c:v>
                </c:pt>
                <c:pt idx="5">
                  <c:v>PC_PostTest</c:v>
                </c:pt>
              </c:strCache>
            </c:strRef>
          </c:cat>
          <c:val>
            <c:numRef>
              <c:f>'[40]PES-FM-001'!$D$36:$I$36</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1555-4A18-A3D9-35183A751389}"/>
            </c:ext>
          </c:extLst>
        </c:ser>
        <c:ser>
          <c:idx val="1"/>
          <c:order val="1"/>
          <c:tx>
            <c:strRef>
              <c:f>'[40]PES-FM-001'!$C$37</c:f>
              <c:strCache>
                <c:ptCount val="1"/>
                <c:pt idx="0">
                  <c:v>Semestre II</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'[40]PES-FM-001'!$D$35:$I$35</c:f>
              <c:strCache>
                <c:ptCount val="6"/>
                <c:pt idx="0">
                  <c:v>0</c:v>
                </c:pt>
                <c:pt idx="1">
                  <c:v>0</c:v>
                </c:pt>
                <c:pt idx="2">
                  <c:v>0</c:v>
                </c:pt>
                <c:pt idx="3">
                  <c:v>0</c:v>
                </c:pt>
                <c:pt idx="4">
                  <c:v>PC_PreTest</c:v>
                </c:pt>
                <c:pt idx="5">
                  <c:v>PC_PostTest</c:v>
                </c:pt>
              </c:strCache>
            </c:strRef>
          </c:cat>
          <c:val>
            <c:numRef>
              <c:f>'[40]PES-FM-001'!$D$37:$I$37</c:f>
              <c:numCache>
                <c:formatCode>General</c:formatCode>
                <c:ptCount val="6"/>
                <c:pt idx="0">
                  <c:v>0</c:v>
                </c:pt>
                <c:pt idx="1">
                  <c:v>0</c:v>
                </c:pt>
                <c:pt idx="2">
                  <c:v>0</c:v>
                </c:pt>
                <c:pt idx="3">
                  <c:v>0</c:v>
                </c:pt>
                <c:pt idx="4">
                  <c:v>2.96</c:v>
                </c:pt>
                <c:pt idx="5">
                  <c:v>4.13</c:v>
                </c:pt>
              </c:numCache>
            </c:numRef>
          </c:val>
          <c:extLst>
            <c:ext xmlns:c16="http://schemas.microsoft.com/office/drawing/2014/chart" uri="{C3380CC4-5D6E-409C-BE32-E72D297353CC}">
              <c16:uniqueId val="{00000001-1555-4A18-A3D9-35183A751389}"/>
            </c:ext>
          </c:extLst>
        </c:ser>
        <c:ser>
          <c:idx val="2"/>
          <c:order val="2"/>
          <c:tx>
            <c:strRef>
              <c:f>'[40]PES-FM-001'!$C$38</c:f>
              <c:strCache>
                <c:ptCount val="1"/>
                <c:pt idx="0">
                  <c:v>TOTAL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'[40]PES-FM-001'!$D$35:$I$35</c:f>
              <c:strCache>
                <c:ptCount val="6"/>
                <c:pt idx="0">
                  <c:v>0</c:v>
                </c:pt>
                <c:pt idx="1">
                  <c:v>0</c:v>
                </c:pt>
                <c:pt idx="2">
                  <c:v>0</c:v>
                </c:pt>
                <c:pt idx="3">
                  <c:v>0</c:v>
                </c:pt>
                <c:pt idx="4">
                  <c:v>PC_PreTest</c:v>
                </c:pt>
                <c:pt idx="5">
                  <c:v>PC_PostTest</c:v>
                </c:pt>
              </c:strCache>
            </c:strRef>
          </c:cat>
          <c:val>
            <c:numRef>
              <c:f>'[40]PES-FM-001'!$D$38:$I$38</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1555-4A18-A3D9-35183A751389}"/>
            </c:ext>
          </c:extLst>
        </c:ser>
        <c:dLbls>
          <c:dLblPos val="outEnd"/>
          <c:showLegendKey val="0"/>
          <c:showVal val="1"/>
          <c:showCatName val="0"/>
          <c:showSerName val="0"/>
          <c:showPercent val="0"/>
          <c:showBubbleSize val="0"/>
        </c:dLbls>
        <c:gapWidth val="219"/>
        <c:overlap val="-27"/>
        <c:axId val="384913888"/>
        <c:axId val="382187008"/>
      </c:barChart>
      <c:catAx>
        <c:axId val="384913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2187008"/>
        <c:crosses val="autoZero"/>
        <c:auto val="1"/>
        <c:lblAlgn val="ctr"/>
        <c:lblOffset val="100"/>
        <c:noMultiLvlLbl val="0"/>
      </c:catAx>
      <c:valAx>
        <c:axId val="3821870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4913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Aprovechamiento de Residuos Generados en la</a:t>
            </a:r>
            <a:r>
              <a:rPr lang="es-CO" baseline="0"/>
              <a:t> Entidad</a:t>
            </a:r>
            <a:endParaRPr lang="es-CO"/>
          </a:p>
        </c:rich>
      </c:tx>
      <c:layout>
        <c:manualLayout>
          <c:xMode val="edge"/>
          <c:yMode val="edge"/>
          <c:x val="0.31426371907417283"/>
          <c:y val="2.770939433724370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'[41]GAM-IND-001'!$C$37</c:f>
              <c:strCache>
                <c:ptCount val="1"/>
                <c:pt idx="0">
                  <c:v>0</c:v>
                </c:pt>
              </c:strCache>
            </c:strRef>
          </c:tx>
          <c:spPr>
            <a:solidFill>
              <a:schemeClr val="accent1"/>
            </a:solidFill>
            <a:ln>
              <a:noFill/>
            </a:ln>
            <a:effectLst/>
          </c:spPr>
          <c:invertIfNegative val="0"/>
          <c:cat>
            <c:strRef>
              <c:f>('[41]GAM-IND-001'!$D$36:$G$36,'[41]GAM-IND-001'!$J$36)</c:f>
              <c:strCache>
                <c:ptCount val="5"/>
                <c:pt idx="0">
                  <c:v>0</c:v>
                </c:pt>
                <c:pt idx="1">
                  <c:v>0</c:v>
                </c:pt>
                <c:pt idx="2">
                  <c:v>0</c:v>
                </c:pt>
                <c:pt idx="3">
                  <c:v>0</c:v>
                </c:pt>
                <c:pt idx="4">
                  <c:v>RESULTADO</c:v>
                </c:pt>
              </c:strCache>
            </c:strRef>
          </c:cat>
          <c:val>
            <c:numRef>
              <c:f>('[41]GAM-IND-001'!$D$37:$G$37,'[41]GAM-IND-001'!$J$37)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192A-4CD0-B998-5D7C85A2ADEB}"/>
            </c:ext>
          </c:extLst>
        </c:ser>
        <c:ser>
          <c:idx val="1"/>
          <c:order val="1"/>
          <c:tx>
            <c:strRef>
              <c:f>'[41]GAM-IND-001'!$C$38</c:f>
              <c:strCache>
                <c:ptCount val="1"/>
                <c:pt idx="0">
                  <c:v>I trimestre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('[41]GAM-IND-001'!$D$36:$G$36,'[41]GAM-IND-001'!$J$36)</c:f>
              <c:strCache>
                <c:ptCount val="5"/>
                <c:pt idx="0">
                  <c:v>0</c:v>
                </c:pt>
                <c:pt idx="1">
                  <c:v>0</c:v>
                </c:pt>
                <c:pt idx="2">
                  <c:v>0</c:v>
                </c:pt>
                <c:pt idx="3">
                  <c:v>0</c:v>
                </c:pt>
                <c:pt idx="4">
                  <c:v>RESULTADO</c:v>
                </c:pt>
              </c:strCache>
            </c:strRef>
          </c:cat>
          <c:val>
            <c:numRef>
              <c:f>('[41]GAM-IND-001'!$D$38:$G$38,'[41]GAM-IND-001'!$J$38)</c:f>
              <c:numCache>
                <c:formatCode>General</c:formatCode>
                <c:ptCount val="5"/>
                <c:pt idx="0">
                  <c:v>0</c:v>
                </c:pt>
                <c:pt idx="1">
                  <c:v>0</c:v>
                </c:pt>
                <c:pt idx="2">
                  <c:v>0</c:v>
                </c:pt>
                <c:pt idx="3">
                  <c:v>0</c:v>
                </c:pt>
                <c:pt idx="4">
                  <c:v>0.3713060057197331</c:v>
                </c:pt>
              </c:numCache>
            </c:numRef>
          </c:val>
          <c:extLst>
            <c:ext xmlns:c16="http://schemas.microsoft.com/office/drawing/2014/chart" uri="{C3380CC4-5D6E-409C-BE32-E72D297353CC}">
              <c16:uniqueId val="{00000001-192A-4CD0-B998-5D7C85A2ADEB}"/>
            </c:ext>
          </c:extLst>
        </c:ser>
        <c:ser>
          <c:idx val="2"/>
          <c:order val="2"/>
          <c:tx>
            <c:strRef>
              <c:f>'[41]GAM-IND-001'!$C$39</c:f>
              <c:strCache>
                <c:ptCount val="1"/>
                <c:pt idx="0">
                  <c:v>II trimestre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('[41]GAM-IND-001'!$D$36:$G$36,'[41]GAM-IND-001'!$J$36)</c:f>
              <c:strCache>
                <c:ptCount val="5"/>
                <c:pt idx="0">
                  <c:v>0</c:v>
                </c:pt>
                <c:pt idx="1">
                  <c:v>0</c:v>
                </c:pt>
                <c:pt idx="2">
                  <c:v>0</c:v>
                </c:pt>
                <c:pt idx="3">
                  <c:v>0</c:v>
                </c:pt>
                <c:pt idx="4">
                  <c:v>RESULTADO</c:v>
                </c:pt>
              </c:strCache>
            </c:strRef>
          </c:cat>
          <c:val>
            <c:numRef>
              <c:f>('[41]GAM-IND-001'!$D$39:$G$39,'[41]GAM-IND-001'!$J$39)</c:f>
              <c:numCache>
                <c:formatCode>General</c:formatCode>
                <c:ptCount val="5"/>
                <c:pt idx="0">
                  <c:v>0</c:v>
                </c:pt>
                <c:pt idx="1">
                  <c:v>0</c:v>
                </c:pt>
                <c:pt idx="2">
                  <c:v>0</c:v>
                </c:pt>
                <c:pt idx="3">
                  <c:v>0</c:v>
                </c:pt>
                <c:pt idx="4">
                  <c:v>0.4425095419847328</c:v>
                </c:pt>
              </c:numCache>
            </c:numRef>
          </c:val>
          <c:extLst>
            <c:ext xmlns:c16="http://schemas.microsoft.com/office/drawing/2014/chart" uri="{C3380CC4-5D6E-409C-BE32-E72D297353CC}">
              <c16:uniqueId val="{00000002-192A-4CD0-B998-5D7C85A2ADEB}"/>
            </c:ext>
          </c:extLst>
        </c:ser>
        <c:ser>
          <c:idx val="3"/>
          <c:order val="3"/>
          <c:tx>
            <c:strRef>
              <c:f>'[41]GAM-IND-001'!$C$40</c:f>
              <c:strCache>
                <c:ptCount val="1"/>
                <c:pt idx="0">
                  <c:v>III trimestre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('[41]GAM-IND-001'!$D$36:$G$36,'[41]GAM-IND-001'!$J$36)</c:f>
              <c:strCache>
                <c:ptCount val="5"/>
                <c:pt idx="0">
                  <c:v>0</c:v>
                </c:pt>
                <c:pt idx="1">
                  <c:v>0</c:v>
                </c:pt>
                <c:pt idx="2">
                  <c:v>0</c:v>
                </c:pt>
                <c:pt idx="3">
                  <c:v>0</c:v>
                </c:pt>
                <c:pt idx="4">
                  <c:v>RESULTADO</c:v>
                </c:pt>
              </c:strCache>
            </c:strRef>
          </c:cat>
          <c:val>
            <c:numRef>
              <c:f>('[41]GAM-IND-001'!$D$40:$G$40,'[41]GAM-IND-001'!$J$40)</c:f>
              <c:numCache>
                <c:formatCode>General</c:formatCode>
                <c:ptCount val="5"/>
                <c:pt idx="0">
                  <c:v>0</c:v>
                </c:pt>
                <c:pt idx="1">
                  <c:v>0</c:v>
                </c:pt>
                <c:pt idx="2">
                  <c:v>0</c:v>
                </c:pt>
                <c:pt idx="3">
                  <c:v>0</c:v>
                </c:pt>
                <c:pt idx="4">
                  <c:v>0.75917236700774493</c:v>
                </c:pt>
              </c:numCache>
            </c:numRef>
          </c:val>
          <c:extLst>
            <c:ext xmlns:c16="http://schemas.microsoft.com/office/drawing/2014/chart" uri="{C3380CC4-5D6E-409C-BE32-E72D297353CC}">
              <c16:uniqueId val="{00000003-192A-4CD0-B998-5D7C85A2ADEB}"/>
            </c:ext>
          </c:extLst>
        </c:ser>
        <c:ser>
          <c:idx val="4"/>
          <c:order val="4"/>
          <c:tx>
            <c:strRef>
              <c:f>'[41]GAM-IND-001'!$C$41</c:f>
              <c:strCache>
                <c:ptCount val="1"/>
                <c:pt idx="0">
                  <c:v>IV trimestre</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('[41]GAM-IND-001'!$D$36:$G$36,'[41]GAM-IND-001'!$J$36)</c:f>
              <c:strCache>
                <c:ptCount val="5"/>
                <c:pt idx="0">
                  <c:v>0</c:v>
                </c:pt>
                <c:pt idx="1">
                  <c:v>0</c:v>
                </c:pt>
                <c:pt idx="2">
                  <c:v>0</c:v>
                </c:pt>
                <c:pt idx="3">
                  <c:v>0</c:v>
                </c:pt>
                <c:pt idx="4">
                  <c:v>RESULTADO</c:v>
                </c:pt>
              </c:strCache>
            </c:strRef>
          </c:cat>
          <c:val>
            <c:numRef>
              <c:f>('[41]GAM-IND-001'!$D$41:$G$41,'[41]GAM-IND-001'!$J$41)</c:f>
              <c:numCache>
                <c:formatCode>General</c:formatCode>
                <c:ptCount val="5"/>
                <c:pt idx="0">
                  <c:v>0</c:v>
                </c:pt>
                <c:pt idx="1">
                  <c:v>0</c:v>
                </c:pt>
                <c:pt idx="2">
                  <c:v>0</c:v>
                </c:pt>
                <c:pt idx="3">
                  <c:v>0</c:v>
                </c:pt>
                <c:pt idx="4">
                  <c:v>0.61458115730102358</c:v>
                </c:pt>
              </c:numCache>
            </c:numRef>
          </c:val>
          <c:extLst>
            <c:ext xmlns:c16="http://schemas.microsoft.com/office/drawing/2014/chart" uri="{C3380CC4-5D6E-409C-BE32-E72D297353CC}">
              <c16:uniqueId val="{00000004-192A-4CD0-B998-5D7C85A2ADEB}"/>
            </c:ext>
          </c:extLst>
        </c:ser>
        <c:dLbls>
          <c:showLegendKey val="0"/>
          <c:showVal val="0"/>
          <c:showCatName val="0"/>
          <c:showSerName val="0"/>
          <c:showPercent val="0"/>
          <c:showBubbleSize val="0"/>
        </c:dLbls>
        <c:gapWidth val="219"/>
        <c:overlap val="-27"/>
        <c:axId val="1129093375"/>
        <c:axId val="1129091295"/>
      </c:barChart>
      <c:catAx>
        <c:axId val="11290933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9091295"/>
        <c:crosses val="autoZero"/>
        <c:auto val="1"/>
        <c:lblAlgn val="ctr"/>
        <c:lblOffset val="100"/>
        <c:noMultiLvlLbl val="0"/>
      </c:catAx>
      <c:valAx>
        <c:axId val="112909129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90933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Consumo</a:t>
            </a:r>
            <a:r>
              <a:rPr lang="es-CO" baseline="0"/>
              <a:t> percápita de agua </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'[42]GAM-IND-002'!$C$37</c:f>
              <c:strCache>
                <c:ptCount val="1"/>
                <c:pt idx="0">
                  <c:v>0</c:v>
                </c:pt>
              </c:strCache>
            </c:strRef>
          </c:tx>
          <c:spPr>
            <a:solidFill>
              <a:schemeClr val="accent1"/>
            </a:solidFill>
            <a:ln>
              <a:noFill/>
            </a:ln>
            <a:effectLst/>
          </c:spPr>
          <c:invertIfNegative val="0"/>
          <c:cat>
            <c:strRef>
              <c:f>('[42]GAM-IND-002'!$D$36:$G$36,'[42]GAM-IND-002'!$J$36)</c:f>
              <c:strCache>
                <c:ptCount val="5"/>
                <c:pt idx="0">
                  <c:v>0</c:v>
                </c:pt>
                <c:pt idx="1">
                  <c:v>0</c:v>
                </c:pt>
                <c:pt idx="2">
                  <c:v>0</c:v>
                </c:pt>
                <c:pt idx="3">
                  <c:v>0</c:v>
                </c:pt>
                <c:pt idx="4">
                  <c:v>RESULTADO</c:v>
                </c:pt>
              </c:strCache>
            </c:strRef>
          </c:cat>
          <c:val>
            <c:numRef>
              <c:f>('[42]GAM-IND-002'!$D$37:$G$37,'[42]GAM-IND-002'!$J$37)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0D6A-4CD4-87C5-E2EEE40F0BA8}"/>
            </c:ext>
          </c:extLst>
        </c:ser>
        <c:ser>
          <c:idx val="1"/>
          <c:order val="1"/>
          <c:tx>
            <c:strRef>
              <c:f>'[42]GAM-IND-002'!$C$38</c:f>
              <c:strCache>
                <c:ptCount val="1"/>
                <c:pt idx="0">
                  <c:v>I semestre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('[42]GAM-IND-002'!$D$36:$G$36,'[42]GAM-IND-002'!$J$36)</c:f>
              <c:strCache>
                <c:ptCount val="5"/>
                <c:pt idx="0">
                  <c:v>0</c:v>
                </c:pt>
                <c:pt idx="1">
                  <c:v>0</c:v>
                </c:pt>
                <c:pt idx="2">
                  <c:v>0</c:v>
                </c:pt>
                <c:pt idx="3">
                  <c:v>0</c:v>
                </c:pt>
                <c:pt idx="4">
                  <c:v>RESULTADO</c:v>
                </c:pt>
              </c:strCache>
            </c:strRef>
          </c:cat>
          <c:val>
            <c:numRef>
              <c:f>('[42]GAM-IND-002'!$D$38:$G$38,'[42]GAM-IND-002'!$J$38)</c:f>
              <c:numCache>
                <c:formatCode>General</c:formatCode>
                <c:ptCount val="5"/>
                <c:pt idx="0">
                  <c:v>0</c:v>
                </c:pt>
                <c:pt idx="1">
                  <c:v>0</c:v>
                </c:pt>
                <c:pt idx="2">
                  <c:v>0</c:v>
                </c:pt>
                <c:pt idx="3">
                  <c:v>0</c:v>
                </c:pt>
                <c:pt idx="4">
                  <c:v>0.22379912663755458</c:v>
                </c:pt>
              </c:numCache>
            </c:numRef>
          </c:val>
          <c:extLst>
            <c:ext xmlns:c16="http://schemas.microsoft.com/office/drawing/2014/chart" uri="{C3380CC4-5D6E-409C-BE32-E72D297353CC}">
              <c16:uniqueId val="{00000001-0D6A-4CD4-87C5-E2EEE40F0BA8}"/>
            </c:ext>
          </c:extLst>
        </c:ser>
        <c:ser>
          <c:idx val="2"/>
          <c:order val="2"/>
          <c:tx>
            <c:strRef>
              <c:f>'[42]GAM-IND-002'!$C$39</c:f>
              <c:strCache>
                <c:ptCount val="1"/>
                <c:pt idx="0">
                  <c:v>II semestre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('[42]GAM-IND-002'!$D$36:$G$36,'[42]GAM-IND-002'!$J$36)</c:f>
              <c:strCache>
                <c:ptCount val="5"/>
                <c:pt idx="0">
                  <c:v>0</c:v>
                </c:pt>
                <c:pt idx="1">
                  <c:v>0</c:v>
                </c:pt>
                <c:pt idx="2">
                  <c:v>0</c:v>
                </c:pt>
                <c:pt idx="3">
                  <c:v>0</c:v>
                </c:pt>
                <c:pt idx="4">
                  <c:v>RESULTADO</c:v>
                </c:pt>
              </c:strCache>
            </c:strRef>
          </c:cat>
          <c:val>
            <c:numRef>
              <c:f>('[42]GAM-IND-002'!$D$39:$G$39,'[42]GAM-IND-002'!$J$39)</c:f>
              <c:numCache>
                <c:formatCode>General</c:formatCode>
                <c:ptCount val="5"/>
                <c:pt idx="0">
                  <c:v>0</c:v>
                </c:pt>
                <c:pt idx="1">
                  <c:v>0</c:v>
                </c:pt>
                <c:pt idx="2">
                  <c:v>0</c:v>
                </c:pt>
                <c:pt idx="3">
                  <c:v>0</c:v>
                </c:pt>
                <c:pt idx="4">
                  <c:v>0.19598337950138503</c:v>
                </c:pt>
              </c:numCache>
            </c:numRef>
          </c:val>
          <c:extLst>
            <c:ext xmlns:c16="http://schemas.microsoft.com/office/drawing/2014/chart" uri="{C3380CC4-5D6E-409C-BE32-E72D297353CC}">
              <c16:uniqueId val="{00000002-0D6A-4CD4-87C5-E2EEE40F0BA8}"/>
            </c:ext>
          </c:extLst>
        </c:ser>
        <c:dLbls>
          <c:showLegendKey val="0"/>
          <c:showVal val="0"/>
          <c:showCatName val="0"/>
          <c:showSerName val="0"/>
          <c:showPercent val="0"/>
          <c:showBubbleSize val="0"/>
        </c:dLbls>
        <c:gapWidth val="219"/>
        <c:overlap val="-27"/>
        <c:axId val="1276803823"/>
        <c:axId val="1276804655"/>
      </c:barChart>
      <c:catAx>
        <c:axId val="12768038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6804655"/>
        <c:crosses val="autoZero"/>
        <c:auto val="1"/>
        <c:lblAlgn val="ctr"/>
        <c:lblOffset val="100"/>
        <c:noMultiLvlLbl val="0"/>
      </c:catAx>
      <c:valAx>
        <c:axId val="127680465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68038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PORCENTAJE DE DESATENCIÓN DE PQRSFD CON TÉRMINOS DE 10</a:t>
            </a:r>
            <a:r>
              <a:rPr lang="es-CO" baseline="0"/>
              <a:t> </a:t>
            </a:r>
            <a:r>
              <a:rPr lang="es-CO"/>
              <a:t>DÍAS HÁBILES AÑO</a:t>
            </a:r>
            <a:r>
              <a:rPr lang="es-CO" baseline="0"/>
              <a:t> 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4456036745406818E-2"/>
          <c:y val="0.20916666666666667"/>
          <c:w val="0.88498840769903764"/>
          <c:h val="0.57753062117235354"/>
        </c:manualLayout>
      </c:layout>
      <c:barChart>
        <c:barDir val="col"/>
        <c:grouping val="clustered"/>
        <c:varyColors val="0"/>
        <c:ser>
          <c:idx val="0"/>
          <c:order val="0"/>
          <c:tx>
            <c:strRef>
              <c:f>'[4]APIC-IND-001'!$C$36</c:f>
              <c:strCache>
                <c:ptCount val="1"/>
                <c:pt idx="0">
                  <c:v>3 TRIMESTRE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'[4]APIC-IND-001'!$J$36</c:f>
              <c:numCache>
                <c:formatCode>General</c:formatCode>
                <c:ptCount val="1"/>
                <c:pt idx="0">
                  <c:v>1.3888888888888888E-2</c:v>
                </c:pt>
              </c:numCache>
            </c:numRef>
          </c:val>
          <c:extLst>
            <c:ext xmlns:c16="http://schemas.microsoft.com/office/drawing/2014/chart" uri="{C3380CC4-5D6E-409C-BE32-E72D297353CC}">
              <c16:uniqueId val="{00000000-FEA9-4BFC-9332-F749112FE86C}"/>
            </c:ext>
          </c:extLst>
        </c:ser>
        <c:ser>
          <c:idx val="1"/>
          <c:order val="1"/>
          <c:tx>
            <c:strRef>
              <c:f>'[4]APIC-IND-001'!$C$37</c:f>
              <c:strCache>
                <c:ptCount val="1"/>
                <c:pt idx="0">
                  <c:v>4 TRIMESTRE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'[4]APIC-IND-001'!$J$37</c:f>
              <c:numCache>
                <c:formatCode>General</c:formatCode>
                <c:ptCount val="1"/>
                <c:pt idx="0">
                  <c:v>8.1140350877192957E-3</c:v>
                </c:pt>
              </c:numCache>
            </c:numRef>
          </c:val>
          <c:extLst>
            <c:ext xmlns:c16="http://schemas.microsoft.com/office/drawing/2014/chart" uri="{C3380CC4-5D6E-409C-BE32-E72D297353CC}">
              <c16:uniqueId val="{00000001-FEA9-4BFC-9332-F749112FE86C}"/>
            </c:ext>
          </c:extLst>
        </c:ser>
        <c:ser>
          <c:idx val="2"/>
          <c:order val="2"/>
          <c:tx>
            <c:strRef>
              <c:f>'[4]APIC-IND-001'!$C$38</c:f>
              <c:strCache>
                <c:ptCount val="1"/>
                <c:pt idx="0">
                  <c:v>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'[4]APIC-IND-001'!$J$38</c:f>
              <c:numCache>
                <c:formatCode>General</c:formatCode>
                <c:ptCount val="1"/>
                <c:pt idx="0">
                  <c:v>0</c:v>
                </c:pt>
              </c:numCache>
            </c:numRef>
          </c:val>
          <c:extLst>
            <c:ext xmlns:c16="http://schemas.microsoft.com/office/drawing/2014/chart" uri="{C3380CC4-5D6E-409C-BE32-E72D297353CC}">
              <c16:uniqueId val="{00000002-FEA9-4BFC-9332-F749112FE86C}"/>
            </c:ext>
          </c:extLst>
        </c:ser>
        <c:ser>
          <c:idx val="3"/>
          <c:order val="3"/>
          <c:tx>
            <c:strRef>
              <c:f>'[4]APIC-IND-001'!$C$39</c:f>
              <c:strCache>
                <c:ptCount val="1"/>
                <c:pt idx="0">
                  <c:v>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'[4]APIC-IND-001'!$J$39</c:f>
              <c:numCache>
                <c:formatCode>General</c:formatCode>
                <c:ptCount val="1"/>
                <c:pt idx="0">
                  <c:v>0</c:v>
                </c:pt>
              </c:numCache>
            </c:numRef>
          </c:val>
          <c:extLst>
            <c:ext xmlns:c16="http://schemas.microsoft.com/office/drawing/2014/chart" uri="{C3380CC4-5D6E-409C-BE32-E72D297353CC}">
              <c16:uniqueId val="{00000003-FEA9-4BFC-9332-F749112FE86C}"/>
            </c:ext>
          </c:extLst>
        </c:ser>
        <c:dLbls>
          <c:dLblPos val="outEnd"/>
          <c:showLegendKey val="0"/>
          <c:showVal val="1"/>
          <c:showCatName val="0"/>
          <c:showSerName val="0"/>
          <c:showPercent val="0"/>
          <c:showBubbleSize val="0"/>
        </c:dLbls>
        <c:gapWidth val="150"/>
        <c:axId val="-653341152"/>
        <c:axId val="-653340608"/>
      </c:barChart>
      <c:catAx>
        <c:axId val="-653341152"/>
        <c:scaling>
          <c:orientation val="minMax"/>
        </c:scaling>
        <c:delete val="1"/>
        <c:axPos val="b"/>
        <c:majorTickMark val="none"/>
        <c:minorTickMark val="none"/>
        <c:tickLblPos val="nextTo"/>
        <c:crossAx val="-653340608"/>
        <c:crosses val="autoZero"/>
        <c:auto val="1"/>
        <c:lblAlgn val="ctr"/>
        <c:lblOffset val="100"/>
        <c:noMultiLvlLbl val="0"/>
      </c:catAx>
      <c:valAx>
        <c:axId val="-6533406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3341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Consumo percapita de energia eléctrica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'[43]GAM-IND-003'!$C$37</c:f>
              <c:strCache>
                <c:ptCount val="1"/>
                <c:pt idx="0">
                  <c:v>0</c:v>
                </c:pt>
              </c:strCache>
            </c:strRef>
          </c:tx>
          <c:spPr>
            <a:solidFill>
              <a:schemeClr val="accent1"/>
            </a:solidFill>
            <a:ln>
              <a:noFill/>
            </a:ln>
            <a:effectLst/>
          </c:spPr>
          <c:invertIfNegative val="0"/>
          <c:cat>
            <c:strRef>
              <c:f>('[43]GAM-IND-003'!$D$36:$G$36,'[43]GAM-IND-003'!$J$36)</c:f>
              <c:strCache>
                <c:ptCount val="5"/>
                <c:pt idx="0">
                  <c:v>0</c:v>
                </c:pt>
                <c:pt idx="1">
                  <c:v>0</c:v>
                </c:pt>
                <c:pt idx="2">
                  <c:v>0</c:v>
                </c:pt>
                <c:pt idx="3">
                  <c:v>0</c:v>
                </c:pt>
                <c:pt idx="4">
                  <c:v>RESULTADO</c:v>
                </c:pt>
              </c:strCache>
            </c:strRef>
          </c:cat>
          <c:val>
            <c:numRef>
              <c:f>('[43]GAM-IND-003'!$D$37:$G$37,'[43]GAM-IND-003'!$J$37)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7435-4D57-9A9C-5495813C1509}"/>
            </c:ext>
          </c:extLst>
        </c:ser>
        <c:ser>
          <c:idx val="1"/>
          <c:order val="1"/>
          <c:tx>
            <c:strRef>
              <c:f>'[43]GAM-IND-003'!$C$38</c:f>
              <c:strCache>
                <c:ptCount val="1"/>
                <c:pt idx="0">
                  <c:v>Trimestre I</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('[43]GAM-IND-003'!$D$36:$G$36,'[43]GAM-IND-003'!$J$36)</c:f>
              <c:strCache>
                <c:ptCount val="5"/>
                <c:pt idx="0">
                  <c:v>0</c:v>
                </c:pt>
                <c:pt idx="1">
                  <c:v>0</c:v>
                </c:pt>
                <c:pt idx="2">
                  <c:v>0</c:v>
                </c:pt>
                <c:pt idx="3">
                  <c:v>0</c:v>
                </c:pt>
                <c:pt idx="4">
                  <c:v>RESULTADO</c:v>
                </c:pt>
              </c:strCache>
            </c:strRef>
          </c:cat>
          <c:val>
            <c:numRef>
              <c:f>('[43]GAM-IND-003'!$D$38:$G$38,'[43]GAM-IND-003'!$J$38)</c:f>
              <c:numCache>
                <c:formatCode>General</c:formatCode>
                <c:ptCount val="5"/>
                <c:pt idx="0">
                  <c:v>0</c:v>
                </c:pt>
                <c:pt idx="1">
                  <c:v>0</c:v>
                </c:pt>
                <c:pt idx="2">
                  <c:v>0</c:v>
                </c:pt>
                <c:pt idx="3">
                  <c:v>0</c:v>
                </c:pt>
                <c:pt idx="4">
                  <c:v>15.96234309623431</c:v>
                </c:pt>
              </c:numCache>
            </c:numRef>
          </c:val>
          <c:extLst>
            <c:ext xmlns:c16="http://schemas.microsoft.com/office/drawing/2014/chart" uri="{C3380CC4-5D6E-409C-BE32-E72D297353CC}">
              <c16:uniqueId val="{00000001-7435-4D57-9A9C-5495813C1509}"/>
            </c:ext>
          </c:extLst>
        </c:ser>
        <c:ser>
          <c:idx val="2"/>
          <c:order val="2"/>
          <c:tx>
            <c:strRef>
              <c:f>'[43]GAM-IND-003'!$C$39</c:f>
              <c:strCache>
                <c:ptCount val="1"/>
                <c:pt idx="0">
                  <c:v>Trimestre II</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('[43]GAM-IND-003'!$D$36:$G$36,'[43]GAM-IND-003'!$J$36)</c:f>
              <c:strCache>
                <c:ptCount val="5"/>
                <c:pt idx="0">
                  <c:v>0</c:v>
                </c:pt>
                <c:pt idx="1">
                  <c:v>0</c:v>
                </c:pt>
                <c:pt idx="2">
                  <c:v>0</c:v>
                </c:pt>
                <c:pt idx="3">
                  <c:v>0</c:v>
                </c:pt>
                <c:pt idx="4">
                  <c:v>RESULTADO</c:v>
                </c:pt>
              </c:strCache>
            </c:strRef>
          </c:cat>
          <c:val>
            <c:numRef>
              <c:f>('[43]GAM-IND-003'!$D$39:$G$39,'[43]GAM-IND-003'!$J$39)</c:f>
              <c:numCache>
                <c:formatCode>General</c:formatCode>
                <c:ptCount val="5"/>
                <c:pt idx="0">
                  <c:v>0</c:v>
                </c:pt>
                <c:pt idx="1">
                  <c:v>0</c:v>
                </c:pt>
                <c:pt idx="2">
                  <c:v>0</c:v>
                </c:pt>
                <c:pt idx="3">
                  <c:v>0</c:v>
                </c:pt>
                <c:pt idx="4">
                  <c:v>17.571214392803597</c:v>
                </c:pt>
              </c:numCache>
            </c:numRef>
          </c:val>
          <c:extLst>
            <c:ext xmlns:c16="http://schemas.microsoft.com/office/drawing/2014/chart" uri="{C3380CC4-5D6E-409C-BE32-E72D297353CC}">
              <c16:uniqueId val="{00000002-7435-4D57-9A9C-5495813C1509}"/>
            </c:ext>
          </c:extLst>
        </c:ser>
        <c:ser>
          <c:idx val="3"/>
          <c:order val="3"/>
          <c:tx>
            <c:strRef>
              <c:f>'[43]GAM-IND-003'!$C$40</c:f>
              <c:strCache>
                <c:ptCount val="1"/>
                <c:pt idx="0">
                  <c:v>Trimestre III</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('[43]GAM-IND-003'!$D$36:$G$36,'[43]GAM-IND-003'!$J$36)</c:f>
              <c:strCache>
                <c:ptCount val="5"/>
                <c:pt idx="0">
                  <c:v>0</c:v>
                </c:pt>
                <c:pt idx="1">
                  <c:v>0</c:v>
                </c:pt>
                <c:pt idx="2">
                  <c:v>0</c:v>
                </c:pt>
                <c:pt idx="3">
                  <c:v>0</c:v>
                </c:pt>
                <c:pt idx="4">
                  <c:v>RESULTADO</c:v>
                </c:pt>
              </c:strCache>
            </c:strRef>
          </c:cat>
          <c:val>
            <c:numRef>
              <c:f>('[43]GAM-IND-003'!$D$40:$G$40,'[43]GAM-IND-003'!$J$40)</c:f>
              <c:numCache>
                <c:formatCode>General</c:formatCode>
                <c:ptCount val="5"/>
                <c:pt idx="0">
                  <c:v>0</c:v>
                </c:pt>
                <c:pt idx="1">
                  <c:v>0</c:v>
                </c:pt>
                <c:pt idx="2">
                  <c:v>0</c:v>
                </c:pt>
                <c:pt idx="3">
                  <c:v>0</c:v>
                </c:pt>
                <c:pt idx="4">
                  <c:v>17.842326559215138</c:v>
                </c:pt>
              </c:numCache>
            </c:numRef>
          </c:val>
          <c:extLst>
            <c:ext xmlns:c16="http://schemas.microsoft.com/office/drawing/2014/chart" uri="{C3380CC4-5D6E-409C-BE32-E72D297353CC}">
              <c16:uniqueId val="{00000003-7435-4D57-9A9C-5495813C1509}"/>
            </c:ext>
          </c:extLst>
        </c:ser>
        <c:ser>
          <c:idx val="4"/>
          <c:order val="4"/>
          <c:tx>
            <c:strRef>
              <c:f>'[43]GAM-IND-003'!$C$41</c:f>
              <c:strCache>
                <c:ptCount val="1"/>
                <c:pt idx="0">
                  <c:v>Trimestre IV</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('[43]GAM-IND-003'!$D$36:$G$36,'[43]GAM-IND-003'!$J$36)</c:f>
              <c:strCache>
                <c:ptCount val="5"/>
                <c:pt idx="0">
                  <c:v>0</c:v>
                </c:pt>
                <c:pt idx="1">
                  <c:v>0</c:v>
                </c:pt>
                <c:pt idx="2">
                  <c:v>0</c:v>
                </c:pt>
                <c:pt idx="3">
                  <c:v>0</c:v>
                </c:pt>
                <c:pt idx="4">
                  <c:v>RESULTADO</c:v>
                </c:pt>
              </c:strCache>
            </c:strRef>
          </c:cat>
          <c:val>
            <c:numRef>
              <c:f>('[43]GAM-IND-003'!$D$41:$G$41,'[43]GAM-IND-003'!$J$41)</c:f>
              <c:numCache>
                <c:formatCode>General</c:formatCode>
                <c:ptCount val="5"/>
                <c:pt idx="0">
                  <c:v>0</c:v>
                </c:pt>
                <c:pt idx="1">
                  <c:v>0</c:v>
                </c:pt>
                <c:pt idx="2">
                  <c:v>0</c:v>
                </c:pt>
                <c:pt idx="3">
                  <c:v>0</c:v>
                </c:pt>
                <c:pt idx="4">
                  <c:v>17.724657534246575</c:v>
                </c:pt>
              </c:numCache>
            </c:numRef>
          </c:val>
          <c:extLst>
            <c:ext xmlns:c16="http://schemas.microsoft.com/office/drawing/2014/chart" uri="{C3380CC4-5D6E-409C-BE32-E72D297353CC}">
              <c16:uniqueId val="{00000004-7435-4D57-9A9C-5495813C1509}"/>
            </c:ext>
          </c:extLst>
        </c:ser>
        <c:dLbls>
          <c:showLegendKey val="0"/>
          <c:showVal val="0"/>
          <c:showCatName val="0"/>
          <c:showSerName val="0"/>
          <c:showPercent val="0"/>
          <c:showBubbleSize val="0"/>
        </c:dLbls>
        <c:gapWidth val="219"/>
        <c:overlap val="-27"/>
        <c:axId val="1129128239"/>
        <c:axId val="1129128655"/>
      </c:barChart>
      <c:catAx>
        <c:axId val="11291282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9128655"/>
        <c:crosses val="autoZero"/>
        <c:auto val="1"/>
        <c:lblAlgn val="ctr"/>
        <c:lblOffset val="100"/>
        <c:noMultiLvlLbl val="0"/>
      </c:catAx>
      <c:valAx>
        <c:axId val="112912865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91282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'[44]GAM-IND-004'!$C$37</c:f>
              <c:strCache>
                <c:ptCount val="1"/>
                <c:pt idx="0">
                  <c:v>0</c:v>
                </c:pt>
              </c:strCache>
            </c:strRef>
          </c:tx>
          <c:spPr>
            <a:solidFill>
              <a:schemeClr val="accent1"/>
            </a:solidFill>
            <a:ln>
              <a:noFill/>
            </a:ln>
            <a:effectLst/>
          </c:spPr>
          <c:invertIfNegative val="0"/>
          <c:cat>
            <c:strRef>
              <c:f>('[44]GAM-IND-004'!$D$36:$G$36,'[44]GAM-IND-004'!$J$36)</c:f>
              <c:strCache>
                <c:ptCount val="5"/>
                <c:pt idx="0">
                  <c:v>0</c:v>
                </c:pt>
                <c:pt idx="1">
                  <c:v>0</c:v>
                </c:pt>
                <c:pt idx="2">
                  <c:v>0</c:v>
                </c:pt>
                <c:pt idx="3">
                  <c:v>0</c:v>
                </c:pt>
                <c:pt idx="4">
                  <c:v>RESULTADO</c:v>
                </c:pt>
              </c:strCache>
            </c:strRef>
          </c:cat>
          <c:val>
            <c:numRef>
              <c:f>('[44]GAM-IND-004'!$D$37:$G$37,'[44]GAM-IND-004'!$J$37)</c:f>
              <c:numCache>
                <c:formatCode>General</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0-9747-4ACB-85AE-08CF7DF0BB93}"/>
            </c:ext>
          </c:extLst>
        </c:ser>
        <c:ser>
          <c:idx val="1"/>
          <c:order val="1"/>
          <c:tx>
            <c:strRef>
              <c:f>'[44]GAM-IND-004'!$C$38</c:f>
              <c:strCache>
                <c:ptCount val="1"/>
                <c:pt idx="0">
                  <c:v>Semestre I</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('[44]GAM-IND-004'!$D$36:$G$36,'[44]GAM-IND-004'!$J$36)</c:f>
              <c:strCache>
                <c:ptCount val="5"/>
                <c:pt idx="0">
                  <c:v>0</c:v>
                </c:pt>
                <c:pt idx="1">
                  <c:v>0</c:v>
                </c:pt>
                <c:pt idx="2">
                  <c:v>0</c:v>
                </c:pt>
                <c:pt idx="3">
                  <c:v>0</c:v>
                </c:pt>
                <c:pt idx="4">
                  <c:v>RESULTADO</c:v>
                </c:pt>
              </c:strCache>
            </c:strRef>
          </c:cat>
          <c:val>
            <c:numRef>
              <c:f>('[44]GAM-IND-004'!$D$38:$G$38,'[44]GAM-IND-004'!$J$38)</c:f>
              <c:numCache>
                <c:formatCode>General</c:formatCode>
                <c:ptCount val="5"/>
                <c:pt idx="0">
                  <c:v>0</c:v>
                </c:pt>
                <c:pt idx="1">
                  <c:v>0</c:v>
                </c:pt>
                <c:pt idx="2">
                  <c:v>0</c:v>
                </c:pt>
                <c:pt idx="3">
                  <c:v>0</c:v>
                </c:pt>
                <c:pt idx="4">
                  <c:v>0.97314049586776863</c:v>
                </c:pt>
              </c:numCache>
            </c:numRef>
          </c:val>
          <c:extLst>
            <c:ext xmlns:c16="http://schemas.microsoft.com/office/drawing/2014/chart" uri="{C3380CC4-5D6E-409C-BE32-E72D297353CC}">
              <c16:uniqueId val="{00000001-9747-4ACB-85AE-08CF7DF0BB93}"/>
            </c:ext>
          </c:extLst>
        </c:ser>
        <c:ser>
          <c:idx val="2"/>
          <c:order val="2"/>
          <c:tx>
            <c:strRef>
              <c:f>'[44]GAM-IND-004'!$C$39</c:f>
              <c:strCache>
                <c:ptCount val="1"/>
                <c:pt idx="0">
                  <c:v>Semestre II</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('[44]GAM-IND-004'!$D$36:$G$36,'[44]GAM-IND-004'!$J$36)</c:f>
              <c:strCache>
                <c:ptCount val="5"/>
                <c:pt idx="0">
                  <c:v>0</c:v>
                </c:pt>
                <c:pt idx="1">
                  <c:v>0</c:v>
                </c:pt>
                <c:pt idx="2">
                  <c:v>0</c:v>
                </c:pt>
                <c:pt idx="3">
                  <c:v>0</c:v>
                </c:pt>
                <c:pt idx="4">
                  <c:v>RESULTADO</c:v>
                </c:pt>
              </c:strCache>
            </c:strRef>
          </c:cat>
          <c:val>
            <c:numRef>
              <c:f>('[44]GAM-IND-004'!$D$39:$G$39,'[44]GAM-IND-004'!$J$39)</c:f>
              <c:numCache>
                <c:formatCode>General</c:formatCode>
                <c:ptCount val="5"/>
                <c:pt idx="0">
                  <c:v>0</c:v>
                </c:pt>
                <c:pt idx="1">
                  <c:v>0</c:v>
                </c:pt>
                <c:pt idx="2">
                  <c:v>0</c:v>
                </c:pt>
                <c:pt idx="3">
                  <c:v>0</c:v>
                </c:pt>
                <c:pt idx="4">
                  <c:v>0.7814569536423841</c:v>
                </c:pt>
              </c:numCache>
            </c:numRef>
          </c:val>
          <c:extLst>
            <c:ext xmlns:c16="http://schemas.microsoft.com/office/drawing/2014/chart" uri="{C3380CC4-5D6E-409C-BE32-E72D297353CC}">
              <c16:uniqueId val="{00000002-9747-4ACB-85AE-08CF7DF0BB93}"/>
            </c:ext>
          </c:extLst>
        </c:ser>
        <c:dLbls>
          <c:showLegendKey val="0"/>
          <c:showVal val="0"/>
          <c:showCatName val="0"/>
          <c:showSerName val="0"/>
          <c:showPercent val="0"/>
          <c:showBubbleSize val="0"/>
        </c:dLbls>
        <c:gapWidth val="219"/>
        <c:overlap val="-27"/>
        <c:axId val="421109592"/>
        <c:axId val="421113856"/>
        <c:extLst/>
      </c:barChart>
      <c:catAx>
        <c:axId val="421109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113856"/>
        <c:crosses val="autoZero"/>
        <c:auto val="1"/>
        <c:lblAlgn val="ctr"/>
        <c:lblOffset val="100"/>
        <c:noMultiLvlLbl val="0"/>
      </c:catAx>
      <c:valAx>
        <c:axId val="421113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109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200" b="0" i="0" baseline="0">
                <a:effectLst/>
              </a:rPr>
              <a:t>FINALIZACIÓN DE LOS TRÁMITES EN EL SGDEA - APLICATIVO ORFEO</a:t>
            </a:r>
            <a:endParaRPr lang="es-CO"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4"/>
          <c:order val="4"/>
          <c:tx>
            <c:strRef>
              <c:f>'[45]GDOC-IND-001-V1'!$H$35</c:f>
              <c:strCache>
                <c:ptCount val="1"/>
                <c:pt idx="0">
                  <c:v>No de  radicados finalizados en el periodo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'[45]GDOC-IND-001-V1'!$C$36:$C$39</c:f>
              <c:strCache>
                <c:ptCount val="4"/>
                <c:pt idx="0">
                  <c:v>Primer Trimestre</c:v>
                </c:pt>
                <c:pt idx="1">
                  <c:v>SegundoTrimestre</c:v>
                </c:pt>
                <c:pt idx="2">
                  <c:v>Tercer trimestre</c:v>
                </c:pt>
                <c:pt idx="3">
                  <c:v>Cuarto trimestre</c:v>
                </c:pt>
              </c:strCache>
            </c:strRef>
          </c:cat>
          <c:val>
            <c:numRef>
              <c:f>'[45]GDOC-IND-001-V1'!$H$36:$H$39</c:f>
              <c:numCache>
                <c:formatCode>General</c:formatCode>
                <c:ptCount val="4"/>
                <c:pt idx="0">
                  <c:v>10183</c:v>
                </c:pt>
                <c:pt idx="1">
                  <c:v>8089</c:v>
                </c:pt>
                <c:pt idx="2">
                  <c:v>11690</c:v>
                </c:pt>
                <c:pt idx="3">
                  <c:v>13515</c:v>
                </c:pt>
              </c:numCache>
            </c:numRef>
          </c:val>
          <c:extLst>
            <c:ext xmlns:c16="http://schemas.microsoft.com/office/drawing/2014/chart" uri="{C3380CC4-5D6E-409C-BE32-E72D297353CC}">
              <c16:uniqueId val="{00000000-2E25-4BD6-9C67-60ADAA5C906B}"/>
            </c:ext>
          </c:extLst>
        </c:ser>
        <c:ser>
          <c:idx val="5"/>
          <c:order val="5"/>
          <c:tx>
            <c:strRef>
              <c:f>'[45]GDOC-IND-001-V1'!$I$35</c:f>
              <c:strCache>
                <c:ptCount val="1"/>
                <c:pt idx="0">
                  <c:v>Total de radicados  en el periodo</c:v>
                </c:pt>
              </c:strCache>
            </c:strRef>
          </c:tx>
          <c:spPr>
            <a:solidFill>
              <a:schemeClr val="accent6"/>
            </a:solidFill>
            <a:ln>
              <a:noFill/>
            </a:ln>
            <a:effectLst/>
          </c:spPr>
          <c:invertIfNegative val="0"/>
          <c:cat>
            <c:strRef>
              <c:f>'[45]GDOC-IND-001-V1'!$C$36:$C$39</c:f>
              <c:strCache>
                <c:ptCount val="4"/>
                <c:pt idx="0">
                  <c:v>Primer Trimestre</c:v>
                </c:pt>
                <c:pt idx="1">
                  <c:v>SegundoTrimestre</c:v>
                </c:pt>
                <c:pt idx="2">
                  <c:v>Tercer trimestre</c:v>
                </c:pt>
                <c:pt idx="3">
                  <c:v>Cuarto trimestre</c:v>
                </c:pt>
              </c:strCache>
            </c:strRef>
          </c:cat>
          <c:val>
            <c:numRef>
              <c:f>'[45]GDOC-IND-001-V1'!$I$36:$I$39</c:f>
              <c:numCache>
                <c:formatCode>General</c:formatCode>
                <c:ptCount val="4"/>
                <c:pt idx="0">
                  <c:v>12406</c:v>
                </c:pt>
                <c:pt idx="1">
                  <c:v>9177</c:v>
                </c:pt>
                <c:pt idx="2">
                  <c:v>13745</c:v>
                </c:pt>
                <c:pt idx="3">
                  <c:v>16806</c:v>
                </c:pt>
              </c:numCache>
            </c:numRef>
          </c:val>
          <c:extLst>
            <c:ext xmlns:c16="http://schemas.microsoft.com/office/drawing/2014/chart" uri="{C3380CC4-5D6E-409C-BE32-E72D297353CC}">
              <c16:uniqueId val="{00000001-2E25-4BD6-9C67-60ADAA5C906B}"/>
            </c:ext>
          </c:extLst>
        </c:ser>
        <c:dLbls>
          <c:showLegendKey val="0"/>
          <c:showVal val="0"/>
          <c:showCatName val="0"/>
          <c:showSerName val="0"/>
          <c:showPercent val="0"/>
          <c:showBubbleSize val="0"/>
        </c:dLbls>
        <c:gapWidth val="219"/>
        <c:overlap val="-27"/>
        <c:axId val="1733621296"/>
        <c:axId val="1786020032"/>
        <c:extLst>
          <c:ext xmlns:c15="http://schemas.microsoft.com/office/drawing/2012/chart" uri="{02D57815-91ED-43cb-92C2-25804820EDAC}">
            <c15:filteredBarSeries>
              <c15:ser>
                <c:idx val="0"/>
                <c:order val="0"/>
                <c:tx>
                  <c:strRef>
                    <c:extLst>
                      <c:ext uri="{02D57815-91ED-43cb-92C2-25804820EDAC}">
                        <c15:formulaRef>
                          <c15:sqref>'[45]GDOC-IND-001-V1'!$D$35</c15:sqref>
                        </c15:formulaRef>
                      </c:ext>
                    </c:extLst>
                    <c:strCache>
                      <c:ptCount val="1"/>
                      <c:pt idx="0">
                        <c:v>0</c:v>
                      </c:pt>
                    </c:strCache>
                  </c:strRef>
                </c:tx>
                <c:spPr>
                  <a:solidFill>
                    <a:schemeClr val="accent1"/>
                  </a:solidFill>
                  <a:ln>
                    <a:noFill/>
                  </a:ln>
                  <a:effectLst/>
                </c:spPr>
                <c:invertIfNegative val="0"/>
                <c:cat>
                  <c:strRef>
                    <c:extLst>
                      <c:ext uri="{02D57815-91ED-43cb-92C2-25804820EDAC}">
                        <c15:formulaRef>
                          <c15:sqref>'[45]GDOC-IND-001-V1'!$C$36:$C$39</c15:sqref>
                        </c15:formulaRef>
                      </c:ext>
                    </c:extLst>
                    <c:strCache>
                      <c:ptCount val="4"/>
                      <c:pt idx="0">
                        <c:v>Primer Trimestre</c:v>
                      </c:pt>
                      <c:pt idx="1">
                        <c:v>SegundoTrimestre</c:v>
                      </c:pt>
                      <c:pt idx="2">
                        <c:v>Tercer trimestre</c:v>
                      </c:pt>
                      <c:pt idx="3">
                        <c:v>Cuarto trimestre</c:v>
                      </c:pt>
                    </c:strCache>
                  </c:strRef>
                </c:cat>
                <c:val>
                  <c:numRef>
                    <c:extLst>
                      <c:ext uri="{02D57815-91ED-43cb-92C2-25804820EDAC}">
                        <c15:formulaRef>
                          <c15:sqref>'[45]GDOC-IND-001-V1'!$D$36:$D$39</c15:sqref>
                        </c15:formulaRef>
                      </c:ext>
                    </c:extLst>
                    <c:numCache>
                      <c:formatCode>General</c:formatCode>
                      <c:ptCount val="4"/>
                      <c:pt idx="0">
                        <c:v>0</c:v>
                      </c:pt>
                      <c:pt idx="1">
                        <c:v>0</c:v>
                      </c:pt>
                      <c:pt idx="2">
                        <c:v>0</c:v>
                      </c:pt>
                      <c:pt idx="3">
                        <c:v>0</c:v>
                      </c:pt>
                    </c:numCache>
                  </c:numRef>
                </c:val>
                <c:extLst>
                  <c:ext xmlns:c16="http://schemas.microsoft.com/office/drawing/2014/chart" uri="{C3380CC4-5D6E-409C-BE32-E72D297353CC}">
                    <c16:uniqueId val="{00000003-2E25-4BD6-9C67-60ADAA5C906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'[45]GDOC-IND-001-V1'!$E$35</c15:sqref>
                        </c15:formulaRef>
                      </c:ext>
                    </c:extLst>
                    <c:strCache>
                      <c:ptCount val="1"/>
                      <c:pt idx="0">
                        <c:v>0</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'[45]GDOC-IND-001-V1'!$C$36:$C$39</c15:sqref>
                        </c15:formulaRef>
                      </c:ext>
                    </c:extLst>
                    <c:strCache>
                      <c:ptCount val="4"/>
                      <c:pt idx="0">
                        <c:v>Primer Trimestre</c:v>
                      </c:pt>
                      <c:pt idx="1">
                        <c:v>SegundoTrimestre</c:v>
                      </c:pt>
                      <c:pt idx="2">
                        <c:v>Tercer trimestre</c:v>
                      </c:pt>
                      <c:pt idx="3">
                        <c:v>Cuarto trimestre</c:v>
                      </c:pt>
                    </c:strCache>
                  </c:strRef>
                </c:cat>
                <c:val>
                  <c:numRef>
                    <c:extLst xmlns:c15="http://schemas.microsoft.com/office/drawing/2012/chart">
                      <c:ext xmlns:c15="http://schemas.microsoft.com/office/drawing/2012/chart" uri="{02D57815-91ED-43cb-92C2-25804820EDAC}">
                        <c15:formulaRef>
                          <c15:sqref>'[45]GDOC-IND-001-V1'!$E$36:$E$39</c15:sqref>
                        </c15:formulaRef>
                      </c:ext>
                    </c:extLst>
                    <c:numCache>
                      <c:formatCode>General</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4-2E25-4BD6-9C67-60ADAA5C906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'[45]GDOC-IND-001-V1'!$F$35</c15:sqref>
                        </c15:formulaRef>
                      </c:ext>
                    </c:extLst>
                    <c:strCache>
                      <c:ptCount val="1"/>
                      <c:pt idx="0">
                        <c:v>0</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'[45]GDOC-IND-001-V1'!$C$36:$C$39</c15:sqref>
                        </c15:formulaRef>
                      </c:ext>
                    </c:extLst>
                    <c:strCache>
                      <c:ptCount val="4"/>
                      <c:pt idx="0">
                        <c:v>Primer Trimestre</c:v>
                      </c:pt>
                      <c:pt idx="1">
                        <c:v>SegundoTrimestre</c:v>
                      </c:pt>
                      <c:pt idx="2">
                        <c:v>Tercer trimestre</c:v>
                      </c:pt>
                      <c:pt idx="3">
                        <c:v>Cuarto trimestre</c:v>
                      </c:pt>
                    </c:strCache>
                  </c:strRef>
                </c:cat>
                <c:val>
                  <c:numRef>
                    <c:extLst xmlns:c15="http://schemas.microsoft.com/office/drawing/2012/chart">
                      <c:ext xmlns:c15="http://schemas.microsoft.com/office/drawing/2012/chart" uri="{02D57815-91ED-43cb-92C2-25804820EDAC}">
                        <c15:formulaRef>
                          <c15:sqref>'[45]GDOC-IND-001-V1'!$F$36:$F$39</c15:sqref>
                        </c15:formulaRef>
                      </c:ext>
                    </c:extLst>
                    <c:numCache>
                      <c:formatCode>General</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5-2E25-4BD6-9C67-60ADAA5C906B}"/>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'[45]GDOC-IND-001-V1'!$G$35</c15:sqref>
                        </c15:formulaRef>
                      </c:ext>
                    </c:extLst>
                    <c:strCache>
                      <c:ptCount val="1"/>
                      <c:pt idx="0">
                        <c:v>0</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'[45]GDOC-IND-001-V1'!$C$36:$C$39</c15:sqref>
                        </c15:formulaRef>
                      </c:ext>
                    </c:extLst>
                    <c:strCache>
                      <c:ptCount val="4"/>
                      <c:pt idx="0">
                        <c:v>Primer Trimestre</c:v>
                      </c:pt>
                      <c:pt idx="1">
                        <c:v>SegundoTrimestre</c:v>
                      </c:pt>
                      <c:pt idx="2">
                        <c:v>Tercer trimestre</c:v>
                      </c:pt>
                      <c:pt idx="3">
                        <c:v>Cuarto trimestre</c:v>
                      </c:pt>
                    </c:strCache>
                  </c:strRef>
                </c:cat>
                <c:val>
                  <c:numRef>
                    <c:extLst xmlns:c15="http://schemas.microsoft.com/office/drawing/2012/chart">
                      <c:ext xmlns:c15="http://schemas.microsoft.com/office/drawing/2012/chart" uri="{02D57815-91ED-43cb-92C2-25804820EDAC}">
                        <c15:formulaRef>
                          <c15:sqref>'[45]GDOC-IND-001-V1'!$G$36:$G$39</c15:sqref>
                        </c15:formulaRef>
                      </c:ext>
                    </c:extLst>
                    <c:numCache>
                      <c:formatCode>General</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6-2E25-4BD6-9C67-60ADAA5C906B}"/>
                  </c:ext>
                </c:extLst>
              </c15:ser>
            </c15:filteredBarSeries>
          </c:ext>
        </c:extLst>
      </c:barChart>
      <c:lineChart>
        <c:grouping val="standard"/>
        <c:varyColors val="0"/>
        <c:ser>
          <c:idx val="6"/>
          <c:order val="6"/>
          <c:tx>
            <c:strRef>
              <c:f>'[45]GDOC-IND-001-V1'!$J$35</c:f>
              <c:strCache>
                <c:ptCount val="1"/>
                <c:pt idx="0">
                  <c:v>RESULTADO</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'[45]GDOC-IND-001-V1'!$C$36:$C$39</c:f>
              <c:strCache>
                <c:ptCount val="4"/>
                <c:pt idx="0">
                  <c:v>Primer Trimestre</c:v>
                </c:pt>
                <c:pt idx="1">
                  <c:v>SegundoTrimestre</c:v>
                </c:pt>
                <c:pt idx="2">
                  <c:v>Tercer trimestre</c:v>
                </c:pt>
                <c:pt idx="3">
                  <c:v>Cuarto trimestre</c:v>
                </c:pt>
              </c:strCache>
            </c:strRef>
          </c:cat>
          <c:val>
            <c:numRef>
              <c:f>'[45]GDOC-IND-001-V1'!$J$36:$J$39</c:f>
              <c:numCache>
                <c:formatCode>General</c:formatCode>
                <c:ptCount val="4"/>
                <c:pt idx="0">
                  <c:v>0.82081251007576983</c:v>
                </c:pt>
                <c:pt idx="1">
                  <c:v>0.88144273727797751</c:v>
                </c:pt>
                <c:pt idx="2">
                  <c:v>0.850491087668243</c:v>
                </c:pt>
                <c:pt idx="3">
                  <c:v>0.80417707961442342</c:v>
                </c:pt>
              </c:numCache>
            </c:numRef>
          </c:val>
          <c:smooth val="0"/>
          <c:extLst>
            <c:ext xmlns:c16="http://schemas.microsoft.com/office/drawing/2014/chart" uri="{C3380CC4-5D6E-409C-BE32-E72D297353CC}">
              <c16:uniqueId val="{00000002-2E25-4BD6-9C67-60ADAA5C906B}"/>
            </c:ext>
          </c:extLst>
        </c:ser>
        <c:dLbls>
          <c:showLegendKey val="0"/>
          <c:showVal val="0"/>
          <c:showCatName val="0"/>
          <c:showSerName val="0"/>
          <c:showPercent val="0"/>
          <c:showBubbleSize val="0"/>
        </c:dLbls>
        <c:marker val="1"/>
        <c:smooth val="0"/>
        <c:axId val="1786023360"/>
        <c:axId val="1786031680"/>
      </c:lineChart>
      <c:catAx>
        <c:axId val="1733621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6020032"/>
        <c:crosses val="autoZero"/>
        <c:auto val="1"/>
        <c:lblAlgn val="ctr"/>
        <c:lblOffset val="100"/>
        <c:noMultiLvlLbl val="0"/>
      </c:catAx>
      <c:valAx>
        <c:axId val="17860200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3621296"/>
        <c:crosses val="autoZero"/>
        <c:crossBetween val="between"/>
      </c:valAx>
      <c:valAx>
        <c:axId val="1786031680"/>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6023360"/>
        <c:crosses val="max"/>
        <c:crossBetween val="between"/>
      </c:valAx>
      <c:catAx>
        <c:axId val="1786023360"/>
        <c:scaling>
          <c:orientation val="minMax"/>
        </c:scaling>
        <c:delete val="1"/>
        <c:axPos val="b"/>
        <c:numFmt formatCode="General" sourceLinked="1"/>
        <c:majorTickMark val="none"/>
        <c:minorTickMark val="none"/>
        <c:tickLblPos val="nextTo"/>
        <c:crossAx val="178603168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baseline="0">
                <a:effectLst/>
              </a:rPr>
              <a:t>ATENCIÓN DE CONSULTAS DEL ARCHIVO CENTRAL Y DE GESTIÓN</a:t>
            </a:r>
            <a:endParaRPr lang="es-CO"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4"/>
          <c:order val="4"/>
          <c:tx>
            <c:strRef>
              <c:f>'[46]GDOC-IND-002-V2'!$H$35</c:f>
              <c:strCache>
                <c:ptCount val="1"/>
                <c:pt idx="0">
                  <c:v>Σ del tiempo empleado en la atención de consultas documentales del archivo central</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5"/>
                </a:solidFill>
                <a:prstDash val="sysDot"/>
              </a:ln>
              <a:effectLst/>
            </c:spPr>
            <c:trendlineType val="linear"/>
            <c:dispRSqr val="0"/>
            <c:dispEq val="0"/>
          </c:trendline>
          <c:cat>
            <c:strRef>
              <c:f>'[46]GDOC-IND-002-V2'!$C$36:$C$39</c:f>
              <c:strCache>
                <c:ptCount val="4"/>
                <c:pt idx="0">
                  <c:v>Primer trimestre</c:v>
                </c:pt>
                <c:pt idx="1">
                  <c:v>Segundo trimestre</c:v>
                </c:pt>
                <c:pt idx="2">
                  <c:v>Tercer trimestre</c:v>
                </c:pt>
                <c:pt idx="3">
                  <c:v>Cuarto trimestre</c:v>
                </c:pt>
              </c:strCache>
            </c:strRef>
          </c:cat>
          <c:val>
            <c:numRef>
              <c:f>'[46]GDOC-IND-002-V2'!$H$36:$H$39</c:f>
              <c:numCache>
                <c:formatCode>General</c:formatCode>
                <c:ptCount val="4"/>
                <c:pt idx="0">
                  <c:v>104</c:v>
                </c:pt>
                <c:pt idx="1">
                  <c:v>477</c:v>
                </c:pt>
                <c:pt idx="2">
                  <c:v>226</c:v>
                </c:pt>
                <c:pt idx="3">
                  <c:v>25</c:v>
                </c:pt>
              </c:numCache>
            </c:numRef>
          </c:val>
          <c:extLst>
            <c:ext xmlns:c16="http://schemas.microsoft.com/office/drawing/2014/chart" uri="{C3380CC4-5D6E-409C-BE32-E72D297353CC}">
              <c16:uniqueId val="{00000000-64F3-46E3-9C1F-CE34474B97EC}"/>
            </c:ext>
          </c:extLst>
        </c:ser>
        <c:ser>
          <c:idx val="5"/>
          <c:order val="5"/>
          <c:tx>
            <c:strRef>
              <c:f>'[46]GDOC-IND-002-V2'!$I$35</c:f>
              <c:strCache>
                <c:ptCount val="1"/>
                <c:pt idx="0">
                  <c:v>Total de consultas documentales del archivo central realizadas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'[46]GDOC-IND-002-V2'!$C$36:$C$39</c:f>
              <c:strCache>
                <c:ptCount val="4"/>
                <c:pt idx="0">
                  <c:v>Primer trimestre</c:v>
                </c:pt>
                <c:pt idx="1">
                  <c:v>Segundo trimestre</c:v>
                </c:pt>
                <c:pt idx="2">
                  <c:v>Tercer trimestre</c:v>
                </c:pt>
                <c:pt idx="3">
                  <c:v>Cuarto trimestre</c:v>
                </c:pt>
              </c:strCache>
            </c:strRef>
          </c:cat>
          <c:val>
            <c:numRef>
              <c:f>'[46]GDOC-IND-002-V2'!$I$36:$I$39</c:f>
              <c:numCache>
                <c:formatCode>General</c:formatCode>
                <c:ptCount val="4"/>
                <c:pt idx="0">
                  <c:v>109</c:v>
                </c:pt>
                <c:pt idx="1">
                  <c:v>318</c:v>
                </c:pt>
                <c:pt idx="2">
                  <c:v>226</c:v>
                </c:pt>
                <c:pt idx="3">
                  <c:v>51</c:v>
                </c:pt>
              </c:numCache>
            </c:numRef>
          </c:val>
          <c:extLst>
            <c:ext xmlns:c16="http://schemas.microsoft.com/office/drawing/2014/chart" uri="{C3380CC4-5D6E-409C-BE32-E72D297353CC}">
              <c16:uniqueId val="{00000001-64F3-46E3-9C1F-CE34474B97EC}"/>
            </c:ext>
          </c:extLst>
        </c:ser>
        <c:ser>
          <c:idx val="6"/>
          <c:order val="6"/>
          <c:tx>
            <c:strRef>
              <c:f>'[46]GDOC-IND-002-V2'!$J$35</c:f>
              <c:strCache>
                <c:ptCount val="1"/>
                <c:pt idx="0">
                  <c:v>RESULTADO</c:v>
                </c:pt>
              </c:strCache>
            </c:strRef>
          </c:tx>
          <c:spPr>
            <a:solidFill>
              <a:schemeClr val="accent1">
                <a:lumMod val="60000"/>
              </a:schemeClr>
            </a:solidFill>
            <a:ln>
              <a:noFill/>
            </a:ln>
            <a:effectLst/>
          </c:spPr>
          <c:invertIfNegative val="0"/>
          <c:cat>
            <c:strRef>
              <c:f>'[46]GDOC-IND-002-V2'!$C$36:$C$39</c:f>
              <c:strCache>
                <c:ptCount val="4"/>
                <c:pt idx="0">
                  <c:v>Primer trimestre</c:v>
                </c:pt>
                <c:pt idx="1">
                  <c:v>Segundo trimestre</c:v>
                </c:pt>
                <c:pt idx="2">
                  <c:v>Tercer trimestre</c:v>
                </c:pt>
                <c:pt idx="3">
                  <c:v>Cuarto trimestre</c:v>
                </c:pt>
              </c:strCache>
            </c:strRef>
          </c:cat>
          <c:val>
            <c:numRef>
              <c:f>'[46]GDOC-IND-002-V2'!$J$36:$J$39</c:f>
              <c:numCache>
                <c:formatCode>General</c:formatCode>
                <c:ptCount val="4"/>
                <c:pt idx="0">
                  <c:v>0.95412844036697253</c:v>
                </c:pt>
                <c:pt idx="1">
                  <c:v>1.5</c:v>
                </c:pt>
                <c:pt idx="2">
                  <c:v>1</c:v>
                </c:pt>
                <c:pt idx="3">
                  <c:v>0.49019607843137253</c:v>
                </c:pt>
              </c:numCache>
            </c:numRef>
          </c:val>
          <c:extLst>
            <c:ext xmlns:c16="http://schemas.microsoft.com/office/drawing/2014/chart" uri="{C3380CC4-5D6E-409C-BE32-E72D297353CC}">
              <c16:uniqueId val="{00000002-64F3-46E3-9C1F-CE34474B97EC}"/>
            </c:ext>
          </c:extLst>
        </c:ser>
        <c:dLbls>
          <c:showLegendKey val="0"/>
          <c:showVal val="0"/>
          <c:showCatName val="0"/>
          <c:showSerName val="0"/>
          <c:showPercent val="0"/>
          <c:showBubbleSize val="0"/>
        </c:dLbls>
        <c:gapWidth val="219"/>
        <c:overlap val="-27"/>
        <c:axId val="1882548192"/>
        <c:axId val="1882545696"/>
        <c:extLst>
          <c:ext xmlns:c15="http://schemas.microsoft.com/office/drawing/2012/chart" uri="{02D57815-91ED-43cb-92C2-25804820EDAC}">
            <c15:filteredBarSeries>
              <c15:ser>
                <c:idx val="0"/>
                <c:order val="0"/>
                <c:tx>
                  <c:strRef>
                    <c:extLst>
                      <c:ext uri="{02D57815-91ED-43cb-92C2-25804820EDAC}">
                        <c15:formulaRef>
                          <c15:sqref>'[46]GDOC-IND-002-V2'!$D$35</c15:sqref>
                        </c15:formulaRef>
                      </c:ext>
                    </c:extLst>
                    <c:strCache>
                      <c:ptCount val="1"/>
                      <c:pt idx="0">
                        <c:v>0</c:v>
                      </c:pt>
                    </c:strCache>
                  </c:strRef>
                </c:tx>
                <c:spPr>
                  <a:solidFill>
                    <a:schemeClr val="accent1"/>
                  </a:solidFill>
                  <a:ln>
                    <a:noFill/>
                  </a:ln>
                  <a:effectLst/>
                </c:spPr>
                <c:invertIfNegative val="0"/>
                <c:cat>
                  <c:strRef>
                    <c:extLst>
                      <c:ext uri="{02D57815-91ED-43cb-92C2-25804820EDAC}">
                        <c15:formulaRef>
                          <c15:sqref>'[46]GDOC-IND-002-V2'!$C$36:$C$39</c15:sqref>
                        </c15:formulaRef>
                      </c:ext>
                    </c:extLst>
                    <c:strCache>
                      <c:ptCount val="4"/>
                      <c:pt idx="0">
                        <c:v>Primer trimestre</c:v>
                      </c:pt>
                      <c:pt idx="1">
                        <c:v>Segundo trimestre</c:v>
                      </c:pt>
                      <c:pt idx="2">
                        <c:v>Tercer trimestre</c:v>
                      </c:pt>
                      <c:pt idx="3">
                        <c:v>Cuarto trimestre</c:v>
                      </c:pt>
                    </c:strCache>
                  </c:strRef>
                </c:cat>
                <c:val>
                  <c:numRef>
                    <c:extLst>
                      <c:ext uri="{02D57815-91ED-43cb-92C2-25804820EDAC}">
                        <c15:formulaRef>
                          <c15:sqref>'[46]GDOC-IND-002-V2'!$D$36:$D$39</c15:sqref>
                        </c15:formulaRef>
                      </c:ext>
                    </c:extLst>
                    <c:numCache>
                      <c:formatCode>General</c:formatCode>
                      <c:ptCount val="4"/>
                      <c:pt idx="0">
                        <c:v>0</c:v>
                      </c:pt>
                      <c:pt idx="1">
                        <c:v>0</c:v>
                      </c:pt>
                      <c:pt idx="2">
                        <c:v>0</c:v>
                      </c:pt>
                      <c:pt idx="3">
                        <c:v>0</c:v>
                      </c:pt>
                    </c:numCache>
                  </c:numRef>
                </c:val>
                <c:extLst>
                  <c:ext xmlns:c16="http://schemas.microsoft.com/office/drawing/2014/chart" uri="{C3380CC4-5D6E-409C-BE32-E72D297353CC}">
                    <c16:uniqueId val="{00000003-64F3-46E3-9C1F-CE34474B97E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'[46]GDOC-IND-002-V2'!$E$35</c15:sqref>
                        </c15:formulaRef>
                      </c:ext>
                    </c:extLst>
                    <c:strCache>
                      <c:ptCount val="1"/>
                      <c:pt idx="0">
                        <c:v>0</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'[46]GDOC-IND-002-V2'!$C$36:$C$39</c15:sqref>
                        </c15:formulaRef>
                      </c:ext>
                    </c:extLst>
                    <c:strCache>
                      <c:ptCount val="4"/>
                      <c:pt idx="0">
                        <c:v>Primer trimestre</c:v>
                      </c:pt>
                      <c:pt idx="1">
                        <c:v>Segundo trimestre</c:v>
                      </c:pt>
                      <c:pt idx="2">
                        <c:v>Tercer trimestre</c:v>
                      </c:pt>
                      <c:pt idx="3">
                        <c:v>Cuarto trimestre</c:v>
                      </c:pt>
                    </c:strCache>
                  </c:strRef>
                </c:cat>
                <c:val>
                  <c:numRef>
                    <c:extLst xmlns:c15="http://schemas.microsoft.com/office/drawing/2012/chart">
                      <c:ext xmlns:c15="http://schemas.microsoft.com/office/drawing/2012/chart" uri="{02D57815-91ED-43cb-92C2-25804820EDAC}">
                        <c15:formulaRef>
                          <c15:sqref>'[46]GDOC-IND-002-V2'!$E$36:$E$39</c15:sqref>
                        </c15:formulaRef>
                      </c:ext>
                    </c:extLst>
                    <c:numCache>
                      <c:formatCode>General</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4-64F3-46E3-9C1F-CE34474B97EC}"/>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'[46]GDOC-IND-002-V2'!$F$35</c15:sqref>
                        </c15:formulaRef>
                      </c:ext>
                    </c:extLst>
                    <c:strCache>
                      <c:ptCount val="1"/>
                      <c:pt idx="0">
                        <c:v>0</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'[46]GDOC-IND-002-V2'!$C$36:$C$39</c15:sqref>
                        </c15:formulaRef>
                      </c:ext>
                    </c:extLst>
                    <c:strCache>
                      <c:ptCount val="4"/>
                      <c:pt idx="0">
                        <c:v>Primer trimestre</c:v>
                      </c:pt>
                      <c:pt idx="1">
                        <c:v>Segundo trimestre</c:v>
                      </c:pt>
                      <c:pt idx="2">
                        <c:v>Tercer trimestre</c:v>
                      </c:pt>
                      <c:pt idx="3">
                        <c:v>Cuarto trimestre</c:v>
                      </c:pt>
                    </c:strCache>
                  </c:strRef>
                </c:cat>
                <c:val>
                  <c:numRef>
                    <c:extLst xmlns:c15="http://schemas.microsoft.com/office/drawing/2012/chart">
                      <c:ext xmlns:c15="http://schemas.microsoft.com/office/drawing/2012/chart" uri="{02D57815-91ED-43cb-92C2-25804820EDAC}">
                        <c15:formulaRef>
                          <c15:sqref>'[46]GDOC-IND-002-V2'!$F$36:$F$39</c15:sqref>
                        </c15:formulaRef>
                      </c:ext>
                    </c:extLst>
                    <c:numCache>
                      <c:formatCode>General</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5-64F3-46E3-9C1F-CE34474B97EC}"/>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'[46]GDOC-IND-002-V2'!$G$35</c15:sqref>
                        </c15:formulaRef>
                      </c:ext>
                    </c:extLst>
                    <c:strCache>
                      <c:ptCount val="1"/>
                      <c:pt idx="0">
                        <c:v>0</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'[46]GDOC-IND-002-V2'!$C$36:$C$39</c15:sqref>
                        </c15:formulaRef>
                      </c:ext>
                    </c:extLst>
                    <c:strCache>
                      <c:ptCount val="4"/>
                      <c:pt idx="0">
                        <c:v>Primer trimestre</c:v>
                      </c:pt>
                      <c:pt idx="1">
                        <c:v>Segundo trimestre</c:v>
                      </c:pt>
                      <c:pt idx="2">
                        <c:v>Tercer trimestre</c:v>
                      </c:pt>
                      <c:pt idx="3">
                        <c:v>Cuarto trimestre</c:v>
                      </c:pt>
                    </c:strCache>
                  </c:strRef>
                </c:cat>
                <c:val>
                  <c:numRef>
                    <c:extLst xmlns:c15="http://schemas.microsoft.com/office/drawing/2012/chart">
                      <c:ext xmlns:c15="http://schemas.microsoft.com/office/drawing/2012/chart" uri="{02D57815-91ED-43cb-92C2-25804820EDAC}">
                        <c15:formulaRef>
                          <c15:sqref>'[46]GDOC-IND-002-V2'!$G$36:$G$39</c15:sqref>
                        </c15:formulaRef>
                      </c:ext>
                    </c:extLst>
                    <c:numCache>
                      <c:formatCode>General</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6-64F3-46E3-9C1F-CE34474B97EC}"/>
                  </c:ext>
                </c:extLst>
              </c15:ser>
            </c15:filteredBarSeries>
          </c:ext>
        </c:extLst>
      </c:barChart>
      <c:catAx>
        <c:axId val="1882548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2545696"/>
        <c:crosses val="autoZero"/>
        <c:auto val="1"/>
        <c:lblAlgn val="ctr"/>
        <c:lblOffset val="100"/>
        <c:noMultiLvlLbl val="0"/>
      </c:catAx>
      <c:valAx>
        <c:axId val="1882545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2548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200" b="0" i="0" baseline="0">
                <a:effectLst/>
              </a:rPr>
              <a:t>CUMPLIMIENTO DE LOS TRÁMITES EN EL SGDEA - APLICATIVO ORFEO</a:t>
            </a:r>
            <a:endParaRPr lang="es-CO"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4"/>
          <c:order val="4"/>
          <c:tx>
            <c:strRef>
              <c:f>'[47]GDOC-IND-003-V1 '!$H$35</c:f>
              <c:strCache>
                <c:ptCount val="1"/>
                <c:pt idx="0">
                  <c:v>No de  radicados anulados en el periodo</c:v>
                </c:pt>
              </c:strCache>
            </c:strRef>
          </c:tx>
          <c:spPr>
            <a:solidFill>
              <a:schemeClr val="accent5"/>
            </a:solidFill>
            <a:ln>
              <a:noFill/>
            </a:ln>
            <a:effectLst/>
          </c:spPr>
          <c:invertIfNegative val="0"/>
          <c:cat>
            <c:strRef>
              <c:f>'[47]GDOC-IND-003-V1 '!$C$36:$C$39</c:f>
              <c:strCache>
                <c:ptCount val="4"/>
                <c:pt idx="0">
                  <c:v>Primer trimestre</c:v>
                </c:pt>
                <c:pt idx="1">
                  <c:v>Segundo trimestre</c:v>
                </c:pt>
                <c:pt idx="2">
                  <c:v>Tercer trimestre</c:v>
                </c:pt>
                <c:pt idx="3">
                  <c:v>Cuarto trimestre</c:v>
                </c:pt>
              </c:strCache>
            </c:strRef>
          </c:cat>
          <c:val>
            <c:numRef>
              <c:f>'[47]GDOC-IND-003-V1 '!$H$36:$H$39</c:f>
              <c:numCache>
                <c:formatCode>General</c:formatCode>
                <c:ptCount val="4"/>
                <c:pt idx="0">
                  <c:v>36</c:v>
                </c:pt>
                <c:pt idx="1">
                  <c:v>19</c:v>
                </c:pt>
                <c:pt idx="2">
                  <c:v>38</c:v>
                </c:pt>
                <c:pt idx="3">
                  <c:v>45</c:v>
                </c:pt>
              </c:numCache>
            </c:numRef>
          </c:val>
          <c:extLst>
            <c:ext xmlns:c16="http://schemas.microsoft.com/office/drawing/2014/chart" uri="{C3380CC4-5D6E-409C-BE32-E72D297353CC}">
              <c16:uniqueId val="{00000000-72AA-4A9C-B02D-76D82CA61DD8}"/>
            </c:ext>
          </c:extLst>
        </c:ser>
        <c:ser>
          <c:idx val="5"/>
          <c:order val="5"/>
          <c:tx>
            <c:strRef>
              <c:f>'[47]GDOC-IND-003-V1 '!$I$35</c:f>
              <c:strCache>
                <c:ptCount val="1"/>
                <c:pt idx="0">
                  <c:v>Total de radicados  en el periodo</c:v>
                </c:pt>
              </c:strCache>
            </c:strRef>
          </c:tx>
          <c:spPr>
            <a:solidFill>
              <a:schemeClr val="accent6"/>
            </a:solidFill>
            <a:ln>
              <a:noFill/>
            </a:ln>
            <a:effectLst/>
          </c:spPr>
          <c:invertIfNegative val="0"/>
          <c:dLbls>
            <c:dLbl>
              <c:idx val="2"/>
              <c:layout>
                <c:manualLayout>
                  <c:x val="8.0555555555555561E-2"/>
                  <c:y val="0.1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2AA-4A9C-B02D-76D82CA61D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'[47]GDOC-IND-003-V1 '!$C$36:$C$39</c:f>
              <c:strCache>
                <c:ptCount val="4"/>
                <c:pt idx="0">
                  <c:v>Primer trimestre</c:v>
                </c:pt>
                <c:pt idx="1">
                  <c:v>Segundo trimestre</c:v>
                </c:pt>
                <c:pt idx="2">
                  <c:v>Tercer trimestre</c:v>
                </c:pt>
                <c:pt idx="3">
                  <c:v>Cuarto trimestre</c:v>
                </c:pt>
              </c:strCache>
            </c:strRef>
          </c:cat>
          <c:val>
            <c:numRef>
              <c:f>'[47]GDOC-IND-003-V1 '!$I$36:$I$39</c:f>
              <c:numCache>
                <c:formatCode>General</c:formatCode>
                <c:ptCount val="4"/>
                <c:pt idx="0">
                  <c:v>8788</c:v>
                </c:pt>
                <c:pt idx="1">
                  <c:v>8864</c:v>
                </c:pt>
                <c:pt idx="2">
                  <c:v>9487</c:v>
                </c:pt>
                <c:pt idx="3">
                  <c:v>12648</c:v>
                </c:pt>
              </c:numCache>
            </c:numRef>
          </c:val>
          <c:extLst>
            <c:ext xmlns:c16="http://schemas.microsoft.com/office/drawing/2014/chart" uri="{C3380CC4-5D6E-409C-BE32-E72D297353CC}">
              <c16:uniqueId val="{00000002-72AA-4A9C-B02D-76D82CA61DD8}"/>
            </c:ext>
          </c:extLst>
        </c:ser>
        <c:dLbls>
          <c:showLegendKey val="0"/>
          <c:showVal val="0"/>
          <c:showCatName val="0"/>
          <c:showSerName val="0"/>
          <c:showPercent val="0"/>
          <c:showBubbleSize val="0"/>
        </c:dLbls>
        <c:gapWidth val="219"/>
        <c:overlap val="-27"/>
        <c:axId val="1737272656"/>
        <c:axId val="1737270576"/>
        <c:extLst>
          <c:ext xmlns:c15="http://schemas.microsoft.com/office/drawing/2012/chart" uri="{02D57815-91ED-43cb-92C2-25804820EDAC}">
            <c15:filteredBarSeries>
              <c15:ser>
                <c:idx val="0"/>
                <c:order val="0"/>
                <c:tx>
                  <c:strRef>
                    <c:extLst>
                      <c:ext uri="{02D57815-91ED-43cb-92C2-25804820EDAC}">
                        <c15:formulaRef>
                          <c15:sqref>'[47]GDOC-IND-003-V1 '!$D$35</c15:sqref>
                        </c15:formulaRef>
                      </c:ext>
                    </c:extLst>
                    <c:strCache>
                      <c:ptCount val="1"/>
                      <c:pt idx="0">
                        <c:v>0</c:v>
                      </c:pt>
                    </c:strCache>
                  </c:strRef>
                </c:tx>
                <c:spPr>
                  <a:solidFill>
                    <a:schemeClr val="accent1"/>
                  </a:solidFill>
                  <a:ln>
                    <a:noFill/>
                  </a:ln>
                  <a:effectLst/>
                </c:spPr>
                <c:invertIfNegative val="0"/>
                <c:cat>
                  <c:strRef>
                    <c:extLst>
                      <c:ext uri="{02D57815-91ED-43cb-92C2-25804820EDAC}">
                        <c15:formulaRef>
                          <c15:sqref>'[47]GDOC-IND-003-V1 '!$C$36:$C$39</c15:sqref>
                        </c15:formulaRef>
                      </c:ext>
                    </c:extLst>
                    <c:strCache>
                      <c:ptCount val="4"/>
                      <c:pt idx="0">
                        <c:v>Primer trimestre</c:v>
                      </c:pt>
                      <c:pt idx="1">
                        <c:v>Segundo trimestre</c:v>
                      </c:pt>
                      <c:pt idx="2">
                        <c:v>Tercer trimestre</c:v>
                      </c:pt>
                      <c:pt idx="3">
                        <c:v>Cuarto trimestre</c:v>
                      </c:pt>
                    </c:strCache>
                  </c:strRef>
                </c:cat>
                <c:val>
                  <c:numRef>
                    <c:extLst>
                      <c:ext uri="{02D57815-91ED-43cb-92C2-25804820EDAC}">
                        <c15:formulaRef>
                          <c15:sqref>'[47]GDOC-IND-003-V1 '!$D$36:$D$39</c15:sqref>
                        </c15:formulaRef>
                      </c:ext>
                    </c:extLst>
                    <c:numCache>
                      <c:formatCode>General</c:formatCode>
                      <c:ptCount val="4"/>
                      <c:pt idx="0">
                        <c:v>0</c:v>
                      </c:pt>
                      <c:pt idx="1">
                        <c:v>0</c:v>
                      </c:pt>
                      <c:pt idx="2">
                        <c:v>0</c:v>
                      </c:pt>
                      <c:pt idx="3">
                        <c:v>0</c:v>
                      </c:pt>
                    </c:numCache>
                  </c:numRef>
                </c:val>
                <c:extLst>
                  <c:ext xmlns:c16="http://schemas.microsoft.com/office/drawing/2014/chart" uri="{C3380CC4-5D6E-409C-BE32-E72D297353CC}">
                    <c16:uniqueId val="{00000005-72AA-4A9C-B02D-76D82CA61DD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'[47]GDOC-IND-003-V1 '!$E$35</c15:sqref>
                        </c15:formulaRef>
                      </c:ext>
                    </c:extLst>
                    <c:strCache>
                      <c:ptCount val="1"/>
                      <c:pt idx="0">
                        <c:v>0</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'[47]GDOC-IND-003-V1 '!$C$36:$C$39</c15:sqref>
                        </c15:formulaRef>
                      </c:ext>
                    </c:extLst>
                    <c:strCache>
                      <c:ptCount val="4"/>
                      <c:pt idx="0">
                        <c:v>Primer trimestre</c:v>
                      </c:pt>
                      <c:pt idx="1">
                        <c:v>Segundo trimestre</c:v>
                      </c:pt>
                      <c:pt idx="2">
                        <c:v>Tercer trimestre</c:v>
                      </c:pt>
                      <c:pt idx="3">
                        <c:v>Cuarto trimestre</c:v>
                      </c:pt>
                    </c:strCache>
                  </c:strRef>
                </c:cat>
                <c:val>
                  <c:numRef>
                    <c:extLst xmlns:c15="http://schemas.microsoft.com/office/drawing/2012/chart">
                      <c:ext xmlns:c15="http://schemas.microsoft.com/office/drawing/2012/chart" uri="{02D57815-91ED-43cb-92C2-25804820EDAC}">
                        <c15:formulaRef>
                          <c15:sqref>'[47]GDOC-IND-003-V1 '!$E$36:$E$39</c15:sqref>
                        </c15:formulaRef>
                      </c:ext>
                    </c:extLst>
                    <c:numCache>
                      <c:formatCode>General</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6-72AA-4A9C-B02D-76D82CA61DD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'[47]GDOC-IND-003-V1 '!$F$35</c15:sqref>
                        </c15:formulaRef>
                      </c:ext>
                    </c:extLst>
                    <c:strCache>
                      <c:ptCount val="1"/>
                      <c:pt idx="0">
                        <c:v>0</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'[47]GDOC-IND-003-V1 '!$C$36:$C$39</c15:sqref>
                        </c15:formulaRef>
                      </c:ext>
                    </c:extLst>
                    <c:strCache>
                      <c:ptCount val="4"/>
                      <c:pt idx="0">
                        <c:v>Primer trimestre</c:v>
                      </c:pt>
                      <c:pt idx="1">
                        <c:v>Segundo trimestre</c:v>
                      </c:pt>
                      <c:pt idx="2">
                        <c:v>Tercer trimestre</c:v>
                      </c:pt>
                      <c:pt idx="3">
                        <c:v>Cuarto trimestre</c:v>
                      </c:pt>
                    </c:strCache>
                  </c:strRef>
                </c:cat>
                <c:val>
                  <c:numRef>
                    <c:extLst xmlns:c15="http://schemas.microsoft.com/office/drawing/2012/chart">
                      <c:ext xmlns:c15="http://schemas.microsoft.com/office/drawing/2012/chart" uri="{02D57815-91ED-43cb-92C2-25804820EDAC}">
                        <c15:formulaRef>
                          <c15:sqref>'[47]GDOC-IND-003-V1 '!$F$36:$F$39</c15:sqref>
                        </c15:formulaRef>
                      </c:ext>
                    </c:extLst>
                    <c:numCache>
                      <c:formatCode>General</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7-72AA-4A9C-B02D-76D82CA61DD8}"/>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'[47]GDOC-IND-003-V1 '!$G$35</c15:sqref>
                        </c15:formulaRef>
                      </c:ext>
                    </c:extLst>
                    <c:strCache>
                      <c:ptCount val="1"/>
                      <c:pt idx="0">
                        <c:v>0</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'[47]GDOC-IND-003-V1 '!$C$36:$C$39</c15:sqref>
                        </c15:formulaRef>
                      </c:ext>
                    </c:extLst>
                    <c:strCache>
                      <c:ptCount val="4"/>
                      <c:pt idx="0">
                        <c:v>Primer trimestre</c:v>
                      </c:pt>
                      <c:pt idx="1">
                        <c:v>Segundo trimestre</c:v>
                      </c:pt>
                      <c:pt idx="2">
                        <c:v>Tercer trimestre</c:v>
                      </c:pt>
                      <c:pt idx="3">
                        <c:v>Cuarto trimestre</c:v>
                      </c:pt>
                    </c:strCache>
                  </c:strRef>
                </c:cat>
                <c:val>
                  <c:numRef>
                    <c:extLst xmlns:c15="http://schemas.microsoft.com/office/drawing/2012/chart">
                      <c:ext xmlns:c15="http://schemas.microsoft.com/office/drawing/2012/chart" uri="{02D57815-91ED-43cb-92C2-25804820EDAC}">
                        <c15:formulaRef>
                          <c15:sqref>'[47]GDOC-IND-003-V1 '!$G$36:$G$39</c15:sqref>
                        </c15:formulaRef>
                      </c:ext>
                    </c:extLst>
                    <c:numCache>
                      <c:formatCode>General</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8-72AA-4A9C-B02D-76D82CA61DD8}"/>
                  </c:ext>
                </c:extLst>
              </c15:ser>
            </c15:filteredBarSeries>
          </c:ext>
        </c:extLst>
      </c:barChart>
      <c:lineChart>
        <c:grouping val="standard"/>
        <c:varyColors val="0"/>
        <c:ser>
          <c:idx val="6"/>
          <c:order val="6"/>
          <c:tx>
            <c:strRef>
              <c:f>'[47]GDOC-IND-003-V1 '!$J$35</c:f>
              <c:strCache>
                <c:ptCount val="1"/>
                <c:pt idx="0">
                  <c:v>RESULTADO</c:v>
                </c:pt>
              </c:strCache>
            </c:strRef>
          </c:tx>
          <c:spPr>
            <a:ln w="28575" cap="rnd">
              <a:solidFill>
                <a:schemeClr val="accent1">
                  <a:lumMod val="60000"/>
                </a:schemeClr>
              </a:solidFill>
              <a:round/>
            </a:ln>
            <a:effectLst/>
          </c:spPr>
          <c:marker>
            <c:symbol val="none"/>
          </c:marker>
          <c:dLbls>
            <c:dLbl>
              <c:idx val="2"/>
              <c:layout>
                <c:manualLayout>
                  <c:x val="-1.0185067526415994E-16"/>
                  <c:y val="-3.24074074074074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2AA-4A9C-B02D-76D82CA61D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'[47]GDOC-IND-003-V1 '!$C$36:$C$39</c:f>
              <c:strCache>
                <c:ptCount val="4"/>
                <c:pt idx="0">
                  <c:v>Primer trimestre</c:v>
                </c:pt>
                <c:pt idx="1">
                  <c:v>Segundo trimestre</c:v>
                </c:pt>
                <c:pt idx="2">
                  <c:v>Tercer trimestre</c:v>
                </c:pt>
                <c:pt idx="3">
                  <c:v>Cuarto trimestre</c:v>
                </c:pt>
              </c:strCache>
            </c:strRef>
          </c:cat>
          <c:val>
            <c:numRef>
              <c:f>'[47]GDOC-IND-003-V1 '!$J$36:$J$39</c:f>
              <c:numCache>
                <c:formatCode>General</c:formatCode>
                <c:ptCount val="4"/>
                <c:pt idx="0">
                  <c:v>4.0964952207555756E-3</c:v>
                </c:pt>
                <c:pt idx="1">
                  <c:v>2.1435018050541517E-3</c:v>
                </c:pt>
                <c:pt idx="2">
                  <c:v>4.0054811847791711E-3</c:v>
                </c:pt>
                <c:pt idx="3">
                  <c:v>3.557874762808349E-3</c:v>
                </c:pt>
              </c:numCache>
            </c:numRef>
          </c:val>
          <c:smooth val="0"/>
          <c:extLst>
            <c:ext xmlns:c16="http://schemas.microsoft.com/office/drawing/2014/chart" uri="{C3380CC4-5D6E-409C-BE32-E72D297353CC}">
              <c16:uniqueId val="{00000004-72AA-4A9C-B02D-76D82CA61DD8}"/>
            </c:ext>
          </c:extLst>
        </c:ser>
        <c:dLbls>
          <c:showLegendKey val="0"/>
          <c:showVal val="0"/>
          <c:showCatName val="0"/>
          <c:showSerName val="0"/>
          <c:showPercent val="0"/>
          <c:showBubbleSize val="0"/>
        </c:dLbls>
        <c:marker val="1"/>
        <c:smooth val="0"/>
        <c:axId val="1737273072"/>
        <c:axId val="1737271408"/>
      </c:lineChart>
      <c:catAx>
        <c:axId val="1737272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7270576"/>
        <c:crosses val="autoZero"/>
        <c:auto val="1"/>
        <c:lblAlgn val="ctr"/>
        <c:lblOffset val="100"/>
        <c:noMultiLvlLbl val="0"/>
      </c:catAx>
      <c:valAx>
        <c:axId val="17372705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7272656"/>
        <c:crosses val="autoZero"/>
        <c:crossBetween val="between"/>
      </c:valAx>
      <c:valAx>
        <c:axId val="1737271408"/>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7273072"/>
        <c:crosses val="max"/>
        <c:crossBetween val="between"/>
      </c:valAx>
      <c:catAx>
        <c:axId val="1737273072"/>
        <c:scaling>
          <c:orientation val="minMax"/>
        </c:scaling>
        <c:delete val="1"/>
        <c:axPos val="b"/>
        <c:numFmt formatCode="General" sourceLinked="1"/>
        <c:majorTickMark val="none"/>
        <c:minorTickMark val="none"/>
        <c:tickLblPos val="nextTo"/>
        <c:crossAx val="173727140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'[48]CEM-IND-001-V11'!$D$35</c:f>
              <c:strCache>
                <c:ptCount val="1"/>
                <c:pt idx="0">
                  <c:v>0</c:v>
                </c:pt>
              </c:strCache>
            </c:strRef>
          </c:tx>
          <c:spPr>
            <a:solidFill>
              <a:schemeClr val="accent1"/>
            </a:solidFill>
            <a:ln>
              <a:noFill/>
            </a:ln>
            <a:effectLst/>
          </c:spPr>
          <c:invertIfNegative val="0"/>
          <c:cat>
            <c:strRef>
              <c:f>'[48]CEM-IND-001-V11'!$C$36:$C$40</c:f>
              <c:strCache>
                <c:ptCount val="5"/>
                <c:pt idx="0">
                  <c:v>Trimestre 1</c:v>
                </c:pt>
                <c:pt idx="1">
                  <c:v>Trimestre 2</c:v>
                </c:pt>
                <c:pt idx="2">
                  <c:v>Trimestre 3</c:v>
                </c:pt>
                <c:pt idx="3">
                  <c:v>Trimestre 4</c:v>
                </c:pt>
                <c:pt idx="4">
                  <c:v>SUMATORIA</c:v>
                </c:pt>
              </c:strCache>
            </c:strRef>
          </c:cat>
          <c:val>
            <c:numRef>
              <c:f>'[48]CEM-IND-001-V11'!$D$36:$D$40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C1DF-46E4-876E-BC79BC643467}"/>
            </c:ext>
          </c:extLst>
        </c:ser>
        <c:ser>
          <c:idx val="1"/>
          <c:order val="1"/>
          <c:tx>
            <c:strRef>
              <c:f>'[48]CEM-IND-001-V11'!$E$35</c:f>
              <c:strCache>
                <c:ptCount val="1"/>
                <c:pt idx="0">
                  <c:v>0</c:v>
                </c:pt>
              </c:strCache>
            </c:strRef>
          </c:tx>
          <c:spPr>
            <a:solidFill>
              <a:schemeClr val="accent2"/>
            </a:solidFill>
            <a:ln>
              <a:noFill/>
            </a:ln>
            <a:effectLst/>
          </c:spPr>
          <c:invertIfNegative val="0"/>
          <c:cat>
            <c:strRef>
              <c:f>'[48]CEM-IND-001-V11'!$C$36:$C$40</c:f>
              <c:strCache>
                <c:ptCount val="5"/>
                <c:pt idx="0">
                  <c:v>Trimestre 1</c:v>
                </c:pt>
                <c:pt idx="1">
                  <c:v>Trimestre 2</c:v>
                </c:pt>
                <c:pt idx="2">
                  <c:v>Trimestre 3</c:v>
                </c:pt>
                <c:pt idx="3">
                  <c:v>Trimestre 4</c:v>
                </c:pt>
                <c:pt idx="4">
                  <c:v>SUMATORIA</c:v>
                </c:pt>
              </c:strCache>
            </c:strRef>
          </c:cat>
          <c:val>
            <c:numRef>
              <c:f>'[48]CEM-IND-001-V11'!$E$36:$E$40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C1DF-46E4-876E-BC79BC643467}"/>
            </c:ext>
          </c:extLst>
        </c:ser>
        <c:ser>
          <c:idx val="2"/>
          <c:order val="2"/>
          <c:tx>
            <c:strRef>
              <c:f>'[48]CEM-IND-001-V11'!$F$35</c:f>
              <c:strCache>
                <c:ptCount val="1"/>
                <c:pt idx="0">
                  <c:v>0</c:v>
                </c:pt>
              </c:strCache>
            </c:strRef>
          </c:tx>
          <c:spPr>
            <a:solidFill>
              <a:schemeClr val="accent3"/>
            </a:solidFill>
            <a:ln>
              <a:noFill/>
            </a:ln>
            <a:effectLst/>
          </c:spPr>
          <c:invertIfNegative val="0"/>
          <c:cat>
            <c:strRef>
              <c:f>'[48]CEM-IND-001-V11'!$C$36:$C$40</c:f>
              <c:strCache>
                <c:ptCount val="5"/>
                <c:pt idx="0">
                  <c:v>Trimestre 1</c:v>
                </c:pt>
                <c:pt idx="1">
                  <c:v>Trimestre 2</c:v>
                </c:pt>
                <c:pt idx="2">
                  <c:v>Trimestre 3</c:v>
                </c:pt>
                <c:pt idx="3">
                  <c:v>Trimestre 4</c:v>
                </c:pt>
                <c:pt idx="4">
                  <c:v>SUMATORIA</c:v>
                </c:pt>
              </c:strCache>
            </c:strRef>
          </c:cat>
          <c:val>
            <c:numRef>
              <c:f>'[48]CEM-IND-001-V11'!$F$36:$F$40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2-C1DF-46E4-876E-BC79BC643467}"/>
            </c:ext>
          </c:extLst>
        </c:ser>
        <c:ser>
          <c:idx val="3"/>
          <c:order val="3"/>
          <c:tx>
            <c:strRef>
              <c:f>'[48]CEM-IND-001-V11'!$G$35</c:f>
              <c:strCache>
                <c:ptCount val="1"/>
                <c:pt idx="0">
                  <c:v>0</c:v>
                </c:pt>
              </c:strCache>
            </c:strRef>
          </c:tx>
          <c:spPr>
            <a:solidFill>
              <a:schemeClr val="accent4"/>
            </a:solidFill>
            <a:ln>
              <a:noFill/>
            </a:ln>
            <a:effectLst/>
          </c:spPr>
          <c:invertIfNegative val="0"/>
          <c:cat>
            <c:strRef>
              <c:f>'[48]CEM-IND-001-V11'!$C$36:$C$40</c:f>
              <c:strCache>
                <c:ptCount val="5"/>
                <c:pt idx="0">
                  <c:v>Trimestre 1</c:v>
                </c:pt>
                <c:pt idx="1">
                  <c:v>Trimestre 2</c:v>
                </c:pt>
                <c:pt idx="2">
                  <c:v>Trimestre 3</c:v>
                </c:pt>
                <c:pt idx="3">
                  <c:v>Trimestre 4</c:v>
                </c:pt>
                <c:pt idx="4">
                  <c:v>SUMATORIA</c:v>
                </c:pt>
              </c:strCache>
            </c:strRef>
          </c:cat>
          <c:val>
            <c:numRef>
              <c:f>'[48]CEM-IND-001-V11'!$G$36:$G$40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3-C1DF-46E4-876E-BC79BC643467}"/>
            </c:ext>
          </c:extLst>
        </c:ser>
        <c:ser>
          <c:idx val="4"/>
          <c:order val="4"/>
          <c:tx>
            <c:strRef>
              <c:f>'[48]CEM-IND-001-V11'!$H$35</c:f>
              <c:strCache>
                <c:ptCount val="1"/>
                <c:pt idx="0">
                  <c:v>Sumatoria de actividades del PAA ejecutadas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'[48]CEM-IND-001-V11'!$C$36:$C$40</c:f>
              <c:strCache>
                <c:ptCount val="5"/>
                <c:pt idx="0">
                  <c:v>Trimestre 1</c:v>
                </c:pt>
                <c:pt idx="1">
                  <c:v>Trimestre 2</c:v>
                </c:pt>
                <c:pt idx="2">
                  <c:v>Trimestre 3</c:v>
                </c:pt>
                <c:pt idx="3">
                  <c:v>Trimestre 4</c:v>
                </c:pt>
                <c:pt idx="4">
                  <c:v>SUMATORIA</c:v>
                </c:pt>
              </c:strCache>
            </c:strRef>
          </c:cat>
          <c:val>
            <c:numRef>
              <c:f>'[48]CEM-IND-001-V11'!$H$36:$H$40</c:f>
              <c:numCache>
                <c:formatCode>General</c:formatCode>
                <c:ptCount val="5"/>
                <c:pt idx="0">
                  <c:v>36</c:v>
                </c:pt>
                <c:pt idx="1">
                  <c:v>23</c:v>
                </c:pt>
                <c:pt idx="2">
                  <c:v>31</c:v>
                </c:pt>
                <c:pt idx="3">
                  <c:v>28</c:v>
                </c:pt>
                <c:pt idx="4">
                  <c:v>118</c:v>
                </c:pt>
              </c:numCache>
            </c:numRef>
          </c:val>
          <c:extLst>
            <c:ext xmlns:c16="http://schemas.microsoft.com/office/drawing/2014/chart" uri="{C3380CC4-5D6E-409C-BE32-E72D297353CC}">
              <c16:uniqueId val="{00000004-C1DF-46E4-876E-BC79BC643467}"/>
            </c:ext>
          </c:extLst>
        </c:ser>
        <c:ser>
          <c:idx val="5"/>
          <c:order val="5"/>
          <c:tx>
            <c:strRef>
              <c:f>'[48]CEM-IND-001-V11'!$I$35</c:f>
              <c:strCache>
                <c:ptCount val="1"/>
                <c:pt idx="0">
                  <c:v>Sumatoria de actividades del PAA programadas</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'[48]CEM-IND-001-V11'!$C$36:$C$40</c:f>
              <c:strCache>
                <c:ptCount val="5"/>
                <c:pt idx="0">
                  <c:v>Trimestre 1</c:v>
                </c:pt>
                <c:pt idx="1">
                  <c:v>Trimestre 2</c:v>
                </c:pt>
                <c:pt idx="2">
                  <c:v>Trimestre 3</c:v>
                </c:pt>
                <c:pt idx="3">
                  <c:v>Trimestre 4</c:v>
                </c:pt>
                <c:pt idx="4">
                  <c:v>SUMATORIA</c:v>
                </c:pt>
              </c:strCache>
            </c:strRef>
          </c:cat>
          <c:val>
            <c:numRef>
              <c:f>'[48]CEM-IND-001-V11'!$I$36:$I$40</c:f>
              <c:numCache>
                <c:formatCode>General</c:formatCode>
                <c:ptCount val="5"/>
                <c:pt idx="0">
                  <c:v>37</c:v>
                </c:pt>
                <c:pt idx="1">
                  <c:v>23</c:v>
                </c:pt>
                <c:pt idx="2">
                  <c:v>32</c:v>
                </c:pt>
                <c:pt idx="3">
                  <c:v>29</c:v>
                </c:pt>
                <c:pt idx="4">
                  <c:v>121</c:v>
                </c:pt>
              </c:numCache>
            </c:numRef>
          </c:val>
          <c:extLst>
            <c:ext xmlns:c16="http://schemas.microsoft.com/office/drawing/2014/chart" uri="{C3380CC4-5D6E-409C-BE32-E72D297353CC}">
              <c16:uniqueId val="{00000005-C1DF-46E4-876E-BC79BC643467}"/>
            </c:ext>
          </c:extLst>
        </c:ser>
        <c:ser>
          <c:idx val="6"/>
          <c:order val="6"/>
          <c:tx>
            <c:strRef>
              <c:f>'[48]CEM-IND-001-V11'!$J$35</c:f>
              <c:strCache>
                <c:ptCount val="1"/>
                <c:pt idx="0">
                  <c:v>% cumplimiento</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'[48]CEM-IND-001-V11'!$C$36:$C$40</c:f>
              <c:strCache>
                <c:ptCount val="5"/>
                <c:pt idx="0">
                  <c:v>Trimestre 1</c:v>
                </c:pt>
                <c:pt idx="1">
                  <c:v>Trimestre 2</c:v>
                </c:pt>
                <c:pt idx="2">
                  <c:v>Trimestre 3</c:v>
                </c:pt>
                <c:pt idx="3">
                  <c:v>Trimestre 4</c:v>
                </c:pt>
                <c:pt idx="4">
                  <c:v>SUMATORIA</c:v>
                </c:pt>
              </c:strCache>
            </c:strRef>
          </c:cat>
          <c:val>
            <c:numRef>
              <c:f>'[48]CEM-IND-001-V11'!$J$36:$J$40</c:f>
              <c:numCache>
                <c:formatCode>General</c:formatCode>
                <c:ptCount val="5"/>
                <c:pt idx="0">
                  <c:v>0.97297297297297303</c:v>
                </c:pt>
                <c:pt idx="1">
                  <c:v>1</c:v>
                </c:pt>
                <c:pt idx="2">
                  <c:v>0.96875</c:v>
                </c:pt>
                <c:pt idx="3">
                  <c:v>0.96551724137931039</c:v>
                </c:pt>
                <c:pt idx="4">
                  <c:v>0.97520661157024791</c:v>
                </c:pt>
              </c:numCache>
            </c:numRef>
          </c:val>
          <c:extLst>
            <c:ext xmlns:c16="http://schemas.microsoft.com/office/drawing/2014/chart" uri="{C3380CC4-5D6E-409C-BE32-E72D297353CC}">
              <c16:uniqueId val="{00000006-C1DF-46E4-876E-BC79BC643467}"/>
            </c:ext>
          </c:extLst>
        </c:ser>
        <c:dLbls>
          <c:showLegendKey val="0"/>
          <c:showVal val="0"/>
          <c:showCatName val="0"/>
          <c:showSerName val="0"/>
          <c:showPercent val="0"/>
          <c:showBubbleSize val="0"/>
        </c:dLbls>
        <c:gapWidth val="219"/>
        <c:overlap val="-27"/>
        <c:axId val="639259920"/>
        <c:axId val="639263248"/>
      </c:barChart>
      <c:catAx>
        <c:axId val="639259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9263248"/>
        <c:crosses val="autoZero"/>
        <c:auto val="1"/>
        <c:lblAlgn val="ctr"/>
        <c:lblOffset val="100"/>
        <c:noMultiLvlLbl val="0"/>
      </c:catAx>
      <c:valAx>
        <c:axId val="639263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9259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329560409201761E-2"/>
          <c:y val="0.26804812996862803"/>
          <c:w val="0.90331671467362851"/>
          <c:h val="0.61948672980639108"/>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1"/>
              <c:pt idx="0">
                <c:v>Trimestre 1</c:v>
              </c:pt>
            </c:strLit>
          </c:cat>
          <c:val>
            <c:numRef>
              <c:f>'[49]CEM-IND-002-V5'!$H$36:$H$39</c:f>
              <c:numCache>
                <c:formatCode>General</c:formatCode>
                <c:ptCount val="4"/>
                <c:pt idx="0">
                  <c:v>24</c:v>
                </c:pt>
                <c:pt idx="1">
                  <c:v>64</c:v>
                </c:pt>
                <c:pt idx="2">
                  <c:v>74</c:v>
                </c:pt>
                <c:pt idx="3">
                  <c:v>112</c:v>
                </c:pt>
              </c:numCache>
            </c:numRef>
          </c:val>
          <c:extLst>
            <c:ext xmlns:c16="http://schemas.microsoft.com/office/drawing/2014/chart" uri="{C3380CC4-5D6E-409C-BE32-E72D297353CC}">
              <c16:uniqueId val="{00000000-B052-40EE-9859-217142E9CAA0}"/>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1"/>
              <c:pt idx="0">
                <c:v>Trimestre 1</c:v>
              </c:pt>
            </c:strLit>
          </c:cat>
          <c:val>
            <c:numRef>
              <c:f>'[49]CEM-IND-002-V5'!$I$36:$I$39</c:f>
              <c:numCache>
                <c:formatCode>General</c:formatCode>
                <c:ptCount val="4"/>
                <c:pt idx="0">
                  <c:v>37</c:v>
                </c:pt>
                <c:pt idx="1">
                  <c:v>84</c:v>
                </c:pt>
                <c:pt idx="2">
                  <c:v>80</c:v>
                </c:pt>
                <c:pt idx="3">
                  <c:v>130</c:v>
                </c:pt>
              </c:numCache>
            </c:numRef>
          </c:val>
          <c:extLst>
            <c:ext xmlns:c16="http://schemas.microsoft.com/office/drawing/2014/chart" uri="{C3380CC4-5D6E-409C-BE32-E72D297353CC}">
              <c16:uniqueId val="{00000001-B052-40EE-9859-217142E9CAA0}"/>
            </c:ext>
          </c:extLst>
        </c:ser>
        <c:ser>
          <c:idx val="2"/>
          <c:order val="2"/>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1"/>
              <c:pt idx="0">
                <c:v>Trimestre 1</c:v>
              </c:pt>
            </c:strLit>
          </c:cat>
          <c:val>
            <c:numRef>
              <c:f>'[49]CEM-IND-002-V5'!$J$36:$J$39</c:f>
              <c:numCache>
                <c:formatCode>General</c:formatCode>
                <c:ptCount val="4"/>
                <c:pt idx="0">
                  <c:v>0.64864864864864868</c:v>
                </c:pt>
                <c:pt idx="1">
                  <c:v>0.76190476190476186</c:v>
                </c:pt>
                <c:pt idx="2">
                  <c:v>0.92500000000000004</c:v>
                </c:pt>
                <c:pt idx="3">
                  <c:v>0.86153846153846159</c:v>
                </c:pt>
              </c:numCache>
            </c:numRef>
          </c:val>
          <c:extLst>
            <c:ext xmlns:c16="http://schemas.microsoft.com/office/drawing/2014/chart" uri="{C3380CC4-5D6E-409C-BE32-E72D297353CC}">
              <c16:uniqueId val="{00000002-B052-40EE-9859-217142E9CAA0}"/>
            </c:ext>
          </c:extLst>
        </c:ser>
        <c:dLbls>
          <c:showLegendKey val="0"/>
          <c:showVal val="0"/>
          <c:showCatName val="0"/>
          <c:showSerName val="0"/>
          <c:showPercent val="0"/>
          <c:showBubbleSize val="0"/>
        </c:dLbls>
        <c:gapWidth val="219"/>
        <c:overlap val="-27"/>
        <c:axId val="969214624"/>
        <c:axId val="969211296"/>
      </c:barChart>
      <c:catAx>
        <c:axId val="969214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211296"/>
        <c:crosses val="autoZero"/>
        <c:auto val="1"/>
        <c:lblAlgn val="ctr"/>
        <c:lblOffset val="100"/>
        <c:noMultiLvlLbl val="0"/>
      </c:catAx>
      <c:valAx>
        <c:axId val="969211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21462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oddFooter>&amp;ZAvenida Calle 26 No. 57-83 Torre 8, Piso 8 CEMSA - C.P. 111321 
PBX:(+57) 601-3779555 - Información: Línea 195 
Sede Operativa - Atención al Ciudadano: Calle 22D No. 120-40
www.umv.gov.co &amp;CDESI-FM-007
&amp;P de &amp;#</c:oddFooter>
    </c:headerFooter>
    <c:pageMargins b="0.75" l="0.7" r="0.7" t="0.75" header="0.3" footer="0.3"/>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PERCEPCIÓN  DE LOS CONTENIDOS PUBLICADOS EN CANALES DE COMUNICACIÓN DE LA ENTIDAD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4"/>
          <c:order val="4"/>
          <c:tx>
            <c:strRef>
              <c:f>'[5]APIC-IND-004-V2'!$H$35</c:f>
              <c:strCache>
                <c:ptCount val="1"/>
                <c:pt idx="0">
                  <c:v>NÚMERO DE RESPUESTAS POSITIVAS</c:v>
                </c:pt>
              </c:strCache>
            </c:strRef>
          </c:tx>
          <c:spPr>
            <a:solidFill>
              <a:schemeClr val="accent5"/>
            </a:solidFill>
            <a:ln>
              <a:noFill/>
            </a:ln>
            <a:effectLst/>
          </c:spPr>
          <c:invertIfNegative val="0"/>
          <c:cat>
            <c:strRef>
              <c:f>'[5]APIC-IND-004-V2'!$C$36:$C$37</c:f>
              <c:strCache>
                <c:ptCount val="2"/>
                <c:pt idx="0">
                  <c:v>Semestre 1</c:v>
                </c:pt>
                <c:pt idx="1">
                  <c:v>Semestre 2</c:v>
                </c:pt>
              </c:strCache>
            </c:strRef>
          </c:cat>
          <c:val>
            <c:numRef>
              <c:f>'[5]APIC-IND-004-V2'!$H$36:$H$37</c:f>
              <c:numCache>
                <c:formatCode>General</c:formatCode>
                <c:ptCount val="2"/>
                <c:pt idx="0">
                  <c:v>100</c:v>
                </c:pt>
                <c:pt idx="1">
                  <c:v>99</c:v>
                </c:pt>
              </c:numCache>
            </c:numRef>
          </c:val>
          <c:extLst>
            <c:ext xmlns:c16="http://schemas.microsoft.com/office/drawing/2014/chart" uri="{C3380CC4-5D6E-409C-BE32-E72D297353CC}">
              <c16:uniqueId val="{00000000-F4D1-47DE-8EEA-FAE959179CAC}"/>
            </c:ext>
          </c:extLst>
        </c:ser>
        <c:ser>
          <c:idx val="5"/>
          <c:order val="5"/>
          <c:tx>
            <c:strRef>
              <c:f>'[5]APIC-IND-004-V2'!$I$35</c:f>
              <c:strCache>
                <c:ptCount val="1"/>
                <c:pt idx="0">
                  <c:v>NÚMERO DE ENCUESTADOS</c:v>
                </c:pt>
              </c:strCache>
            </c:strRef>
          </c:tx>
          <c:spPr>
            <a:solidFill>
              <a:schemeClr val="accent6"/>
            </a:solidFill>
            <a:ln>
              <a:noFill/>
            </a:ln>
            <a:effectLst/>
          </c:spPr>
          <c:invertIfNegative val="0"/>
          <c:cat>
            <c:strRef>
              <c:f>'[5]APIC-IND-004-V2'!$C$36:$C$37</c:f>
              <c:strCache>
                <c:ptCount val="2"/>
                <c:pt idx="0">
                  <c:v>Semestre 1</c:v>
                </c:pt>
                <c:pt idx="1">
                  <c:v>Semestre 2</c:v>
                </c:pt>
              </c:strCache>
            </c:strRef>
          </c:cat>
          <c:val>
            <c:numRef>
              <c:f>'[5]APIC-IND-004-V2'!$I$36:$I$37</c:f>
              <c:numCache>
                <c:formatCode>General</c:formatCode>
                <c:ptCount val="2"/>
                <c:pt idx="0">
                  <c:v>100</c:v>
                </c:pt>
                <c:pt idx="1">
                  <c:v>100</c:v>
                </c:pt>
              </c:numCache>
            </c:numRef>
          </c:val>
          <c:extLst>
            <c:ext xmlns:c16="http://schemas.microsoft.com/office/drawing/2014/chart" uri="{C3380CC4-5D6E-409C-BE32-E72D297353CC}">
              <c16:uniqueId val="{00000001-F4D1-47DE-8EEA-FAE959179CAC}"/>
            </c:ext>
          </c:extLst>
        </c:ser>
        <c:ser>
          <c:idx val="6"/>
          <c:order val="6"/>
          <c:tx>
            <c:strRef>
              <c:f>'[5]APIC-IND-004-V2'!$J$35</c:f>
              <c:strCache>
                <c:ptCount val="1"/>
                <c:pt idx="0">
                  <c:v>RESULTADO</c:v>
                </c:pt>
              </c:strCache>
            </c:strRef>
          </c:tx>
          <c:spPr>
            <a:solidFill>
              <a:schemeClr val="accent1">
                <a:lumMod val="60000"/>
              </a:schemeClr>
            </a:solidFill>
            <a:ln>
              <a:noFill/>
            </a:ln>
            <a:effectLst/>
          </c:spPr>
          <c:invertIfNegative val="0"/>
          <c:cat>
            <c:strRef>
              <c:f>'[5]APIC-IND-004-V2'!$C$36:$C$37</c:f>
              <c:strCache>
                <c:ptCount val="2"/>
                <c:pt idx="0">
                  <c:v>Semestre 1</c:v>
                </c:pt>
                <c:pt idx="1">
                  <c:v>Semestre 2</c:v>
                </c:pt>
              </c:strCache>
            </c:strRef>
          </c:cat>
          <c:val>
            <c:numRef>
              <c:f>'[5]APIC-IND-004-V2'!$J$36:$J$37</c:f>
              <c:numCache>
                <c:formatCode>General</c:formatCode>
                <c:ptCount val="2"/>
                <c:pt idx="0">
                  <c:v>1</c:v>
                </c:pt>
                <c:pt idx="1">
                  <c:v>0.99</c:v>
                </c:pt>
              </c:numCache>
            </c:numRef>
          </c:val>
          <c:extLst>
            <c:ext xmlns:c16="http://schemas.microsoft.com/office/drawing/2014/chart" uri="{C3380CC4-5D6E-409C-BE32-E72D297353CC}">
              <c16:uniqueId val="{00000002-F4D1-47DE-8EEA-FAE959179CAC}"/>
            </c:ext>
          </c:extLst>
        </c:ser>
        <c:dLbls>
          <c:showLegendKey val="0"/>
          <c:showVal val="0"/>
          <c:showCatName val="0"/>
          <c:showSerName val="0"/>
          <c:showPercent val="0"/>
          <c:showBubbleSize val="0"/>
        </c:dLbls>
        <c:gapWidth val="219"/>
        <c:overlap val="-27"/>
        <c:axId val="1407412256"/>
        <c:axId val="1407417248"/>
        <c:extLst>
          <c:ext xmlns:c15="http://schemas.microsoft.com/office/drawing/2012/chart" uri="{02D57815-91ED-43cb-92C2-25804820EDAC}">
            <c15:filteredBarSeries>
              <c15:ser>
                <c:idx val="0"/>
                <c:order val="0"/>
                <c:tx>
                  <c:strRef>
                    <c:extLst>
                      <c:ext uri="{02D57815-91ED-43cb-92C2-25804820EDAC}">
                        <c15:formulaRef>
                          <c15:sqref>'[5]APIC-IND-004-V2'!$D$35</c15:sqref>
                        </c15:formulaRef>
                      </c:ext>
                    </c:extLst>
                    <c:strCache>
                      <c:ptCount val="1"/>
                      <c:pt idx="0">
                        <c:v>0</c:v>
                      </c:pt>
                    </c:strCache>
                  </c:strRef>
                </c:tx>
                <c:spPr>
                  <a:solidFill>
                    <a:schemeClr val="accent1"/>
                  </a:solidFill>
                  <a:ln>
                    <a:noFill/>
                  </a:ln>
                  <a:effectLst/>
                </c:spPr>
                <c:invertIfNegative val="0"/>
                <c:cat>
                  <c:strRef>
                    <c:extLst>
                      <c:ext uri="{02D57815-91ED-43cb-92C2-25804820EDAC}">
                        <c15:formulaRef>
                          <c15:sqref>'[5]APIC-IND-004-V2'!$C$36:$C$37</c15:sqref>
                        </c15:formulaRef>
                      </c:ext>
                    </c:extLst>
                    <c:strCache>
                      <c:ptCount val="2"/>
                      <c:pt idx="0">
                        <c:v>Semestre 1</c:v>
                      </c:pt>
                      <c:pt idx="1">
                        <c:v>Semestre 2</c:v>
                      </c:pt>
                    </c:strCache>
                  </c:strRef>
                </c:cat>
                <c:val>
                  <c:numRef>
                    <c:extLst>
                      <c:ext uri="{02D57815-91ED-43cb-92C2-25804820EDAC}">
                        <c15:formulaRef>
                          <c15:sqref>'[5]APIC-IND-004-V2'!$D$36:$D$37</c15:sqref>
                        </c15:formulaRef>
                      </c:ext>
                    </c:extLst>
                    <c:numCache>
                      <c:formatCode>General</c:formatCode>
                      <c:ptCount val="2"/>
                      <c:pt idx="0">
                        <c:v>0</c:v>
                      </c:pt>
                      <c:pt idx="1">
                        <c:v>0</c:v>
                      </c:pt>
                    </c:numCache>
                  </c:numRef>
                </c:val>
                <c:extLst>
                  <c:ext xmlns:c16="http://schemas.microsoft.com/office/drawing/2014/chart" uri="{C3380CC4-5D6E-409C-BE32-E72D297353CC}">
                    <c16:uniqueId val="{00000003-F4D1-47DE-8EEA-FAE959179CA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'[5]APIC-IND-004-V2'!$E$35</c15:sqref>
                        </c15:formulaRef>
                      </c:ext>
                    </c:extLst>
                    <c:strCache>
                      <c:ptCount val="1"/>
                      <c:pt idx="0">
                        <c:v>0</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'[5]APIC-IND-004-V2'!$C$36:$C$37</c15:sqref>
                        </c15:formulaRef>
                      </c:ext>
                    </c:extLst>
                    <c:strCache>
                      <c:ptCount val="2"/>
                      <c:pt idx="0">
                        <c:v>Semestre 1</c:v>
                      </c:pt>
                      <c:pt idx="1">
                        <c:v>Semestre 2</c:v>
                      </c:pt>
                    </c:strCache>
                  </c:strRef>
                </c:cat>
                <c:val>
                  <c:numRef>
                    <c:extLst xmlns:c15="http://schemas.microsoft.com/office/drawing/2012/chart">
                      <c:ext xmlns:c15="http://schemas.microsoft.com/office/drawing/2012/chart" uri="{02D57815-91ED-43cb-92C2-25804820EDAC}">
                        <c15:formulaRef>
                          <c15:sqref>'[5]APIC-IND-004-V2'!$E$36:$E$37</c15:sqref>
                        </c15:formulaRef>
                      </c:ext>
                    </c:extLst>
                    <c:numCache>
                      <c:formatCode>General</c:formatCode>
                      <c:ptCount val="2"/>
                      <c:pt idx="0">
                        <c:v>0</c:v>
                      </c:pt>
                      <c:pt idx="1">
                        <c:v>0</c:v>
                      </c:pt>
                    </c:numCache>
                  </c:numRef>
                </c:val>
                <c:extLst xmlns:c15="http://schemas.microsoft.com/office/drawing/2012/chart">
                  <c:ext xmlns:c16="http://schemas.microsoft.com/office/drawing/2014/chart" uri="{C3380CC4-5D6E-409C-BE32-E72D297353CC}">
                    <c16:uniqueId val="{00000004-F4D1-47DE-8EEA-FAE959179CAC}"/>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'[5]APIC-IND-004-V2'!$F$35</c15:sqref>
                        </c15:formulaRef>
                      </c:ext>
                    </c:extLst>
                    <c:strCache>
                      <c:ptCount val="1"/>
                      <c:pt idx="0">
                        <c:v>0</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'[5]APIC-IND-004-V2'!$C$36:$C$37</c15:sqref>
                        </c15:formulaRef>
                      </c:ext>
                    </c:extLst>
                    <c:strCache>
                      <c:ptCount val="2"/>
                      <c:pt idx="0">
                        <c:v>Semestre 1</c:v>
                      </c:pt>
                      <c:pt idx="1">
                        <c:v>Semestre 2</c:v>
                      </c:pt>
                    </c:strCache>
                  </c:strRef>
                </c:cat>
                <c:val>
                  <c:numRef>
                    <c:extLst xmlns:c15="http://schemas.microsoft.com/office/drawing/2012/chart">
                      <c:ext xmlns:c15="http://schemas.microsoft.com/office/drawing/2012/chart" uri="{02D57815-91ED-43cb-92C2-25804820EDAC}">
                        <c15:formulaRef>
                          <c15:sqref>'[5]APIC-IND-004-V2'!$F$36:$F$37</c15:sqref>
                        </c15:formulaRef>
                      </c:ext>
                    </c:extLst>
                    <c:numCache>
                      <c:formatCode>General</c:formatCode>
                      <c:ptCount val="2"/>
                      <c:pt idx="0">
                        <c:v>0</c:v>
                      </c:pt>
                      <c:pt idx="1">
                        <c:v>0</c:v>
                      </c:pt>
                    </c:numCache>
                  </c:numRef>
                </c:val>
                <c:extLst xmlns:c15="http://schemas.microsoft.com/office/drawing/2012/chart">
                  <c:ext xmlns:c16="http://schemas.microsoft.com/office/drawing/2014/chart" uri="{C3380CC4-5D6E-409C-BE32-E72D297353CC}">
                    <c16:uniqueId val="{00000005-F4D1-47DE-8EEA-FAE959179CAC}"/>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'[5]APIC-IND-004-V2'!$G$35</c15:sqref>
                        </c15:formulaRef>
                      </c:ext>
                    </c:extLst>
                    <c:strCache>
                      <c:ptCount val="1"/>
                      <c:pt idx="0">
                        <c:v>0</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'[5]APIC-IND-004-V2'!$C$36:$C$37</c15:sqref>
                        </c15:formulaRef>
                      </c:ext>
                    </c:extLst>
                    <c:strCache>
                      <c:ptCount val="2"/>
                      <c:pt idx="0">
                        <c:v>Semestre 1</c:v>
                      </c:pt>
                      <c:pt idx="1">
                        <c:v>Semestre 2</c:v>
                      </c:pt>
                    </c:strCache>
                  </c:strRef>
                </c:cat>
                <c:val>
                  <c:numRef>
                    <c:extLst xmlns:c15="http://schemas.microsoft.com/office/drawing/2012/chart">
                      <c:ext xmlns:c15="http://schemas.microsoft.com/office/drawing/2012/chart" uri="{02D57815-91ED-43cb-92C2-25804820EDAC}">
                        <c15:formulaRef>
                          <c15:sqref>'[5]APIC-IND-004-V2'!$G$36:$G$37</c15:sqref>
                        </c15:formulaRef>
                      </c:ext>
                    </c:extLst>
                    <c:numCache>
                      <c:formatCode>General</c:formatCode>
                      <c:ptCount val="2"/>
                      <c:pt idx="0">
                        <c:v>0</c:v>
                      </c:pt>
                      <c:pt idx="1">
                        <c:v>0</c:v>
                      </c:pt>
                    </c:numCache>
                  </c:numRef>
                </c:val>
                <c:extLst xmlns:c15="http://schemas.microsoft.com/office/drawing/2012/chart">
                  <c:ext xmlns:c16="http://schemas.microsoft.com/office/drawing/2014/chart" uri="{C3380CC4-5D6E-409C-BE32-E72D297353CC}">
                    <c16:uniqueId val="{00000006-F4D1-47DE-8EEA-FAE959179CAC}"/>
                  </c:ext>
                </c:extLst>
              </c15:ser>
            </c15:filteredBarSeries>
          </c:ext>
        </c:extLst>
      </c:barChart>
      <c:catAx>
        <c:axId val="140741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7417248"/>
        <c:crosses val="autoZero"/>
        <c:auto val="1"/>
        <c:lblAlgn val="ctr"/>
        <c:lblOffset val="100"/>
        <c:noMultiLvlLbl val="0"/>
      </c:catAx>
      <c:valAx>
        <c:axId val="1407417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7412256"/>
        <c:crosses val="autoZero"/>
        <c:crossBetween val="between"/>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s-CO"/>
              <a:t>Aprehensión del Plan de acción de responsabilidad social - modelo de sostenibilidad</a:t>
            </a:r>
          </a:p>
        </c:rich>
      </c:tx>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n-US"/>
        </a:p>
      </c:txPr>
    </c:title>
    <c:autoTitleDeleted val="0"/>
    <c:plotArea>
      <c:layout/>
      <c:barChart>
        <c:barDir val="col"/>
        <c:grouping val="clustered"/>
        <c:varyColors val="0"/>
        <c:ser>
          <c:idx val="0"/>
          <c:order val="0"/>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Pt>
            <c:idx val="0"/>
            <c:invertIfNegative val="0"/>
            <c:bubble3D val="0"/>
            <c:spPr>
              <a:solidFill>
                <a:schemeClr val="accent2">
                  <a:lumMod val="60000"/>
                  <a:lumOff val="40000"/>
                </a:schemeClr>
              </a:solidFill>
              <a:ln>
                <a:solidFill>
                  <a:schemeClr val="accent2">
                    <a:lumMod val="75000"/>
                  </a:schemeClr>
                </a:solidFill>
              </a:ln>
              <a:effectLst>
                <a:innerShdw blurRad="114300">
                  <a:schemeClr val="accent1"/>
                </a:innerShdw>
              </a:effectLst>
            </c:spPr>
            <c:extLst>
              <c:ext xmlns:c16="http://schemas.microsoft.com/office/drawing/2014/chart" uri="{C3380CC4-5D6E-409C-BE32-E72D297353CC}">
                <c16:uniqueId val="{00000001-15ED-4866-AC7F-22B507B8413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'[6] APIC -IND-006'!$C$37:$G$38</c:f>
              <c:multiLvlStrCache>
                <c:ptCount val="2"/>
                <c:lvl>
                  <c:pt idx="0">
                    <c:v>0</c:v>
                  </c:pt>
                  <c:pt idx="1">
                    <c:v>0</c:v>
                  </c:pt>
                </c:lvl>
                <c:lvl>
                  <c:pt idx="0">
                    <c:v>0</c:v>
                  </c:pt>
                  <c:pt idx="1">
                    <c:v>0</c:v>
                  </c:pt>
                </c:lvl>
                <c:lvl>
                  <c:pt idx="0">
                    <c:v>0</c:v>
                  </c:pt>
                  <c:pt idx="1">
                    <c:v>0</c:v>
                  </c:pt>
                </c:lvl>
                <c:lvl>
                  <c:pt idx="0">
                    <c:v>0</c:v>
                  </c:pt>
                  <c:pt idx="1">
                    <c:v>0</c:v>
                  </c:pt>
                </c:lvl>
                <c:lvl>
                  <c:pt idx="0">
                    <c:v>Semestre 1</c:v>
                  </c:pt>
                  <c:pt idx="1">
                    <c:v>Trimestre 4</c:v>
                  </c:pt>
                </c:lvl>
              </c:multiLvlStrCache>
            </c:multiLvlStrRef>
          </c:cat>
          <c:val>
            <c:numRef>
              <c:f>'[6] APIC -IND-006'!$J$37:$J$38</c:f>
              <c:numCache>
                <c:formatCode>General</c:formatCode>
                <c:ptCount val="2"/>
                <c:pt idx="0">
                  <c:v>1</c:v>
                </c:pt>
                <c:pt idx="1">
                  <c:v>1</c:v>
                </c:pt>
              </c:numCache>
            </c:numRef>
          </c:val>
          <c:extLst xmlns:c15="http://schemas.microsoft.com/office/drawing/2012/chart">
            <c:ext xmlns:c16="http://schemas.microsoft.com/office/drawing/2014/chart" uri="{C3380CC4-5D6E-409C-BE32-E72D297353CC}">
              <c16:uniqueId val="{00000002-15ED-4866-AC7F-22B507B8413C}"/>
            </c:ext>
          </c:extLst>
        </c:ser>
        <c:dLbls>
          <c:dLblPos val="outEnd"/>
          <c:showLegendKey val="0"/>
          <c:showVal val="1"/>
          <c:showCatName val="0"/>
          <c:showSerName val="0"/>
          <c:showPercent val="0"/>
          <c:showBubbleSize val="0"/>
        </c:dLbls>
        <c:gapWidth val="164"/>
        <c:overlap val="-22"/>
        <c:axId val="322028160"/>
        <c:axId val="322028552"/>
        <c:extLst/>
      </c:barChart>
      <c:catAx>
        <c:axId val="32202816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2028552"/>
        <c:crosses val="autoZero"/>
        <c:auto val="1"/>
        <c:lblAlgn val="ctr"/>
        <c:lblOffset val="100"/>
        <c:noMultiLvlLbl val="0"/>
      </c:catAx>
      <c:valAx>
        <c:axId val="32202855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2028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baseline="0">
                <a:effectLst/>
              </a:rPr>
              <a:t>PORCENTAJE DE DESATENCIÓN DE PQRSFD CON TÉRMINOS DE 15 DÍAS HÁBILES AÑO 2022</a:t>
            </a:r>
          </a:p>
          <a:p>
            <a:pPr>
              <a:defRPr/>
            </a:pPr>
            <a:endParaRPr lang="es-CO"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'[7]APIC-IND-007 (2)'!$C$36</c:f>
              <c:strCache>
                <c:ptCount val="1"/>
                <c:pt idx="0">
                  <c:v>1 TRIMESTRE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'[7]APIC-IND-007 (2)'!$J$36</c:f>
              <c:numCache>
                <c:formatCode>General</c:formatCode>
                <c:ptCount val="1"/>
                <c:pt idx="0">
                  <c:v>0</c:v>
                </c:pt>
              </c:numCache>
            </c:numRef>
          </c:val>
          <c:extLst>
            <c:ext xmlns:c16="http://schemas.microsoft.com/office/drawing/2014/chart" uri="{C3380CC4-5D6E-409C-BE32-E72D297353CC}">
              <c16:uniqueId val="{00000000-8874-43C7-A226-0806E59D6969}"/>
            </c:ext>
          </c:extLst>
        </c:ser>
        <c:ser>
          <c:idx val="1"/>
          <c:order val="1"/>
          <c:tx>
            <c:strRef>
              <c:f>'[7]APIC-IND-007 (2)'!$C$37</c:f>
              <c:strCache>
                <c:ptCount val="1"/>
                <c:pt idx="0">
                  <c:v>2 TRIMESTRE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'[7]APIC-IND-007 (2)'!$J$37</c:f>
              <c:numCache>
                <c:formatCode>General</c:formatCode>
                <c:ptCount val="1"/>
                <c:pt idx="0">
                  <c:v>8.4961767204757857E-2</c:v>
                </c:pt>
              </c:numCache>
            </c:numRef>
          </c:val>
          <c:extLst>
            <c:ext xmlns:c16="http://schemas.microsoft.com/office/drawing/2014/chart" uri="{C3380CC4-5D6E-409C-BE32-E72D297353CC}">
              <c16:uniqueId val="{00000001-8874-43C7-A226-0806E59D6969}"/>
            </c:ext>
          </c:extLst>
        </c:ser>
        <c:ser>
          <c:idx val="2"/>
          <c:order val="2"/>
          <c:tx>
            <c:strRef>
              <c:f>'[7]APIC-IND-007 (2)'!$C$38</c:f>
              <c:strCache>
                <c:ptCount val="1"/>
                <c:pt idx="0">
                  <c:v>3 TRIMESTRE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'[7]APIC-IND-007 (2)'!$J$38</c:f>
              <c:numCache>
                <c:formatCode>General</c:formatCode>
                <c:ptCount val="1"/>
                <c:pt idx="0">
                  <c:v>1.1494252873563218</c:v>
                </c:pt>
              </c:numCache>
            </c:numRef>
          </c:val>
          <c:extLst>
            <c:ext xmlns:c16="http://schemas.microsoft.com/office/drawing/2014/chart" uri="{C3380CC4-5D6E-409C-BE32-E72D297353CC}">
              <c16:uniqueId val="{00000002-8874-43C7-A226-0806E59D6969}"/>
            </c:ext>
          </c:extLst>
        </c:ser>
        <c:ser>
          <c:idx val="3"/>
          <c:order val="3"/>
          <c:tx>
            <c:strRef>
              <c:f>'[7]APIC-IND-007 (2)'!$C$39</c:f>
              <c:strCache>
                <c:ptCount val="1"/>
                <c:pt idx="0">
                  <c:v>4 TRIMESTRE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'[7]APIC-IND-007 (2)'!$J$39</c:f>
              <c:numCache>
                <c:formatCode>General</c:formatCode>
                <c:ptCount val="1"/>
                <c:pt idx="0">
                  <c:v>1.3188518231186968</c:v>
                </c:pt>
              </c:numCache>
            </c:numRef>
          </c:val>
          <c:extLst>
            <c:ext xmlns:c16="http://schemas.microsoft.com/office/drawing/2014/chart" uri="{C3380CC4-5D6E-409C-BE32-E72D297353CC}">
              <c16:uniqueId val="{00000003-8874-43C7-A226-0806E59D6969}"/>
            </c:ext>
          </c:extLst>
        </c:ser>
        <c:dLbls>
          <c:dLblPos val="outEnd"/>
          <c:showLegendKey val="0"/>
          <c:showVal val="1"/>
          <c:showCatName val="0"/>
          <c:showSerName val="0"/>
          <c:showPercent val="0"/>
          <c:showBubbleSize val="0"/>
        </c:dLbls>
        <c:gapWidth val="219"/>
        <c:overlap val="-27"/>
        <c:axId val="-1356849952"/>
        <c:axId val="-1356847232"/>
      </c:barChart>
      <c:catAx>
        <c:axId val="-1356849952"/>
        <c:scaling>
          <c:orientation val="minMax"/>
        </c:scaling>
        <c:delete val="1"/>
        <c:axPos val="b"/>
        <c:majorTickMark val="out"/>
        <c:minorTickMark val="none"/>
        <c:tickLblPos val="nextTo"/>
        <c:crossAx val="-1356847232"/>
        <c:crosses val="autoZero"/>
        <c:auto val="1"/>
        <c:lblAlgn val="ctr"/>
        <c:lblOffset val="100"/>
        <c:noMultiLvlLbl val="0"/>
      </c:catAx>
      <c:valAx>
        <c:axId val="-13568472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68499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24054464824971E-2"/>
          <c:y val="2.9573067586256017E-2"/>
          <c:w val="0.89466009669695745"/>
          <c:h val="0.76200792459005551"/>
        </c:manualLayout>
      </c:layout>
      <c:barChart>
        <c:barDir val="col"/>
        <c:grouping val="clustered"/>
        <c:varyColors val="0"/>
        <c:ser>
          <c:idx val="4"/>
          <c:order val="0"/>
          <c:tx>
            <c:strRef>
              <c:f>'[9]PES-FM-001'!$H$35</c:f>
              <c:strCache>
                <c:ptCount val="1"/>
                <c:pt idx="0">
                  <c:v>ACTIVIDADES EJECUTADAS</c:v>
                </c:pt>
              </c:strCache>
            </c:strRef>
          </c:tx>
          <c:spPr>
            <a:solidFill>
              <a:schemeClr val="accent5"/>
            </a:solidFill>
            <a:ln>
              <a:noFill/>
            </a:ln>
            <a:effectLst/>
          </c:spPr>
          <c:invertIfNegative val="0"/>
          <c:cat>
            <c:multiLvlStrRef>
              <c:f>'[8]PES-FM-001'!$C$34:$G$38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'[9]PES-FM-001'!$H$36:$H$39</c:f>
              <c:numCache>
                <c:formatCode>General</c:formatCode>
                <c:ptCount val="4"/>
                <c:pt idx="0">
                  <c:v>25</c:v>
                </c:pt>
                <c:pt idx="1">
                  <c:v>22</c:v>
                </c:pt>
                <c:pt idx="2">
                  <c:v>21</c:v>
                </c:pt>
                <c:pt idx="3">
                  <c:v>24</c:v>
                </c:pt>
              </c:numCache>
            </c:numRef>
          </c:val>
          <c:extLst>
            <c:ext xmlns:c16="http://schemas.microsoft.com/office/drawing/2014/chart" uri="{C3380CC4-5D6E-409C-BE32-E72D297353CC}">
              <c16:uniqueId val="{00000000-63A1-4D43-B580-35A5F3DAA1AA}"/>
            </c:ext>
          </c:extLst>
        </c:ser>
        <c:ser>
          <c:idx val="5"/>
          <c:order val="1"/>
          <c:tx>
            <c:strRef>
              <c:f>'[9]PES-FM-001'!$I$35</c:f>
              <c:strCache>
                <c:ptCount val="1"/>
                <c:pt idx="0">
                  <c:v>ACTIVIDADES PROGRAMADAS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'[8]PES-FM-001'!$C$34:$G$38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'[9]PES-FM-001'!$I$36:$I$39</c:f>
              <c:numCache>
                <c:formatCode>General</c:formatCode>
                <c:ptCount val="4"/>
                <c:pt idx="0">
                  <c:v>27</c:v>
                </c:pt>
                <c:pt idx="1">
                  <c:v>27</c:v>
                </c:pt>
                <c:pt idx="2">
                  <c:v>25</c:v>
                </c:pt>
                <c:pt idx="3">
                  <c:v>24</c:v>
                </c:pt>
              </c:numCache>
            </c:numRef>
          </c:val>
          <c:extLst>
            <c:ext xmlns:c16="http://schemas.microsoft.com/office/drawing/2014/chart" uri="{C3380CC4-5D6E-409C-BE32-E72D297353CC}">
              <c16:uniqueId val="{00000001-63A1-4D43-B580-35A5F3DAA1AA}"/>
            </c:ext>
          </c:extLst>
        </c:ser>
        <c:dLbls>
          <c:showLegendKey val="0"/>
          <c:showVal val="0"/>
          <c:showCatName val="0"/>
          <c:showSerName val="0"/>
          <c:showPercent val="0"/>
          <c:showBubbleSize val="0"/>
        </c:dLbls>
        <c:gapWidth val="150"/>
        <c:axId val="812076783"/>
        <c:axId val="823962031"/>
      </c:barChart>
      <c:lineChart>
        <c:grouping val="standard"/>
        <c:varyColors val="0"/>
        <c:ser>
          <c:idx val="0"/>
          <c:order val="2"/>
          <c:tx>
            <c:strRef>
              <c:f>'[9]PES-FM-001'!$J$35</c:f>
              <c:strCache>
                <c:ptCount val="1"/>
                <c:pt idx="0">
                  <c:v>RESULTADO</c:v>
                </c:pt>
              </c:strCache>
            </c:strRef>
          </c:tx>
          <c:spPr>
            <a:ln w="28575" cap="rnd">
              <a:solidFill>
                <a:schemeClr val="accent1"/>
              </a:solidFill>
              <a:round/>
            </a:ln>
            <a:effectLst/>
          </c:spPr>
          <c:marker>
            <c:symbol val="none"/>
          </c:marker>
          <c:cat>
            <c:multiLvlStrRef>
              <c:f>'[8]PES-FM-001'!$C$34:$G$38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'[9]PES-FM-001'!$J$36:$J$39</c:f>
              <c:numCache>
                <c:formatCode>General</c:formatCode>
                <c:ptCount val="4"/>
                <c:pt idx="0">
                  <c:v>0.92592592592592593</c:v>
                </c:pt>
                <c:pt idx="1">
                  <c:v>0.81481481481481477</c:v>
                </c:pt>
                <c:pt idx="2">
                  <c:v>0.84</c:v>
                </c:pt>
                <c:pt idx="3">
                  <c:v>1</c:v>
                </c:pt>
              </c:numCache>
            </c:numRef>
          </c:val>
          <c:smooth val="0"/>
          <c:extLst>
            <c:ext xmlns:c16="http://schemas.microsoft.com/office/drawing/2014/chart" uri="{C3380CC4-5D6E-409C-BE32-E72D297353CC}">
              <c16:uniqueId val="{00000002-63A1-4D43-B580-35A5F3DAA1AA}"/>
            </c:ext>
          </c:extLst>
        </c:ser>
        <c:dLbls>
          <c:showLegendKey val="0"/>
          <c:showVal val="0"/>
          <c:showCatName val="0"/>
          <c:showSerName val="0"/>
          <c:showPercent val="0"/>
          <c:showBubbleSize val="0"/>
        </c:dLbls>
        <c:marker val="1"/>
        <c:smooth val="0"/>
        <c:axId val="388857312"/>
        <c:axId val="388863544"/>
      </c:lineChart>
      <c:catAx>
        <c:axId val="812076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3962031"/>
        <c:crossesAt val="0"/>
        <c:auto val="1"/>
        <c:lblAlgn val="ctr"/>
        <c:lblOffset val="100"/>
        <c:noMultiLvlLbl val="0"/>
      </c:catAx>
      <c:valAx>
        <c:axId val="8239620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2076783"/>
        <c:crosses val="autoZero"/>
        <c:crossBetween val="between"/>
      </c:valAx>
      <c:valAx>
        <c:axId val="38886354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8857312"/>
        <c:crosses val="max"/>
        <c:crossBetween val="between"/>
      </c:valAx>
      <c:catAx>
        <c:axId val="388857312"/>
        <c:scaling>
          <c:orientation val="minMax"/>
        </c:scaling>
        <c:delete val="1"/>
        <c:axPos val="b"/>
        <c:numFmt formatCode="General" sourceLinked="1"/>
        <c:majorTickMark val="out"/>
        <c:minorTickMark val="none"/>
        <c:tickLblPos val="nextTo"/>
        <c:crossAx val="388863544"/>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withinLinearReversed" id="26">
  <a:schemeClr val="accent6"/>
</cs:colorStyle>
</file>

<file path=xl/charts/colors19.xml><?xml version="1.0" encoding="utf-8"?>
<cs:colorStyle xmlns:cs="http://schemas.microsoft.com/office/drawing/2012/chartStyle" xmlns:a="http://schemas.openxmlformats.org/drawingml/2006/main" meth="withinLinearReversed" id="26">
  <a:schemeClr val="accent6"/>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10">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image" Target="../media/image1.jpg"/><Relationship Id="rId5" Type="http://schemas.openxmlformats.org/officeDocument/2006/relationships/chart" Target="../charts/chart23.xml"/><Relationship Id="rId4" Type="http://schemas.openxmlformats.org/officeDocument/2006/relationships/chart" Target="../charts/chart22.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image" Target="../media/image1.jpg"/><Relationship Id="rId4" Type="http://schemas.openxmlformats.org/officeDocument/2006/relationships/chart" Target="../charts/chart26.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emf"/><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chart" Target="../charts/chart35.xml"/><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chart" Target="../charts/chart36.xml"/><Relationship Id="rId1" Type="http://schemas.openxmlformats.org/officeDocument/2006/relationships/image" Target="../media/image1.jp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3" Type="http://schemas.openxmlformats.org/officeDocument/2006/relationships/image" Target="../media/image20.emf"/><Relationship Id="rId7" Type="http://schemas.openxmlformats.org/officeDocument/2006/relationships/image" Target="../media/image24.png"/><Relationship Id="rId2" Type="http://schemas.openxmlformats.org/officeDocument/2006/relationships/chart" Target="../charts/chart37.xml"/><Relationship Id="rId1" Type="http://schemas.openxmlformats.org/officeDocument/2006/relationships/image" Target="../media/image1.jp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image" Target="../media/image1.jpg"/></Relationships>
</file>

<file path=xl/drawings/_rels/drawing32.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image" Target="../media/image1.jpg"/></Relationships>
</file>

<file path=xl/drawings/_rels/drawing33.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image" Target="../media/image1.jpg"/></Relationships>
</file>

<file path=xl/drawings/_rels/drawing34.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image" Target="../media/image1.jpg"/></Relationships>
</file>

<file path=xl/drawings/_rels/drawing36.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image" Target="../media/image1.jpg"/></Relationships>
</file>

<file path=xl/drawings/_rels/drawing39.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image" Target="../media/image1.jpg"/></Relationships>
</file>

<file path=xl/drawings/_rels/drawing47.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0" y="190499"/>
          <a:ext cx="990600" cy="938463"/>
        </a:xfrm>
        <a:prstGeom prst="rect">
          <a:avLst/>
        </a:prstGeom>
      </xdr:spPr>
    </xdr:pic>
    <xdr:clientData/>
  </xdr:twoCellAnchor>
  <xdr:twoCellAnchor>
    <xdr:from>
      <xdr:col>5</xdr:col>
      <xdr:colOff>9525</xdr:colOff>
      <xdr:row>41</xdr:row>
      <xdr:rowOff>57151</xdr:rowOff>
    </xdr:from>
    <xdr:to>
      <xdr:col>25</xdr:col>
      <xdr:colOff>209549</xdr:colOff>
      <xdr:row>43</xdr:row>
      <xdr:rowOff>1381125</xdr:rowOff>
    </xdr:to>
    <xdr:graphicFrame macro="">
      <xdr:nvGraphicFramePr>
        <xdr:cNvPr id="2" name="Gráfico 1">
          <a:extLst>
            <a:ext uri="{FF2B5EF4-FFF2-40B4-BE49-F238E27FC236}">
              <a16:creationId xmlns:a16="http://schemas.microsoft.com/office/drawing/2014/main" id="{00000000-0008-0000-0000-000002000000}"/>
            </a:ext>
            <a:ext uri="{147F2762-F138-4A5C-976F-8EAC2B608ADB}">
              <a16:predDERef xmlns:a16="http://schemas.microsoft.com/office/drawing/2014/main" pred="{00000000-0008-0000-0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114300</xdr:colOff>
      <xdr:row>1</xdr:row>
      <xdr:rowOff>9524</xdr:rowOff>
    </xdr:from>
    <xdr:ext cx="942975" cy="938463"/>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5</xdr:col>
      <xdr:colOff>9525</xdr:colOff>
      <xdr:row>44</xdr:row>
      <xdr:rowOff>57151</xdr:rowOff>
    </xdr:from>
    <xdr:to>
      <xdr:col>25</xdr:col>
      <xdr:colOff>209549</xdr:colOff>
      <xdr:row>46</xdr:row>
      <xdr:rowOff>1381125</xdr:rowOff>
    </xdr:to>
    <xdr:graphicFrame macro="">
      <xdr:nvGraphicFramePr>
        <xdr:cNvPr id="6" name="Gráfico 5">
          <a:extLst>
            <a:ext uri="{FF2B5EF4-FFF2-40B4-BE49-F238E27FC236}">
              <a16:creationId xmlns:a16="http://schemas.microsoft.com/office/drawing/2014/main" id="{00000000-0008-0000-0100-000003000000}"/>
            </a:ext>
            <a:ext uri="{147F2762-F138-4A5C-976F-8EAC2B608ADB}">
              <a16:predDERef xmlns:a16="http://schemas.microsoft.com/office/drawing/2014/main" pre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136070</xdr:colOff>
      <xdr:row>43</xdr:row>
      <xdr:rowOff>163286</xdr:rowOff>
    </xdr:from>
    <xdr:to>
      <xdr:col>26</xdr:col>
      <xdr:colOff>95249</xdr:colOff>
      <xdr:row>55</xdr:row>
      <xdr:rowOff>1415143</xdr:rowOff>
    </xdr:to>
    <xdr:graphicFrame macro="">
      <xdr:nvGraphicFramePr>
        <xdr:cNvPr id="3" name="Gráfico 2">
          <a:extLst>
            <a:ext uri="{FF2B5EF4-FFF2-40B4-BE49-F238E27FC236}">
              <a16:creationId xmlns:a16="http://schemas.microsoft.com/office/drawing/2014/main" id="{557E1662-A618-4CF2-9130-D96752EFA4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 y="104774"/>
          <a:ext cx="942975" cy="938463"/>
        </a:xfrm>
        <a:prstGeom prst="rect">
          <a:avLst/>
        </a:prstGeom>
      </xdr:spPr>
    </xdr:pic>
    <xdr:clientData/>
  </xdr:twoCellAnchor>
  <xdr:twoCellAnchor>
    <xdr:from>
      <xdr:col>3</xdr:col>
      <xdr:colOff>57150</xdr:colOff>
      <xdr:row>43</xdr:row>
      <xdr:rowOff>138112</xdr:rowOff>
    </xdr:from>
    <xdr:to>
      <xdr:col>25</xdr:col>
      <xdr:colOff>447674</xdr:colOff>
      <xdr:row>55</xdr:row>
      <xdr:rowOff>66675</xdr:rowOff>
    </xdr:to>
    <xdr:graphicFrame macro="">
      <xdr:nvGraphicFramePr>
        <xdr:cNvPr id="3" name="Gráfico 2">
          <a:extLst>
            <a:ext uri="{FF2B5EF4-FFF2-40B4-BE49-F238E27FC236}">
              <a16:creationId xmlns:a16="http://schemas.microsoft.com/office/drawing/2014/main" id="{29F6FC5C-F754-40FC-BBC0-FBAB69AE89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142875</xdr:colOff>
      <xdr:row>44</xdr:row>
      <xdr:rowOff>61912</xdr:rowOff>
    </xdr:from>
    <xdr:to>
      <xdr:col>26</xdr:col>
      <xdr:colOff>47625</xdr:colOff>
      <xdr:row>56</xdr:row>
      <xdr:rowOff>114300</xdr:rowOff>
    </xdr:to>
    <xdr:graphicFrame macro="">
      <xdr:nvGraphicFramePr>
        <xdr:cNvPr id="3" name="Gráfico 2">
          <a:extLst>
            <a:ext uri="{FF2B5EF4-FFF2-40B4-BE49-F238E27FC236}">
              <a16:creationId xmlns:a16="http://schemas.microsoft.com/office/drawing/2014/main" id="{3B703E82-3B91-44CF-B4B3-7ADE0ED837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3</xdr:col>
      <xdr:colOff>47624</xdr:colOff>
      <xdr:row>44</xdr:row>
      <xdr:rowOff>71437</xdr:rowOff>
    </xdr:from>
    <xdr:to>
      <xdr:col>26</xdr:col>
      <xdr:colOff>47624</xdr:colOff>
      <xdr:row>56</xdr:row>
      <xdr:rowOff>123825</xdr:rowOff>
    </xdr:to>
    <xdr:graphicFrame macro="">
      <xdr:nvGraphicFramePr>
        <xdr:cNvPr id="3" name="Gráfico 2">
          <a:extLst>
            <a:ext uri="{FF2B5EF4-FFF2-40B4-BE49-F238E27FC236}">
              <a16:creationId xmlns:a16="http://schemas.microsoft.com/office/drawing/2014/main" id="{7369A0F1-28F9-4E42-878E-A7EFBC38D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89297</xdr:colOff>
      <xdr:row>44</xdr:row>
      <xdr:rowOff>39688</xdr:rowOff>
    </xdr:from>
    <xdr:to>
      <xdr:col>25</xdr:col>
      <xdr:colOff>436564</xdr:colOff>
      <xdr:row>56</xdr:row>
      <xdr:rowOff>148829</xdr:rowOff>
    </xdr:to>
    <xdr:graphicFrame macro="">
      <xdr:nvGraphicFramePr>
        <xdr:cNvPr id="3" name="Gráfico 2">
          <a:extLst>
            <a:ext uri="{FF2B5EF4-FFF2-40B4-BE49-F238E27FC236}">
              <a16:creationId xmlns:a16="http://schemas.microsoft.com/office/drawing/2014/main" id="{A9ECE285-D50D-41E3-A541-C1815F709E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oneCellAnchor>
    <xdr:from>
      <xdr:col>1</xdr:col>
      <xdr:colOff>114300</xdr:colOff>
      <xdr:row>1</xdr:row>
      <xdr:rowOff>0</xdr:rowOff>
    </xdr:from>
    <xdr:ext cx="942975" cy="92392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361950" y="180975"/>
          <a:ext cx="942975" cy="923925"/>
        </a:xfrm>
        <a:prstGeom prst="rect">
          <a:avLst/>
        </a:prstGeom>
        <a:noFill/>
      </xdr:spPr>
    </xdr:pic>
    <xdr:clientData fLocksWithSheet="0"/>
  </xdr:oneCellAnchor>
  <xdr:twoCellAnchor>
    <xdr:from>
      <xdr:col>7</xdr:col>
      <xdr:colOff>923925</xdr:colOff>
      <xdr:row>46</xdr:row>
      <xdr:rowOff>0</xdr:rowOff>
    </xdr:from>
    <xdr:to>
      <xdr:col>20</xdr:col>
      <xdr:colOff>209550</xdr:colOff>
      <xdr:row>51</xdr:row>
      <xdr:rowOff>2371725</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9</xdr:col>
      <xdr:colOff>206375</xdr:colOff>
      <xdr:row>46</xdr:row>
      <xdr:rowOff>95250</xdr:rowOff>
    </xdr:from>
    <xdr:to>
      <xdr:col>23</xdr:col>
      <xdr:colOff>28576</xdr:colOff>
      <xdr:row>58</xdr:row>
      <xdr:rowOff>128588</xdr:rowOff>
    </xdr:to>
    <xdr:graphicFrame macro="">
      <xdr:nvGraphicFramePr>
        <xdr:cNvPr id="3" name="Gráfico 2">
          <a:extLst>
            <a:ext uri="{FF2B5EF4-FFF2-40B4-BE49-F238E27FC236}">
              <a16:creationId xmlns:a16="http://schemas.microsoft.com/office/drawing/2014/main" id="{1BD44AD9-27BA-43FD-9186-12E833D5F4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95250</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895350" cy="938463"/>
        </a:xfrm>
        <a:prstGeom prst="rect">
          <a:avLst/>
        </a:prstGeom>
      </xdr:spPr>
    </xdr:pic>
    <xdr:clientData/>
  </xdr:twoCellAnchor>
  <xdr:twoCellAnchor>
    <xdr:from>
      <xdr:col>9</xdr:col>
      <xdr:colOff>833437</xdr:colOff>
      <xdr:row>25</xdr:row>
      <xdr:rowOff>297656</xdr:rowOff>
    </xdr:from>
    <xdr:to>
      <xdr:col>20</xdr:col>
      <xdr:colOff>11905</xdr:colOff>
      <xdr:row>25</xdr:row>
      <xdr:rowOff>297656</xdr:rowOff>
    </xdr:to>
    <xdr:cxnSp macro="">
      <xdr:nvCxnSpPr>
        <xdr:cNvPr id="3" name="Conector recto 2">
          <a:extLst>
            <a:ext uri="{FF2B5EF4-FFF2-40B4-BE49-F238E27FC236}">
              <a16:creationId xmlns:a16="http://schemas.microsoft.com/office/drawing/2014/main" id="{1A8CB3BE-65F3-4B6F-9033-715C8B47FFB7}"/>
            </a:ext>
          </a:extLst>
        </xdr:cNvPr>
        <xdr:cNvCxnSpPr/>
      </xdr:nvCxnSpPr>
      <xdr:spPr>
        <a:xfrm>
          <a:off x="4443412" y="8327231"/>
          <a:ext cx="3140868"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79375</xdr:colOff>
      <xdr:row>46</xdr:row>
      <xdr:rowOff>134938</xdr:rowOff>
    </xdr:from>
    <xdr:to>
      <xdr:col>22</xdr:col>
      <xdr:colOff>40402</xdr:colOff>
      <xdr:row>58</xdr:row>
      <xdr:rowOff>159553</xdr:rowOff>
    </xdr:to>
    <xdr:graphicFrame macro="">
      <xdr:nvGraphicFramePr>
        <xdr:cNvPr id="4" name="Gráfico 3">
          <a:extLst>
            <a:ext uri="{FF2B5EF4-FFF2-40B4-BE49-F238E27FC236}">
              <a16:creationId xmlns:a16="http://schemas.microsoft.com/office/drawing/2014/main" id="{DD44A311-243A-424E-968C-C9669AB6EA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3</xdr:col>
      <xdr:colOff>9526</xdr:colOff>
      <xdr:row>54</xdr:row>
      <xdr:rowOff>76200</xdr:rowOff>
    </xdr:from>
    <xdr:to>
      <xdr:col>8</xdr:col>
      <xdr:colOff>885825</xdr:colOff>
      <xdr:row>55</xdr:row>
      <xdr:rowOff>1081709</xdr:rowOff>
    </xdr:to>
    <xdr:graphicFrame macro="">
      <xdr:nvGraphicFramePr>
        <xdr:cNvPr id="3" name="Gráfico 2">
          <a:extLst>
            <a:ext uri="{FF2B5EF4-FFF2-40B4-BE49-F238E27FC236}">
              <a16:creationId xmlns:a16="http://schemas.microsoft.com/office/drawing/2014/main" id="{C1903D01-93DF-4636-97F1-900DD7DB25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9525</xdr:colOff>
      <xdr:row>53</xdr:row>
      <xdr:rowOff>142875</xdr:rowOff>
    </xdr:from>
    <xdr:to>
      <xdr:col>8</xdr:col>
      <xdr:colOff>180975</xdr:colOff>
      <xdr:row>54</xdr:row>
      <xdr:rowOff>76200</xdr:rowOff>
    </xdr:to>
    <xdr:sp macro="" textlink="">
      <xdr:nvSpPr>
        <xdr:cNvPr id="4" name="CuadroTexto 3"/>
        <xdr:cNvSpPr txBox="1"/>
      </xdr:nvSpPr>
      <xdr:spPr>
        <a:xfrm>
          <a:off x="1171575" y="20688300"/>
          <a:ext cx="140970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PRIMER TRIMESTRE</a:t>
          </a:r>
        </a:p>
        <a:p>
          <a:pPr algn="ctr"/>
          <a:endParaRPr lang="es-CO" sz="1100"/>
        </a:p>
      </xdr:txBody>
    </xdr:sp>
    <xdr:clientData/>
  </xdr:twoCellAnchor>
  <xdr:twoCellAnchor>
    <xdr:from>
      <xdr:col>9</xdr:col>
      <xdr:colOff>523874</xdr:colOff>
      <xdr:row>53</xdr:row>
      <xdr:rowOff>133350</xdr:rowOff>
    </xdr:from>
    <xdr:to>
      <xdr:col>15</xdr:col>
      <xdr:colOff>142874</xdr:colOff>
      <xdr:row>54</xdr:row>
      <xdr:rowOff>76200</xdr:rowOff>
    </xdr:to>
    <xdr:sp macro="" textlink="">
      <xdr:nvSpPr>
        <xdr:cNvPr id="5" name="CuadroTexto 4"/>
        <xdr:cNvSpPr txBox="1"/>
      </xdr:nvSpPr>
      <xdr:spPr>
        <a:xfrm>
          <a:off x="3895724" y="20678775"/>
          <a:ext cx="1724025"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SEGUNDO TRIMESTRE</a:t>
          </a:r>
        </a:p>
        <a:p>
          <a:pPr algn="ctr"/>
          <a:endParaRPr lang="es-CO" sz="1100"/>
        </a:p>
      </xdr:txBody>
    </xdr:sp>
    <xdr:clientData/>
  </xdr:twoCellAnchor>
  <xdr:twoCellAnchor>
    <xdr:from>
      <xdr:col>8</xdr:col>
      <xdr:colOff>895350</xdr:colOff>
      <xdr:row>54</xdr:row>
      <xdr:rowOff>76200</xdr:rowOff>
    </xdr:from>
    <xdr:to>
      <xdr:col>17</xdr:col>
      <xdr:colOff>9524</xdr:colOff>
      <xdr:row>55</xdr:row>
      <xdr:rowOff>1081709</xdr:rowOff>
    </xdr:to>
    <xdr:graphicFrame macro="">
      <xdr:nvGraphicFramePr>
        <xdr:cNvPr id="6" name="Gráfico 5">
          <a:extLst>
            <a:ext uri="{FF2B5EF4-FFF2-40B4-BE49-F238E27FC236}">
              <a16:creationId xmlns:a16="http://schemas.microsoft.com/office/drawing/2014/main" id="{C1903D01-93DF-4636-97F1-900DD7DB25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19050</xdr:colOff>
      <xdr:row>54</xdr:row>
      <xdr:rowOff>76200</xdr:rowOff>
    </xdr:from>
    <xdr:to>
      <xdr:col>25</xdr:col>
      <xdr:colOff>228599</xdr:colOff>
      <xdr:row>55</xdr:row>
      <xdr:rowOff>1081709</xdr:rowOff>
    </xdr:to>
    <xdr:graphicFrame macro="">
      <xdr:nvGraphicFramePr>
        <xdr:cNvPr id="7" name="Gráfico 6">
          <a:extLst>
            <a:ext uri="{FF2B5EF4-FFF2-40B4-BE49-F238E27FC236}">
              <a16:creationId xmlns:a16="http://schemas.microsoft.com/office/drawing/2014/main" id="{C1903D01-93DF-4636-97F1-900DD7DB25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200024</xdr:colOff>
      <xdr:row>53</xdr:row>
      <xdr:rowOff>123825</xdr:rowOff>
    </xdr:from>
    <xdr:to>
      <xdr:col>24</xdr:col>
      <xdr:colOff>57149</xdr:colOff>
      <xdr:row>54</xdr:row>
      <xdr:rowOff>66675</xdr:rowOff>
    </xdr:to>
    <xdr:sp macro="" textlink="">
      <xdr:nvSpPr>
        <xdr:cNvPr id="8" name="CuadroTexto 7"/>
        <xdr:cNvSpPr txBox="1"/>
      </xdr:nvSpPr>
      <xdr:spPr>
        <a:xfrm>
          <a:off x="6391274" y="20669250"/>
          <a:ext cx="1724025"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TERCER TRIMESTRE</a:t>
          </a:r>
        </a:p>
        <a:p>
          <a:pPr algn="ctr"/>
          <a:endParaRPr lang="es-CO" sz="1100"/>
        </a:p>
      </xdr:txBody>
    </xdr:sp>
    <xdr:clientData/>
  </xdr:twoCellAnchor>
  <xdr:twoCellAnchor>
    <xdr:from>
      <xdr:col>25</xdr:col>
      <xdr:colOff>238125</xdr:colOff>
      <xdr:row>54</xdr:row>
      <xdr:rowOff>76200</xdr:rowOff>
    </xdr:from>
    <xdr:to>
      <xdr:col>26</xdr:col>
      <xdr:colOff>2447924</xdr:colOff>
      <xdr:row>55</xdr:row>
      <xdr:rowOff>1081709</xdr:rowOff>
    </xdr:to>
    <xdr:graphicFrame macro="">
      <xdr:nvGraphicFramePr>
        <xdr:cNvPr id="9" name="Gráfico 8">
          <a:extLst>
            <a:ext uri="{FF2B5EF4-FFF2-40B4-BE49-F238E27FC236}">
              <a16:creationId xmlns:a16="http://schemas.microsoft.com/office/drawing/2014/main" id="{C1903D01-93DF-4636-97F1-900DD7DB25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247650</xdr:colOff>
      <xdr:row>53</xdr:row>
      <xdr:rowOff>123825</xdr:rowOff>
    </xdr:from>
    <xdr:to>
      <xdr:col>26</xdr:col>
      <xdr:colOff>1971675</xdr:colOff>
      <xdr:row>54</xdr:row>
      <xdr:rowOff>66675</xdr:rowOff>
    </xdr:to>
    <xdr:sp macro="" textlink="">
      <xdr:nvSpPr>
        <xdr:cNvPr id="10" name="CuadroTexto 9"/>
        <xdr:cNvSpPr txBox="1"/>
      </xdr:nvSpPr>
      <xdr:spPr>
        <a:xfrm>
          <a:off x="9086850" y="20669250"/>
          <a:ext cx="1724025"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CUARTO TRIMESTRE</a:t>
          </a:r>
        </a:p>
        <a:p>
          <a:pPr algn="ctr"/>
          <a:endParaRPr lang="es-CO" sz="1100"/>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114299</xdr:colOff>
      <xdr:row>1</xdr:row>
      <xdr:rowOff>9524</xdr:rowOff>
    </xdr:from>
    <xdr:to>
      <xdr:col>6</xdr:col>
      <xdr:colOff>66674</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49" y="200024"/>
          <a:ext cx="866775" cy="938463"/>
        </a:xfrm>
        <a:prstGeom prst="rect">
          <a:avLst/>
        </a:prstGeom>
      </xdr:spPr>
    </xdr:pic>
    <xdr:clientData/>
  </xdr:twoCellAnchor>
  <xdr:twoCellAnchor>
    <xdr:from>
      <xdr:col>3</xdr:col>
      <xdr:colOff>9526</xdr:colOff>
      <xdr:row>54</xdr:row>
      <xdr:rowOff>76200</xdr:rowOff>
    </xdr:from>
    <xdr:to>
      <xdr:col>8</xdr:col>
      <xdr:colOff>885825</xdr:colOff>
      <xdr:row>55</xdr:row>
      <xdr:rowOff>1081709</xdr:rowOff>
    </xdr:to>
    <xdr:graphicFrame macro="">
      <xdr:nvGraphicFramePr>
        <xdr:cNvPr id="3" name="Gráfico 2">
          <a:extLst>
            <a:ext uri="{FF2B5EF4-FFF2-40B4-BE49-F238E27FC236}">
              <a16:creationId xmlns:a16="http://schemas.microsoft.com/office/drawing/2014/main" id="{C1903D01-93DF-4636-97F1-900DD7DB25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9525</xdr:colOff>
      <xdr:row>53</xdr:row>
      <xdr:rowOff>142875</xdr:rowOff>
    </xdr:from>
    <xdr:to>
      <xdr:col>8</xdr:col>
      <xdr:colOff>180975</xdr:colOff>
      <xdr:row>54</xdr:row>
      <xdr:rowOff>76200</xdr:rowOff>
    </xdr:to>
    <xdr:sp macro="" textlink="">
      <xdr:nvSpPr>
        <xdr:cNvPr id="4" name="CuadroTexto 3"/>
        <xdr:cNvSpPr txBox="1"/>
      </xdr:nvSpPr>
      <xdr:spPr>
        <a:xfrm>
          <a:off x="1171575" y="20831175"/>
          <a:ext cx="140970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PRIMER TRIMESTRE</a:t>
          </a:r>
        </a:p>
        <a:p>
          <a:pPr algn="ctr"/>
          <a:endParaRPr lang="es-CO" sz="1100"/>
        </a:p>
      </xdr:txBody>
    </xdr:sp>
    <xdr:clientData/>
  </xdr:twoCellAnchor>
  <xdr:twoCellAnchor>
    <xdr:from>
      <xdr:col>9</xdr:col>
      <xdr:colOff>523874</xdr:colOff>
      <xdr:row>53</xdr:row>
      <xdr:rowOff>133350</xdr:rowOff>
    </xdr:from>
    <xdr:to>
      <xdr:col>15</xdr:col>
      <xdr:colOff>142874</xdr:colOff>
      <xdr:row>54</xdr:row>
      <xdr:rowOff>76200</xdr:rowOff>
    </xdr:to>
    <xdr:sp macro="" textlink="">
      <xdr:nvSpPr>
        <xdr:cNvPr id="5" name="CuadroTexto 4"/>
        <xdr:cNvSpPr txBox="1"/>
      </xdr:nvSpPr>
      <xdr:spPr>
        <a:xfrm>
          <a:off x="3895724" y="20821650"/>
          <a:ext cx="1724025"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SEGUNDO TRIMESTRE</a:t>
          </a:r>
        </a:p>
        <a:p>
          <a:pPr algn="ctr"/>
          <a:endParaRPr lang="es-CO" sz="1100"/>
        </a:p>
      </xdr:txBody>
    </xdr:sp>
    <xdr:clientData/>
  </xdr:twoCellAnchor>
  <xdr:twoCellAnchor>
    <xdr:from>
      <xdr:col>8</xdr:col>
      <xdr:colOff>895350</xdr:colOff>
      <xdr:row>54</xdr:row>
      <xdr:rowOff>76200</xdr:rowOff>
    </xdr:from>
    <xdr:to>
      <xdr:col>17</xdr:col>
      <xdr:colOff>9524</xdr:colOff>
      <xdr:row>55</xdr:row>
      <xdr:rowOff>1081709</xdr:rowOff>
    </xdr:to>
    <xdr:graphicFrame macro="">
      <xdr:nvGraphicFramePr>
        <xdr:cNvPr id="6" name="Gráfico 5">
          <a:extLst>
            <a:ext uri="{FF2B5EF4-FFF2-40B4-BE49-F238E27FC236}">
              <a16:creationId xmlns:a16="http://schemas.microsoft.com/office/drawing/2014/main" id="{C1903D01-93DF-4636-97F1-900DD7DB25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22411</xdr:colOff>
      <xdr:row>54</xdr:row>
      <xdr:rowOff>78441</xdr:rowOff>
    </xdr:from>
    <xdr:to>
      <xdr:col>25</xdr:col>
      <xdr:colOff>212350</xdr:colOff>
      <xdr:row>55</xdr:row>
      <xdr:rowOff>1083950</xdr:rowOff>
    </xdr:to>
    <xdr:graphicFrame macro="">
      <xdr:nvGraphicFramePr>
        <xdr:cNvPr id="7" name="Gráfico 6">
          <a:extLst>
            <a:ext uri="{FF2B5EF4-FFF2-40B4-BE49-F238E27FC236}">
              <a16:creationId xmlns:a16="http://schemas.microsoft.com/office/drawing/2014/main" id="{C1903D01-93DF-4636-97F1-900DD7DB25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63312</xdr:colOff>
      <xdr:row>53</xdr:row>
      <xdr:rowOff>119902</xdr:rowOff>
    </xdr:from>
    <xdr:to>
      <xdr:col>24</xdr:col>
      <xdr:colOff>130547</xdr:colOff>
      <xdr:row>54</xdr:row>
      <xdr:rowOff>62752</xdr:rowOff>
    </xdr:to>
    <xdr:sp macro="" textlink="">
      <xdr:nvSpPr>
        <xdr:cNvPr id="8" name="CuadroTexto 7"/>
        <xdr:cNvSpPr txBox="1"/>
      </xdr:nvSpPr>
      <xdr:spPr>
        <a:xfrm>
          <a:off x="6473637" y="20808202"/>
          <a:ext cx="1715060"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TERCER TRIMESTRE</a:t>
          </a:r>
        </a:p>
        <a:p>
          <a:pPr algn="ctr"/>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14287</xdr:colOff>
      <xdr:row>45</xdr:row>
      <xdr:rowOff>28575</xdr:rowOff>
    </xdr:from>
    <xdr:to>
      <xdr:col>26</xdr:col>
      <xdr:colOff>54428</xdr:colOff>
      <xdr:row>52</xdr:row>
      <xdr:rowOff>0</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114300</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2425" y="200024"/>
          <a:ext cx="904875" cy="938463"/>
        </a:xfrm>
        <a:prstGeom prst="rect">
          <a:avLst/>
        </a:prstGeom>
      </xdr:spPr>
    </xdr:pic>
    <xdr:clientData/>
  </xdr:twoCellAnchor>
  <xdr:twoCellAnchor>
    <xdr:from>
      <xdr:col>2</xdr:col>
      <xdr:colOff>44823</xdr:colOff>
      <xdr:row>44</xdr:row>
      <xdr:rowOff>403412</xdr:rowOff>
    </xdr:from>
    <xdr:to>
      <xdr:col>26</xdr:col>
      <xdr:colOff>98866</xdr:colOff>
      <xdr:row>50</xdr:row>
      <xdr:rowOff>347383</xdr:rowOff>
    </xdr:to>
    <xdr:graphicFrame macro="">
      <xdr:nvGraphicFramePr>
        <xdr:cNvPr id="3" name="Gráfico 2">
          <a:extLst>
            <a:ext uri="{FF2B5EF4-FFF2-40B4-BE49-F238E27FC236}">
              <a16:creationId xmlns:a16="http://schemas.microsoft.com/office/drawing/2014/main" id="{451FEFF2-E9D3-4D32-A635-CF4F77FCF3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3</xdr:col>
      <xdr:colOff>76200</xdr:colOff>
      <xdr:row>44</xdr:row>
      <xdr:rowOff>47625</xdr:rowOff>
    </xdr:from>
    <xdr:to>
      <xdr:col>26</xdr:col>
      <xdr:colOff>38100</xdr:colOff>
      <xdr:row>56</xdr:row>
      <xdr:rowOff>152400</xdr:rowOff>
    </xdr:to>
    <xdr:graphicFrame macro="">
      <xdr:nvGraphicFramePr>
        <xdr:cNvPr id="3" name="Gráfico 2">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9524</xdr:rowOff>
    </xdr:from>
    <xdr:to>
      <xdr:col>6</xdr:col>
      <xdr:colOff>142875</xdr:colOff>
      <xdr:row>3</xdr:row>
      <xdr:rowOff>176462</xdr:rowOff>
    </xdr:to>
    <xdr:pic>
      <xdr:nvPicPr>
        <xdr:cNvPr id="4" name="Imagen 3">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3</xdr:col>
      <xdr:colOff>76200</xdr:colOff>
      <xdr:row>44</xdr:row>
      <xdr:rowOff>47625</xdr:rowOff>
    </xdr:from>
    <xdr:to>
      <xdr:col>26</xdr:col>
      <xdr:colOff>38100</xdr:colOff>
      <xdr:row>56</xdr:row>
      <xdr:rowOff>152400</xdr:rowOff>
    </xdr:to>
    <xdr:graphicFrame macro="">
      <xdr:nvGraphicFramePr>
        <xdr:cNvPr id="5" name="Gráfico 4">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114300</xdr:colOff>
      <xdr:row>3</xdr:row>
      <xdr:rowOff>176462</xdr:rowOff>
    </xdr:to>
    <xdr:pic>
      <xdr:nvPicPr>
        <xdr:cNvPr id="2" name="Imagen 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14400" cy="938463"/>
        </a:xfrm>
        <a:prstGeom prst="rect">
          <a:avLst/>
        </a:prstGeom>
      </xdr:spPr>
    </xdr:pic>
    <xdr:clientData/>
  </xdr:twoCellAnchor>
  <xdr:twoCellAnchor editAs="oneCell">
    <xdr:from>
      <xdr:col>7</xdr:col>
      <xdr:colOff>933450</xdr:colOff>
      <xdr:row>40</xdr:row>
      <xdr:rowOff>66675</xdr:rowOff>
    </xdr:from>
    <xdr:to>
      <xdr:col>9</xdr:col>
      <xdr:colOff>816531</xdr:colOff>
      <xdr:row>44</xdr:row>
      <xdr:rowOff>90552</xdr:rowOff>
    </xdr:to>
    <xdr:pic>
      <xdr:nvPicPr>
        <xdr:cNvPr id="3" name="Imagen 2">
          <a:extLst>
            <a:ext uri="{FF2B5EF4-FFF2-40B4-BE49-F238E27FC236}">
              <a16:creationId xmlns:a16="http://schemas.microsoft.com/office/drawing/2014/main" id="{1CAC833F-1176-4247-965D-C06CBF347763}"/>
            </a:ext>
          </a:extLst>
        </xdr:cNvPr>
        <xdr:cNvPicPr>
          <a:picLocks noChangeAspect="1"/>
        </xdr:cNvPicPr>
      </xdr:nvPicPr>
      <xdr:blipFill>
        <a:blip xmlns:r="http://schemas.openxmlformats.org/officeDocument/2006/relationships" r:embed="rId2"/>
        <a:stretch>
          <a:fillRect/>
        </a:stretch>
      </xdr:blipFill>
      <xdr:spPr>
        <a:xfrm>
          <a:off x="2381250" y="11468100"/>
          <a:ext cx="4950381" cy="293852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4</xdr:col>
      <xdr:colOff>100011</xdr:colOff>
      <xdr:row>43</xdr:row>
      <xdr:rowOff>76201</xdr:rowOff>
    </xdr:from>
    <xdr:to>
      <xdr:col>24</xdr:col>
      <xdr:colOff>323849</xdr:colOff>
      <xdr:row>55</xdr:row>
      <xdr:rowOff>57151</xdr:rowOff>
    </xdr:to>
    <xdr:graphicFrame macro="">
      <xdr:nvGraphicFramePr>
        <xdr:cNvPr id="3" name="Gráfico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38100</xdr:colOff>
      <xdr:row>3</xdr:row>
      <xdr:rowOff>176462</xdr:rowOff>
    </xdr:to>
    <xdr:pic>
      <xdr:nvPicPr>
        <xdr:cNvPr id="2" name="Imagen 1">
          <a:extLst>
            <a:ext uri="{FF2B5EF4-FFF2-40B4-BE49-F238E27FC236}">
              <a16:creationId xmlns:a16="http://schemas.microsoft.com/office/drawing/2014/main" id="{2B96A243-1B19-44D4-8D2F-B67F04248D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838200" cy="938463"/>
        </a:xfrm>
        <a:prstGeom prst="rect">
          <a:avLst/>
        </a:prstGeom>
      </xdr:spPr>
    </xdr:pic>
    <xdr:clientData/>
  </xdr:twoCellAnchor>
  <xdr:twoCellAnchor>
    <xdr:from>
      <xdr:col>5</xdr:col>
      <xdr:colOff>104775</xdr:colOff>
      <xdr:row>44</xdr:row>
      <xdr:rowOff>47624</xdr:rowOff>
    </xdr:from>
    <xdr:to>
      <xdr:col>24</xdr:col>
      <xdr:colOff>190500</xdr:colOff>
      <xdr:row>52</xdr:row>
      <xdr:rowOff>238125</xdr:rowOff>
    </xdr:to>
    <xdr:graphicFrame macro="">
      <xdr:nvGraphicFramePr>
        <xdr:cNvPr id="3" name="Gráfico 2">
          <a:extLst>
            <a:ext uri="{FF2B5EF4-FFF2-40B4-BE49-F238E27FC236}">
              <a16:creationId xmlns:a16="http://schemas.microsoft.com/office/drawing/2014/main" id="{E36FDF19-1969-443C-BF0C-BC789AAEBC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228600</xdr:colOff>
      <xdr:row>3</xdr:row>
      <xdr:rowOff>176462</xdr:rowOff>
    </xdr:to>
    <xdr:pic>
      <xdr:nvPicPr>
        <xdr:cNvPr id="2" name="Imagen 1">
          <a:extLst>
            <a:ext uri="{FF2B5EF4-FFF2-40B4-BE49-F238E27FC236}">
              <a16:creationId xmlns:a16="http://schemas.microsoft.com/office/drawing/2014/main" id="{CEFF9CC1-13E8-4C1D-B927-3FC0A3261F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1028700" cy="938463"/>
        </a:xfrm>
        <a:prstGeom prst="rect">
          <a:avLst/>
        </a:prstGeom>
      </xdr:spPr>
    </xdr:pic>
    <xdr:clientData/>
  </xdr:twoCellAnchor>
  <xdr:twoCellAnchor>
    <xdr:from>
      <xdr:col>7</xdr:col>
      <xdr:colOff>895350</xdr:colOff>
      <xdr:row>44</xdr:row>
      <xdr:rowOff>66674</xdr:rowOff>
    </xdr:from>
    <xdr:to>
      <xdr:col>21</xdr:col>
      <xdr:colOff>123825</xdr:colOff>
      <xdr:row>51</xdr:row>
      <xdr:rowOff>133349</xdr:rowOff>
    </xdr:to>
    <xdr:graphicFrame macro="">
      <xdr:nvGraphicFramePr>
        <xdr:cNvPr id="3" name="Gráfico 2">
          <a:extLst>
            <a:ext uri="{FF2B5EF4-FFF2-40B4-BE49-F238E27FC236}">
              <a16:creationId xmlns:a16="http://schemas.microsoft.com/office/drawing/2014/main" id="{ABE9A621-20AA-45D5-9648-9B852392D7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oneCellAnchor>
    <xdr:from>
      <xdr:col>1</xdr:col>
      <xdr:colOff>114300</xdr:colOff>
      <xdr:row>1</xdr:row>
      <xdr:rowOff>9524</xdr:rowOff>
    </xdr:from>
    <xdr:ext cx="938741" cy="939521"/>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38741" cy="939521"/>
        </a:xfrm>
        <a:prstGeom prst="rect">
          <a:avLst/>
        </a:prstGeom>
      </xdr:spPr>
    </xdr:pic>
    <xdr:clientData/>
  </xdr:oneCellAnchor>
  <xdr:twoCellAnchor>
    <xdr:from>
      <xdr:col>2</xdr:col>
      <xdr:colOff>57979</xdr:colOff>
      <xdr:row>46</xdr:row>
      <xdr:rowOff>24848</xdr:rowOff>
    </xdr:from>
    <xdr:to>
      <xdr:col>26</xdr:col>
      <xdr:colOff>265043</xdr:colOff>
      <xdr:row>58</xdr:row>
      <xdr:rowOff>165652</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114299</xdr:colOff>
      <xdr:row>1</xdr:row>
      <xdr:rowOff>9524</xdr:rowOff>
    </xdr:from>
    <xdr:to>
      <xdr:col>6</xdr:col>
      <xdr:colOff>66674</xdr:colOff>
      <xdr:row>3</xdr:row>
      <xdr:rowOff>176462</xdr:rowOff>
    </xdr:to>
    <xdr:pic>
      <xdr:nvPicPr>
        <xdr:cNvPr id="2" name="Imagen 1">
          <a:extLst>
            <a:ext uri="{FF2B5EF4-FFF2-40B4-BE49-F238E27FC236}">
              <a16:creationId xmlns:a16="http://schemas.microsoft.com/office/drawing/2014/main" id="{2B96A243-1B19-44D4-8D2F-B67F04248D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49" y="200024"/>
          <a:ext cx="866775" cy="938463"/>
        </a:xfrm>
        <a:prstGeom prst="rect">
          <a:avLst/>
        </a:prstGeom>
      </xdr:spPr>
    </xdr:pic>
    <xdr:clientData/>
  </xdr:twoCellAnchor>
  <xdr:twoCellAnchor>
    <xdr:from>
      <xdr:col>4</xdr:col>
      <xdr:colOff>133351</xdr:colOff>
      <xdr:row>44</xdr:row>
      <xdr:rowOff>28575</xdr:rowOff>
    </xdr:from>
    <xdr:to>
      <xdr:col>25</xdr:col>
      <xdr:colOff>228600</xdr:colOff>
      <xdr:row>52</xdr:row>
      <xdr:rowOff>266700</xdr:rowOff>
    </xdr:to>
    <xdr:graphicFrame macro="">
      <xdr:nvGraphicFramePr>
        <xdr:cNvPr id="3" name="Gráfico 2">
          <a:extLst>
            <a:ext uri="{FF2B5EF4-FFF2-40B4-BE49-F238E27FC236}">
              <a16:creationId xmlns:a16="http://schemas.microsoft.com/office/drawing/2014/main" id="{E36FDF19-1969-443C-BF0C-BC789AAEBC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120650</xdr:colOff>
      <xdr:row>1</xdr:row>
      <xdr:rowOff>66674</xdr:rowOff>
    </xdr:from>
    <xdr:to>
      <xdr:col>4</xdr:col>
      <xdr:colOff>112184</xdr:colOff>
      <xdr:row>3</xdr:row>
      <xdr:rowOff>152400</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3550" y="257174"/>
          <a:ext cx="867834" cy="857251"/>
        </a:xfrm>
        <a:prstGeom prst="rect">
          <a:avLst/>
        </a:prstGeom>
      </xdr:spPr>
    </xdr:pic>
    <xdr:clientData/>
  </xdr:twoCellAnchor>
  <xdr:twoCellAnchor>
    <xdr:from>
      <xdr:col>2</xdr:col>
      <xdr:colOff>0</xdr:colOff>
      <xdr:row>54</xdr:row>
      <xdr:rowOff>0</xdr:rowOff>
    </xdr:from>
    <xdr:to>
      <xdr:col>26</xdr:col>
      <xdr:colOff>314325</xdr:colOff>
      <xdr:row>66</xdr:row>
      <xdr:rowOff>171450</xdr:rowOff>
    </xdr:to>
    <xdr:graphicFrame macro="">
      <xdr:nvGraphicFramePr>
        <xdr:cNvPr id="3" name="Gráfico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34</xdr:col>
      <xdr:colOff>0</xdr:colOff>
      <xdr:row>38</xdr:row>
      <xdr:rowOff>0</xdr:rowOff>
    </xdr:from>
    <xdr:to>
      <xdr:col>34</xdr:col>
      <xdr:colOff>9525</xdr:colOff>
      <xdr:row>38</xdr:row>
      <xdr:rowOff>9525</xdr:rowOff>
    </xdr:to>
    <xdr:pic>
      <xdr:nvPicPr>
        <xdr:cNvPr id="4" name="Imagen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029950" y="14897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349251</xdr:colOff>
      <xdr:row>25</xdr:row>
      <xdr:rowOff>147109</xdr:rowOff>
    </xdr:from>
    <xdr:ext cx="4042834" cy="53022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100-000006000000}"/>
                </a:ext>
              </a:extLst>
            </xdr:cNvPr>
            <xdr:cNvSpPr txBox="1"/>
          </xdr:nvSpPr>
          <xdr:spPr>
            <a:xfrm>
              <a:off x="3921126" y="7986184"/>
              <a:ext cx="4042834"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𝑒𝑛𝑠𝑎𝑦𝑜𝑠</m:t>
                          </m:r>
                          <m:r>
                            <a:rPr lang="es-CO" sz="1800" i="1">
                              <a:latin typeface="Cambria Math" panose="02040503050406030204" pitchFamily="18" charset="0"/>
                            </a:rPr>
                            <m:t> </m:t>
                          </m:r>
                          <m:r>
                            <a:rPr lang="es-CO" sz="1800" i="1">
                              <a:latin typeface="Cambria Math" panose="02040503050406030204" pitchFamily="18" charset="0"/>
                            </a:rPr>
                            <m:t>𝑟𝑒𝑎𝑙𝑖𝑧𝑎𝑑𝑜𝑠</m:t>
                          </m:r>
                        </m:num>
                        <m:den>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𝑒𝑛𝑠𝑎𝑦𝑜𝑠</m:t>
                          </m:r>
                          <m:r>
                            <a:rPr lang="es-CO" sz="1800" i="1">
                              <a:latin typeface="Cambria Math" panose="02040503050406030204" pitchFamily="18" charset="0"/>
                            </a:rPr>
                            <m:t> </m:t>
                          </m:r>
                          <m:r>
                            <a:rPr lang="es-CO" sz="1800" i="1">
                              <a:latin typeface="Cambria Math" panose="02040503050406030204" pitchFamily="18" charset="0"/>
                            </a:rPr>
                            <m:t>𝑠𝑜𝑙𝑖𝑐𝑖𝑡𝑎𝑑𝑜𝑠</m:t>
                          </m:r>
                        </m:den>
                      </m:f>
                    </m:e>
                  </m:d>
                </m:oMath>
              </a14:m>
              <a:r>
                <a:rPr lang="es-CO" sz="1800">
                  <a:latin typeface="+mn-lt"/>
                </a:rPr>
                <a:t>*100%</a:t>
              </a:r>
            </a:p>
          </xdr:txBody>
        </xdr:sp>
      </mc:Choice>
      <mc:Fallback xmlns="">
        <xdr:sp macro="" textlink="">
          <xdr:nvSpPr>
            <xdr:cNvPr id="5" name="CuadroTexto 4">
              <a:extLst>
                <a:ext uri="{FF2B5EF4-FFF2-40B4-BE49-F238E27FC236}">
                  <a16:creationId xmlns:a16="http://schemas.microsoft.com/office/drawing/2014/main" id="{00000000-0008-0000-0100-000006000000}"/>
                </a:ext>
              </a:extLst>
            </xdr:cNvPr>
            <xdr:cNvSpPr txBox="1"/>
          </xdr:nvSpPr>
          <xdr:spPr>
            <a:xfrm>
              <a:off x="3921126" y="7986184"/>
              <a:ext cx="4042834"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800" i="0">
                  <a:latin typeface="Cambria Math" panose="02040503050406030204" pitchFamily="18" charset="0"/>
                </a:rPr>
                <a:t>((𝑁𝑢𝑚𝑒𝑟𝑜 𝑡𝑜𝑡𝑎𝑙 𝑑𝑒 𝑒𝑛𝑠𝑎𝑦𝑜𝑠 𝑟𝑒𝑎𝑙𝑖𝑧𝑎𝑑𝑜𝑠)/(𝑁𝑢𝑚𝑒𝑟𝑜 𝑡𝑜𝑡𝑎𝑙 𝑑𝑒 𝑒𝑛𝑠𝑎𝑦𝑜𝑠 𝑠𝑜𝑙𝑖𝑐𝑖𝑡𝑎𝑑𝑜𝑠))</a:t>
              </a:r>
              <a:r>
                <a:rPr lang="es-CO" sz="1800">
                  <a:latin typeface="+mn-lt"/>
                </a:rPr>
                <a:t>*100%</a:t>
              </a:r>
            </a:p>
          </xdr:txBody>
        </xdr:sp>
      </mc:Fallback>
    </mc:AlternateContent>
    <xdr:clientData/>
  </xdr:oneCellAnchor>
  <xdr:oneCellAnchor>
    <xdr:from>
      <xdr:col>34</xdr:col>
      <xdr:colOff>0</xdr:colOff>
      <xdr:row>44</xdr:row>
      <xdr:rowOff>0</xdr:rowOff>
    </xdr:from>
    <xdr:ext cx="9525" cy="9525"/>
    <xdr:pic>
      <xdr:nvPicPr>
        <xdr:cNvPr id="6" name="Imagen 5">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029950" y="35223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13</xdr:col>
      <xdr:colOff>180976</xdr:colOff>
      <xdr:row>46</xdr:row>
      <xdr:rowOff>885825</xdr:rowOff>
    </xdr:from>
    <xdr:to>
      <xdr:col>17</xdr:col>
      <xdr:colOff>114301</xdr:colOff>
      <xdr:row>46</xdr:row>
      <xdr:rowOff>3543646</xdr:rowOff>
    </xdr:to>
    <xdr:pic>
      <xdr:nvPicPr>
        <xdr:cNvPr id="7" name="Imagen 6"/>
        <xdr:cNvPicPr>
          <a:picLocks noChangeAspect="1"/>
        </xdr:cNvPicPr>
      </xdr:nvPicPr>
      <xdr:blipFill>
        <a:blip xmlns:r="http://schemas.openxmlformats.org/officeDocument/2006/relationships" r:embed="rId4"/>
        <a:stretch>
          <a:fillRect/>
        </a:stretch>
      </xdr:blipFill>
      <xdr:spPr>
        <a:xfrm>
          <a:off x="5457826" y="43214925"/>
          <a:ext cx="2838450" cy="2657821"/>
        </a:xfrm>
        <a:prstGeom prst="rect">
          <a:avLst/>
        </a:prstGeom>
      </xdr:spPr>
    </xdr:pic>
    <xdr:clientData/>
  </xdr:twoCellAnchor>
  <xdr:twoCellAnchor editAs="oneCell">
    <xdr:from>
      <xdr:col>13</xdr:col>
      <xdr:colOff>133350</xdr:colOff>
      <xdr:row>47</xdr:row>
      <xdr:rowOff>933450</xdr:rowOff>
    </xdr:from>
    <xdr:to>
      <xdr:col>17</xdr:col>
      <xdr:colOff>114082</xdr:colOff>
      <xdr:row>47</xdr:row>
      <xdr:rowOff>3495675</xdr:rowOff>
    </xdr:to>
    <xdr:pic>
      <xdr:nvPicPr>
        <xdr:cNvPr id="8" name="Imagen 7"/>
        <xdr:cNvPicPr>
          <a:picLocks noChangeAspect="1"/>
        </xdr:cNvPicPr>
      </xdr:nvPicPr>
      <xdr:blipFill>
        <a:blip xmlns:r="http://schemas.openxmlformats.org/officeDocument/2006/relationships" r:embed="rId5"/>
        <a:stretch>
          <a:fillRect/>
        </a:stretch>
      </xdr:blipFill>
      <xdr:spPr>
        <a:xfrm>
          <a:off x="5410200" y="46815375"/>
          <a:ext cx="2771557" cy="2562225"/>
        </a:xfrm>
        <a:prstGeom prst="rect">
          <a:avLst/>
        </a:prstGeom>
      </xdr:spPr>
    </xdr:pic>
    <xdr:clientData/>
  </xdr:twoCellAnchor>
  <xdr:twoCellAnchor editAs="oneCell">
    <xdr:from>
      <xdr:col>14</xdr:col>
      <xdr:colOff>0</xdr:colOff>
      <xdr:row>48</xdr:row>
      <xdr:rowOff>923925</xdr:rowOff>
    </xdr:from>
    <xdr:to>
      <xdr:col>18</xdr:col>
      <xdr:colOff>118141</xdr:colOff>
      <xdr:row>48</xdr:row>
      <xdr:rowOff>3514725</xdr:rowOff>
    </xdr:to>
    <xdr:pic>
      <xdr:nvPicPr>
        <xdr:cNvPr id="9" name="Imagen 8"/>
        <xdr:cNvPicPr>
          <a:picLocks noChangeAspect="1"/>
        </xdr:cNvPicPr>
      </xdr:nvPicPr>
      <xdr:blipFill>
        <a:blip xmlns:r="http://schemas.openxmlformats.org/officeDocument/2006/relationships" r:embed="rId6"/>
        <a:stretch>
          <a:fillRect/>
        </a:stretch>
      </xdr:blipFill>
      <xdr:spPr>
        <a:xfrm>
          <a:off x="5495925" y="50358675"/>
          <a:ext cx="2794666" cy="2590800"/>
        </a:xfrm>
        <a:prstGeom prst="rect">
          <a:avLst/>
        </a:prstGeom>
      </xdr:spPr>
    </xdr:pic>
    <xdr:clientData/>
  </xdr:twoCellAnchor>
  <xdr:twoCellAnchor editAs="oneCell">
    <xdr:from>
      <xdr:col>16</xdr:col>
      <xdr:colOff>9524</xdr:colOff>
      <xdr:row>45</xdr:row>
      <xdr:rowOff>1095376</xdr:rowOff>
    </xdr:from>
    <xdr:to>
      <xdr:col>20</xdr:col>
      <xdr:colOff>20188</xdr:colOff>
      <xdr:row>45</xdr:row>
      <xdr:rowOff>3486150</xdr:rowOff>
    </xdr:to>
    <xdr:pic>
      <xdr:nvPicPr>
        <xdr:cNvPr id="10" name="Imagen 9"/>
        <xdr:cNvPicPr>
          <a:picLocks noChangeAspect="1"/>
        </xdr:cNvPicPr>
      </xdr:nvPicPr>
      <xdr:blipFill>
        <a:blip xmlns:r="http://schemas.openxmlformats.org/officeDocument/2006/relationships" r:embed="rId7"/>
        <a:stretch>
          <a:fillRect/>
        </a:stretch>
      </xdr:blipFill>
      <xdr:spPr>
        <a:xfrm>
          <a:off x="5943599" y="39871651"/>
          <a:ext cx="2591939" cy="2390774"/>
        </a:xfrm>
        <a:prstGeom prst="rect">
          <a:avLst/>
        </a:prstGeom>
      </xdr:spPr>
    </xdr:pic>
    <xdr:clientData/>
  </xdr:twoCellAnchor>
  <xdr:twoCellAnchor editAs="oneCell">
    <xdr:from>
      <xdr:col>14</xdr:col>
      <xdr:colOff>161926</xdr:colOff>
      <xdr:row>44</xdr:row>
      <xdr:rowOff>919038</xdr:rowOff>
    </xdr:from>
    <xdr:to>
      <xdr:col>18</xdr:col>
      <xdr:colOff>114301</xdr:colOff>
      <xdr:row>44</xdr:row>
      <xdr:rowOff>3523881</xdr:rowOff>
    </xdr:to>
    <xdr:pic>
      <xdr:nvPicPr>
        <xdr:cNvPr id="11" name="Imagen 10"/>
        <xdr:cNvPicPr>
          <a:picLocks noChangeAspect="1"/>
        </xdr:cNvPicPr>
      </xdr:nvPicPr>
      <xdr:blipFill>
        <a:blip xmlns:r="http://schemas.openxmlformats.org/officeDocument/2006/relationships" r:embed="rId8"/>
        <a:stretch>
          <a:fillRect/>
        </a:stretch>
      </xdr:blipFill>
      <xdr:spPr>
        <a:xfrm>
          <a:off x="5657851" y="36142488"/>
          <a:ext cx="2781300" cy="2604843"/>
        </a:xfrm>
        <a:prstGeom prst="rect">
          <a:avLst/>
        </a:prstGeom>
      </xdr:spPr>
    </xdr:pic>
    <xdr:clientData/>
  </xdr:twoCellAnchor>
  <xdr:twoCellAnchor editAs="oneCell">
    <xdr:from>
      <xdr:col>14</xdr:col>
      <xdr:colOff>57150</xdr:colOff>
      <xdr:row>43</xdr:row>
      <xdr:rowOff>971550</xdr:rowOff>
    </xdr:from>
    <xdr:to>
      <xdr:col>18</xdr:col>
      <xdr:colOff>111018</xdr:colOff>
      <xdr:row>43</xdr:row>
      <xdr:rowOff>3523884</xdr:rowOff>
    </xdr:to>
    <xdr:pic>
      <xdr:nvPicPr>
        <xdr:cNvPr id="12" name="Imagen 11"/>
        <xdr:cNvPicPr>
          <a:picLocks noChangeAspect="1"/>
        </xdr:cNvPicPr>
      </xdr:nvPicPr>
      <xdr:blipFill>
        <a:blip xmlns:r="http://schemas.openxmlformats.org/officeDocument/2006/relationships" r:embed="rId9"/>
        <a:stretch>
          <a:fillRect/>
        </a:stretch>
      </xdr:blipFill>
      <xdr:spPr>
        <a:xfrm>
          <a:off x="5553075" y="32642175"/>
          <a:ext cx="2768493" cy="2552334"/>
        </a:xfrm>
        <a:prstGeom prst="rect">
          <a:avLst/>
        </a:prstGeom>
      </xdr:spPr>
    </xdr:pic>
    <xdr:clientData/>
  </xdr:twoCellAnchor>
  <xdr:twoCellAnchor editAs="oneCell">
    <xdr:from>
      <xdr:col>13</xdr:col>
      <xdr:colOff>209550</xdr:colOff>
      <xdr:row>42</xdr:row>
      <xdr:rowOff>895350</xdr:rowOff>
    </xdr:from>
    <xdr:to>
      <xdr:col>17</xdr:col>
      <xdr:colOff>118653</xdr:colOff>
      <xdr:row>42</xdr:row>
      <xdr:rowOff>3514359</xdr:rowOff>
    </xdr:to>
    <xdr:pic>
      <xdr:nvPicPr>
        <xdr:cNvPr id="13" name="Imagen 12"/>
        <xdr:cNvPicPr>
          <a:picLocks noChangeAspect="1"/>
        </xdr:cNvPicPr>
      </xdr:nvPicPr>
      <xdr:blipFill>
        <a:blip xmlns:r="http://schemas.openxmlformats.org/officeDocument/2006/relationships" r:embed="rId10"/>
        <a:stretch>
          <a:fillRect/>
        </a:stretch>
      </xdr:blipFill>
      <xdr:spPr>
        <a:xfrm>
          <a:off x="5486400" y="29013150"/>
          <a:ext cx="2823753" cy="2619009"/>
        </a:xfrm>
        <a:prstGeom prst="rect">
          <a:avLst/>
        </a:prstGeom>
      </xdr:spPr>
    </xdr:pic>
    <xdr:clientData/>
  </xdr:twoCellAnchor>
  <xdr:twoCellAnchor editAs="oneCell">
    <xdr:from>
      <xdr:col>14</xdr:col>
      <xdr:colOff>114301</xdr:colOff>
      <xdr:row>41</xdr:row>
      <xdr:rowOff>933343</xdr:rowOff>
    </xdr:from>
    <xdr:to>
      <xdr:col>18</xdr:col>
      <xdr:colOff>114301</xdr:colOff>
      <xdr:row>41</xdr:row>
      <xdr:rowOff>3495309</xdr:rowOff>
    </xdr:to>
    <xdr:pic>
      <xdr:nvPicPr>
        <xdr:cNvPr id="14" name="Imagen 13"/>
        <xdr:cNvPicPr>
          <a:picLocks noChangeAspect="1"/>
        </xdr:cNvPicPr>
      </xdr:nvPicPr>
      <xdr:blipFill>
        <a:blip xmlns:r="http://schemas.openxmlformats.org/officeDocument/2006/relationships" r:embed="rId11"/>
        <a:stretch>
          <a:fillRect/>
        </a:stretch>
      </xdr:blipFill>
      <xdr:spPr>
        <a:xfrm>
          <a:off x="5610226" y="25498318"/>
          <a:ext cx="2762250" cy="2561966"/>
        </a:xfrm>
        <a:prstGeom prst="rect">
          <a:avLst/>
        </a:prstGeom>
      </xdr:spPr>
    </xdr:pic>
    <xdr:clientData/>
  </xdr:twoCellAnchor>
  <xdr:twoCellAnchor editAs="oneCell">
    <xdr:from>
      <xdr:col>14</xdr:col>
      <xdr:colOff>28575</xdr:colOff>
      <xdr:row>40</xdr:row>
      <xdr:rowOff>919506</xdr:rowOff>
    </xdr:from>
    <xdr:to>
      <xdr:col>18</xdr:col>
      <xdr:colOff>114300</xdr:colOff>
      <xdr:row>40</xdr:row>
      <xdr:rowOff>3447688</xdr:rowOff>
    </xdr:to>
    <xdr:pic>
      <xdr:nvPicPr>
        <xdr:cNvPr id="15" name="Imagen 14"/>
        <xdr:cNvPicPr>
          <a:picLocks noChangeAspect="1"/>
        </xdr:cNvPicPr>
      </xdr:nvPicPr>
      <xdr:blipFill>
        <a:blip xmlns:r="http://schemas.openxmlformats.org/officeDocument/2006/relationships" r:embed="rId12"/>
        <a:stretch>
          <a:fillRect/>
        </a:stretch>
      </xdr:blipFill>
      <xdr:spPr>
        <a:xfrm>
          <a:off x="5524500" y="21931656"/>
          <a:ext cx="2752725" cy="2528182"/>
        </a:xfrm>
        <a:prstGeom prst="rect">
          <a:avLst/>
        </a:prstGeom>
      </xdr:spPr>
    </xdr:pic>
    <xdr:clientData/>
  </xdr:twoCellAnchor>
  <xdr:twoCellAnchor editAs="oneCell">
    <xdr:from>
      <xdr:col>14</xdr:col>
      <xdr:colOff>123826</xdr:colOff>
      <xdr:row>39</xdr:row>
      <xdr:rowOff>907686</xdr:rowOff>
    </xdr:from>
    <xdr:to>
      <xdr:col>18</xdr:col>
      <xdr:colOff>9525</xdr:colOff>
      <xdr:row>39</xdr:row>
      <xdr:rowOff>3038111</xdr:rowOff>
    </xdr:to>
    <xdr:pic>
      <xdr:nvPicPr>
        <xdr:cNvPr id="16" name="Imagen 15"/>
        <xdr:cNvPicPr>
          <a:picLocks noChangeAspect="1"/>
        </xdr:cNvPicPr>
      </xdr:nvPicPr>
      <xdr:blipFill>
        <a:blip xmlns:r="http://schemas.openxmlformats.org/officeDocument/2006/relationships" r:embed="rId13"/>
        <a:stretch>
          <a:fillRect/>
        </a:stretch>
      </xdr:blipFill>
      <xdr:spPr>
        <a:xfrm>
          <a:off x="5619751" y="18862311"/>
          <a:ext cx="2305049" cy="2130425"/>
        </a:xfrm>
        <a:prstGeom prst="rect">
          <a:avLst/>
        </a:prstGeom>
      </xdr:spPr>
    </xdr:pic>
    <xdr:clientData/>
  </xdr:twoCellAnchor>
  <xdr:twoCellAnchor editAs="oneCell">
    <xdr:from>
      <xdr:col>15</xdr:col>
      <xdr:colOff>152401</xdr:colOff>
      <xdr:row>38</xdr:row>
      <xdr:rowOff>935723</xdr:rowOff>
    </xdr:from>
    <xdr:to>
      <xdr:col>19</xdr:col>
      <xdr:colOff>9525</xdr:colOff>
      <xdr:row>38</xdr:row>
      <xdr:rowOff>3047632</xdr:rowOff>
    </xdr:to>
    <xdr:pic>
      <xdr:nvPicPr>
        <xdr:cNvPr id="17" name="Imagen 16"/>
        <xdr:cNvPicPr>
          <a:picLocks noChangeAspect="1"/>
        </xdr:cNvPicPr>
      </xdr:nvPicPr>
      <xdr:blipFill>
        <a:blip xmlns:r="http://schemas.openxmlformats.org/officeDocument/2006/relationships" r:embed="rId14"/>
        <a:stretch>
          <a:fillRect/>
        </a:stretch>
      </xdr:blipFill>
      <xdr:spPr>
        <a:xfrm>
          <a:off x="5867401" y="15832823"/>
          <a:ext cx="2276474" cy="2111909"/>
        </a:xfrm>
        <a:prstGeom prst="rect">
          <a:avLst/>
        </a:prstGeom>
      </xdr:spPr>
    </xdr:pic>
    <xdr:clientData/>
  </xdr:twoCellAnchor>
  <xdr:twoCellAnchor editAs="oneCell">
    <xdr:from>
      <xdr:col>15</xdr:col>
      <xdr:colOff>57150</xdr:colOff>
      <xdr:row>37</xdr:row>
      <xdr:rowOff>904875</xdr:rowOff>
    </xdr:from>
    <xdr:to>
      <xdr:col>18</xdr:col>
      <xdr:colOff>135266</xdr:colOff>
      <xdr:row>37</xdr:row>
      <xdr:rowOff>3019057</xdr:rowOff>
    </xdr:to>
    <xdr:pic>
      <xdr:nvPicPr>
        <xdr:cNvPr id="18" name="Imagen 17"/>
        <xdr:cNvPicPr>
          <a:picLocks noChangeAspect="1"/>
        </xdr:cNvPicPr>
      </xdr:nvPicPr>
      <xdr:blipFill>
        <a:blip xmlns:r="http://schemas.openxmlformats.org/officeDocument/2006/relationships" r:embed="rId15"/>
        <a:stretch>
          <a:fillRect/>
        </a:stretch>
      </xdr:blipFill>
      <xdr:spPr>
        <a:xfrm>
          <a:off x="5772150" y="12744450"/>
          <a:ext cx="2278391" cy="211418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85725</xdr:colOff>
      <xdr:row>1</xdr:row>
      <xdr:rowOff>66674</xdr:rowOff>
    </xdr:from>
    <xdr:to>
      <xdr:col>4</xdr:col>
      <xdr:colOff>6350</xdr:colOff>
      <xdr:row>3</xdr:row>
      <xdr:rowOff>114300</xdr:rowOff>
    </xdr:to>
    <xdr:pic>
      <xdr:nvPicPr>
        <xdr:cNvPr id="2" name="Imagen 1">
          <a:extLst>
            <a:ext uri="{FF2B5EF4-FFF2-40B4-BE49-F238E27FC236}">
              <a16:creationId xmlns:a16="http://schemas.microsoft.com/office/drawing/2014/main" id="{F0D9CF0F-8132-4B8C-9EDF-27B75A79D0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3875" y="247649"/>
          <a:ext cx="939800" cy="819151"/>
        </a:xfrm>
        <a:prstGeom prst="rect">
          <a:avLst/>
        </a:prstGeom>
      </xdr:spPr>
    </xdr:pic>
    <xdr:clientData/>
  </xdr:twoCellAnchor>
  <xdr:twoCellAnchor>
    <xdr:from>
      <xdr:col>2</xdr:col>
      <xdr:colOff>0</xdr:colOff>
      <xdr:row>46</xdr:row>
      <xdr:rowOff>0</xdr:rowOff>
    </xdr:from>
    <xdr:to>
      <xdr:col>26</xdr:col>
      <xdr:colOff>314325</xdr:colOff>
      <xdr:row>58</xdr:row>
      <xdr:rowOff>171450</xdr:rowOff>
    </xdr:to>
    <xdr:graphicFrame macro="">
      <xdr:nvGraphicFramePr>
        <xdr:cNvPr id="3" name="Gráfico 2">
          <a:extLst>
            <a:ext uri="{FF2B5EF4-FFF2-40B4-BE49-F238E27FC236}">
              <a16:creationId xmlns:a16="http://schemas.microsoft.com/office/drawing/2014/main" id="{556D8318-9310-4882-903B-63E70F6B2F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8</xdr:col>
      <xdr:colOff>171450</xdr:colOff>
      <xdr:row>25</xdr:row>
      <xdr:rowOff>9525</xdr:rowOff>
    </xdr:from>
    <xdr:ext cx="7467600" cy="504825"/>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C62E9278-0E70-4E75-AB30-C949C471BD56}"/>
                </a:ext>
              </a:extLst>
            </xdr:cNvPr>
            <xdr:cNvSpPr txBox="1"/>
          </xdr:nvSpPr>
          <xdr:spPr>
            <a:xfrm>
              <a:off x="2981325" y="6410325"/>
              <a:ext cx="74676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s-MX" sz="1100" b="0" i="1">
                      <a:solidFill>
                        <a:schemeClr val="tx1"/>
                      </a:solidFill>
                      <a:effectLst/>
                      <a:latin typeface="Cambria Math" panose="02040503050406030204" pitchFamily="18" charset="0"/>
                      <a:ea typeface="+mn-ea"/>
                      <a:cs typeface="+mn-cs"/>
                    </a:rPr>
                    <m:t>1−</m:t>
                  </m:r>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m:t>
                          </m:r>
                          <m:r>
                            <a:rPr lang="es-CO" sz="1800" i="1">
                              <a:latin typeface="Cambria Math" panose="02040503050406030204" pitchFamily="18" charset="0"/>
                            </a:rPr>
                            <m:t>ú</m:t>
                          </m:r>
                          <m:r>
                            <a:rPr lang="es-CO" sz="1800" i="1">
                              <a:latin typeface="Cambria Math" panose="02040503050406030204" pitchFamily="18" charset="0"/>
                            </a:rPr>
                            <m:t>𝑚𝑒𝑟𝑜</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MX" sz="1800" b="0" i="1">
                              <a:latin typeface="Cambria Math" panose="02040503050406030204" pitchFamily="18" charset="0"/>
                            </a:rPr>
                            <m:t>𝑡𝑟𝑎𝑏𝑎𝑗𝑜𝑠</m:t>
                          </m:r>
                          <m:r>
                            <a:rPr lang="es-MX" sz="1800" b="0" i="1">
                              <a:latin typeface="Cambria Math" panose="02040503050406030204" pitchFamily="18" charset="0"/>
                            </a:rPr>
                            <m:t> </m:t>
                          </m:r>
                          <m:r>
                            <a:rPr lang="es-MX" sz="1800" b="0" i="1">
                              <a:latin typeface="Cambria Math" panose="02040503050406030204" pitchFamily="18" charset="0"/>
                            </a:rPr>
                            <m:t>𝑛𝑜</m:t>
                          </m:r>
                          <m:r>
                            <a:rPr lang="es-MX" sz="1800" b="0" i="1">
                              <a:latin typeface="Cambria Math" panose="02040503050406030204" pitchFamily="18" charset="0"/>
                            </a:rPr>
                            <m:t> </m:t>
                          </m:r>
                          <m:r>
                            <a:rPr lang="es-MX" sz="1800" b="0" i="1">
                              <a:latin typeface="Cambria Math" panose="02040503050406030204" pitchFamily="18" charset="0"/>
                            </a:rPr>
                            <m:t>𝑐𝑜𝑛𝑓𝑜𝑟𝑚𝑒𝑠</m:t>
                          </m:r>
                          <m:r>
                            <a:rPr lang="es-MX" sz="1800" b="0" i="1">
                              <a:latin typeface="Cambria Math" panose="02040503050406030204" pitchFamily="18" charset="0"/>
                            </a:rPr>
                            <m:t> </m:t>
                          </m:r>
                          <m:r>
                            <a:rPr lang="es-MX" sz="1800" b="0" i="1">
                              <a:latin typeface="Cambria Math" panose="02040503050406030204" pitchFamily="18" charset="0"/>
                            </a:rPr>
                            <m:t>𝑟𝑒𝑎𝑙𝑖𝑧𝑎𝑑𝑜𝑠</m:t>
                          </m:r>
                          <m:r>
                            <a:rPr lang="es-MX" sz="1800" b="0" i="1">
                              <a:latin typeface="Cambria Math" panose="02040503050406030204" pitchFamily="18" charset="0"/>
                            </a:rPr>
                            <m:t> </m:t>
                          </m:r>
                          <m:r>
                            <a:rPr lang="es-MX" sz="1800" b="0" i="1">
                              <a:latin typeface="Cambria Math" panose="02040503050406030204" pitchFamily="18" charset="0"/>
                            </a:rPr>
                            <m:t>𝑠𝑜𝑏𝑟𝑒</m:t>
                          </m:r>
                          <m:r>
                            <a:rPr lang="es-MX" sz="1800" b="0" i="1">
                              <a:latin typeface="Cambria Math" panose="02040503050406030204" pitchFamily="18" charset="0"/>
                            </a:rPr>
                            <m:t> </m:t>
                          </m:r>
                          <m:r>
                            <a:rPr lang="es-MX" sz="1800" b="0" i="1">
                              <a:latin typeface="Cambria Math" panose="02040503050406030204" pitchFamily="18" charset="0"/>
                            </a:rPr>
                            <m:t>𝑙𝑜𝑠</m:t>
                          </m:r>
                          <m:r>
                            <a:rPr lang="es-MX" sz="1800" b="0" i="1">
                              <a:latin typeface="Cambria Math" panose="02040503050406030204" pitchFamily="18" charset="0"/>
                            </a:rPr>
                            <m:t> </m:t>
                          </m:r>
                          <m:r>
                            <a:rPr lang="es-MX" sz="1800" b="0" i="1">
                              <a:latin typeface="Cambria Math" panose="02040503050406030204" pitchFamily="18" charset="0"/>
                            </a:rPr>
                            <m:t>𝑖𝑛𝑓𝑜𝑟𝑚𝑒𝑠</m:t>
                          </m:r>
                          <m:r>
                            <a:rPr lang="es-MX" sz="1800" b="0" i="1">
                              <a:latin typeface="Cambria Math" panose="02040503050406030204" pitchFamily="18" charset="0"/>
                            </a:rPr>
                            <m:t> </m:t>
                          </m:r>
                          <m:r>
                            <a:rPr lang="es-MX" sz="1800" b="0" i="1">
                              <a:latin typeface="Cambria Math" panose="02040503050406030204" pitchFamily="18" charset="0"/>
                            </a:rPr>
                            <m:t>𝑒𝑚𝑖𝑡𝑖𝑑𝑜𝑠</m:t>
                          </m:r>
                        </m:num>
                        <m:den>
                          <m:r>
                            <a:rPr lang="es-CO" sz="1800" i="1">
                              <a:latin typeface="Cambria Math" panose="02040503050406030204" pitchFamily="18" charset="0"/>
                            </a:rPr>
                            <m:t>𝑁</m:t>
                          </m:r>
                          <m:r>
                            <a:rPr lang="es-CO" sz="1800" i="1">
                              <a:latin typeface="Cambria Math" panose="02040503050406030204" pitchFamily="18" charset="0"/>
                            </a:rPr>
                            <m:t>ú</m:t>
                          </m:r>
                          <m:r>
                            <a:rPr lang="es-CO" sz="1800" i="1">
                              <a:latin typeface="Cambria Math" panose="02040503050406030204" pitchFamily="18" charset="0"/>
                            </a:rPr>
                            <m:t>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MX" sz="1800" b="0" i="1">
                              <a:latin typeface="Cambria Math" panose="02040503050406030204" pitchFamily="18" charset="0"/>
                            </a:rPr>
                            <m:t>𝑖𝑛𝑓𝑜𝑟𝑚𝑒𝑠</m:t>
                          </m:r>
                          <m:r>
                            <a:rPr lang="es-MX" sz="1800" b="0" i="1">
                              <a:latin typeface="Cambria Math" panose="02040503050406030204" pitchFamily="18" charset="0"/>
                            </a:rPr>
                            <m:t> </m:t>
                          </m:r>
                          <m:r>
                            <a:rPr lang="es-MX" sz="1800" b="0" i="1">
                              <a:latin typeface="Cambria Math" panose="02040503050406030204" pitchFamily="18" charset="0"/>
                            </a:rPr>
                            <m:t>𝑒𝑚𝑖𝑡𝑖𝑑𝑜𝑠</m:t>
                          </m:r>
                          <m:r>
                            <a:rPr lang="es-MX" sz="1800" b="0" i="1">
                              <a:latin typeface="Cambria Math" panose="02040503050406030204" pitchFamily="18" charset="0"/>
                            </a:rPr>
                            <m:t> </m:t>
                          </m:r>
                          <m:r>
                            <a:rPr lang="es-MX" sz="1800" b="0" i="1">
                              <a:latin typeface="Cambria Math" panose="02040503050406030204" pitchFamily="18" charset="0"/>
                            </a:rPr>
                            <m:t>𝑝𝑜𝑟</m:t>
                          </m:r>
                          <m:r>
                            <a:rPr lang="es-MX" sz="1800" b="0" i="1">
                              <a:latin typeface="Cambria Math" panose="02040503050406030204" pitchFamily="18" charset="0"/>
                            </a:rPr>
                            <m:t> </m:t>
                          </m:r>
                          <m:r>
                            <a:rPr lang="es-MX" sz="1800" b="0" i="1">
                              <a:latin typeface="Cambria Math" panose="02040503050406030204" pitchFamily="18" charset="0"/>
                            </a:rPr>
                            <m:t>𝑒𝑙</m:t>
                          </m:r>
                          <m:r>
                            <a:rPr lang="es-MX" sz="1800" b="0" i="1">
                              <a:latin typeface="Cambria Math" panose="02040503050406030204" pitchFamily="18" charset="0"/>
                            </a:rPr>
                            <m:t> </m:t>
                          </m:r>
                          <m:r>
                            <a:rPr lang="es-MX" sz="1800" b="0" i="1">
                              <a:latin typeface="Cambria Math" panose="02040503050406030204" pitchFamily="18" charset="0"/>
                            </a:rPr>
                            <m:t>𝑙𝑎𝑏𝑜𝑟𝑎𝑡𝑜𝑟𝑖𝑜</m:t>
                          </m:r>
                        </m:den>
                      </m:f>
                    </m:e>
                  </m:d>
                </m:oMath>
              </a14:m>
              <a:r>
                <a:rPr lang="es-CO" sz="1800">
                  <a:latin typeface="+mn-lt"/>
                </a:rPr>
                <a:t>*100%</a:t>
              </a:r>
            </a:p>
          </xdr:txBody>
        </xdr:sp>
      </mc:Choice>
      <mc:Fallback xmlns="">
        <xdr:sp macro="" textlink="">
          <xdr:nvSpPr>
            <xdr:cNvPr id="4" name="CuadroTexto 3">
              <a:extLst>
                <a:ext uri="{FF2B5EF4-FFF2-40B4-BE49-F238E27FC236}">
                  <a16:creationId xmlns:a16="http://schemas.microsoft.com/office/drawing/2014/main" id="{C62E9278-0E70-4E75-AB30-C949C471BD56}"/>
                </a:ext>
              </a:extLst>
            </xdr:cNvPr>
            <xdr:cNvSpPr txBox="1"/>
          </xdr:nvSpPr>
          <xdr:spPr>
            <a:xfrm>
              <a:off x="2981325" y="6410325"/>
              <a:ext cx="74676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MX" sz="1100" b="0" i="0">
                  <a:solidFill>
                    <a:schemeClr val="tx1"/>
                  </a:solidFill>
                  <a:effectLst/>
                  <a:latin typeface="Cambria Math" panose="02040503050406030204" pitchFamily="18" charset="0"/>
                  <a:ea typeface="+mn-ea"/>
                  <a:cs typeface="+mn-cs"/>
                </a:rPr>
                <a:t>1−</a:t>
              </a:r>
              <a:r>
                <a:rPr lang="es-CO" sz="1800" i="0">
                  <a:latin typeface="Cambria Math" panose="02040503050406030204" pitchFamily="18" charset="0"/>
                </a:rPr>
                <a:t>((𝑁ú𝑚𝑒𝑟𝑜 𝑑𝑒 </a:t>
              </a:r>
              <a:r>
                <a:rPr lang="es-MX" sz="1800" b="0" i="0">
                  <a:latin typeface="Cambria Math" panose="02040503050406030204" pitchFamily="18" charset="0"/>
                </a:rPr>
                <a:t>𝑡𝑟𝑎𝑏𝑎𝑗𝑜𝑠 𝑛𝑜 𝑐𝑜𝑛𝑓𝑜𝑟𝑚𝑒𝑠 𝑟𝑒𝑎𝑙𝑖𝑧𝑎𝑑𝑜𝑠 𝑠𝑜𝑏𝑟𝑒 𝑙𝑜𝑠 𝑖𝑛𝑓𝑜𝑟𝑚𝑒𝑠 𝑒𝑚𝑖𝑡𝑖𝑑𝑜𝑠</a:t>
              </a:r>
              <a:r>
                <a:rPr lang="es-CO" sz="1800" b="0" i="0">
                  <a:latin typeface="Cambria Math" panose="02040503050406030204" pitchFamily="18" charset="0"/>
                </a:rPr>
                <a:t>)/(</a:t>
              </a:r>
              <a:r>
                <a:rPr lang="es-CO" sz="1800" i="0">
                  <a:latin typeface="Cambria Math" panose="02040503050406030204" pitchFamily="18" charset="0"/>
                </a:rPr>
                <a:t>𝑁ú𝑚𝑒𝑟𝑜 𝑡𝑜𝑡𝑎𝑙 𝑑𝑒 </a:t>
              </a:r>
              <a:r>
                <a:rPr lang="es-MX" sz="1800" b="0" i="0">
                  <a:latin typeface="Cambria Math" panose="02040503050406030204" pitchFamily="18" charset="0"/>
                </a:rPr>
                <a:t>𝑖𝑛𝑓𝑜𝑟𝑚𝑒𝑠 𝑒𝑚𝑖𝑡𝑖𝑑𝑜𝑠 𝑝𝑜𝑟 𝑒𝑙 𝑙𝑎𝑏𝑜𝑟𝑎𝑡𝑜𝑟𝑖𝑜</a:t>
              </a:r>
              <a:r>
                <a:rPr lang="es-CO" sz="1800" b="0" i="0">
                  <a:latin typeface="Cambria Math" panose="02040503050406030204" pitchFamily="18" charset="0"/>
                </a:rPr>
                <a:t>)</a:t>
              </a:r>
              <a:r>
                <a:rPr lang="es-MX" sz="1800" b="0" i="0">
                  <a:latin typeface="Cambria Math" panose="02040503050406030204" pitchFamily="18" charset="0"/>
                </a:rPr>
                <a:t>)</a:t>
              </a:r>
              <a:r>
                <a:rPr lang="es-CO" sz="1800">
                  <a:latin typeface="+mn-lt"/>
                </a:rPr>
                <a:t>*100%</a:t>
              </a:r>
            </a:p>
          </xdr:txBody>
        </xdr:sp>
      </mc:Fallback>
    </mc:AlternateContent>
    <xdr:clientData/>
  </xdr:oneCellAnchor>
  <xdr:twoCellAnchor editAs="oneCell">
    <xdr:from>
      <xdr:col>11</xdr:col>
      <xdr:colOff>38100</xdr:colOff>
      <xdr:row>40</xdr:row>
      <xdr:rowOff>571500</xdr:rowOff>
    </xdr:from>
    <xdr:to>
      <xdr:col>16</xdr:col>
      <xdr:colOff>132243</xdr:colOff>
      <xdr:row>40</xdr:row>
      <xdr:rowOff>2743200</xdr:rowOff>
    </xdr:to>
    <xdr:pic>
      <xdr:nvPicPr>
        <xdr:cNvPr id="5" name="Imagen 4"/>
        <xdr:cNvPicPr>
          <a:picLocks noChangeAspect="1"/>
        </xdr:cNvPicPr>
      </xdr:nvPicPr>
      <xdr:blipFill rotWithShape="1">
        <a:blip xmlns:r="http://schemas.openxmlformats.org/officeDocument/2006/relationships" r:embed="rId3"/>
        <a:srcRect r="225"/>
        <a:stretch/>
      </xdr:blipFill>
      <xdr:spPr>
        <a:xfrm>
          <a:off x="5276850" y="20364450"/>
          <a:ext cx="4751868" cy="2171700"/>
        </a:xfrm>
        <a:prstGeom prst="rect">
          <a:avLst/>
        </a:prstGeom>
      </xdr:spPr>
    </xdr:pic>
    <xdr:clientData/>
  </xdr:twoCellAnchor>
  <xdr:twoCellAnchor editAs="oneCell">
    <xdr:from>
      <xdr:col>11</xdr:col>
      <xdr:colOff>76200</xdr:colOff>
      <xdr:row>39</xdr:row>
      <xdr:rowOff>571829</xdr:rowOff>
    </xdr:from>
    <xdr:to>
      <xdr:col>16</xdr:col>
      <xdr:colOff>161925</xdr:colOff>
      <xdr:row>39</xdr:row>
      <xdr:rowOff>2735866</xdr:rowOff>
    </xdr:to>
    <xdr:pic>
      <xdr:nvPicPr>
        <xdr:cNvPr id="6" name="Imagen 5"/>
        <xdr:cNvPicPr>
          <a:picLocks noChangeAspect="1"/>
        </xdr:cNvPicPr>
      </xdr:nvPicPr>
      <xdr:blipFill>
        <a:blip xmlns:r="http://schemas.openxmlformats.org/officeDocument/2006/relationships" r:embed="rId4"/>
        <a:stretch>
          <a:fillRect/>
        </a:stretch>
      </xdr:blipFill>
      <xdr:spPr>
        <a:xfrm>
          <a:off x="5314950" y="17602529"/>
          <a:ext cx="4800600" cy="2164037"/>
        </a:xfrm>
        <a:prstGeom prst="rect">
          <a:avLst/>
        </a:prstGeom>
      </xdr:spPr>
    </xdr:pic>
    <xdr:clientData/>
  </xdr:twoCellAnchor>
  <xdr:twoCellAnchor editAs="oneCell">
    <xdr:from>
      <xdr:col>10</xdr:col>
      <xdr:colOff>257176</xdr:colOff>
      <xdr:row>38</xdr:row>
      <xdr:rowOff>584881</xdr:rowOff>
    </xdr:from>
    <xdr:to>
      <xdr:col>15</xdr:col>
      <xdr:colOff>171450</xdr:colOff>
      <xdr:row>38</xdr:row>
      <xdr:rowOff>2752350</xdr:rowOff>
    </xdr:to>
    <xdr:pic>
      <xdr:nvPicPr>
        <xdr:cNvPr id="7" name="Imagen 6"/>
        <xdr:cNvPicPr>
          <a:picLocks noChangeAspect="1"/>
        </xdr:cNvPicPr>
      </xdr:nvPicPr>
      <xdr:blipFill>
        <a:blip xmlns:r="http://schemas.openxmlformats.org/officeDocument/2006/relationships" r:embed="rId5"/>
        <a:stretch>
          <a:fillRect/>
        </a:stretch>
      </xdr:blipFill>
      <xdr:spPr>
        <a:xfrm>
          <a:off x="5181601" y="14853331"/>
          <a:ext cx="4895849" cy="2167469"/>
        </a:xfrm>
        <a:prstGeom prst="rect">
          <a:avLst/>
        </a:prstGeom>
      </xdr:spPr>
    </xdr:pic>
    <xdr:clientData/>
  </xdr:twoCellAnchor>
  <xdr:twoCellAnchor editAs="oneCell">
    <xdr:from>
      <xdr:col>12</xdr:col>
      <xdr:colOff>85726</xdr:colOff>
      <xdr:row>37</xdr:row>
      <xdr:rowOff>591066</xdr:rowOff>
    </xdr:from>
    <xdr:to>
      <xdr:col>16</xdr:col>
      <xdr:colOff>233275</xdr:colOff>
      <xdr:row>37</xdr:row>
      <xdr:rowOff>2667000</xdr:rowOff>
    </xdr:to>
    <xdr:pic>
      <xdr:nvPicPr>
        <xdr:cNvPr id="8" name="Imagen 7"/>
        <xdr:cNvPicPr>
          <a:picLocks noChangeAspect="1"/>
        </xdr:cNvPicPr>
      </xdr:nvPicPr>
      <xdr:blipFill rotWithShape="1">
        <a:blip xmlns:r="http://schemas.openxmlformats.org/officeDocument/2006/relationships" r:embed="rId6"/>
        <a:srcRect r="305"/>
        <a:stretch/>
      </xdr:blipFill>
      <xdr:spPr>
        <a:xfrm>
          <a:off x="5638801" y="12097266"/>
          <a:ext cx="4271874" cy="20759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485775</xdr:colOff>
      <xdr:row>1</xdr:row>
      <xdr:rowOff>114300</xdr:rowOff>
    </xdr:from>
    <xdr:to>
      <xdr:col>6</xdr:col>
      <xdr:colOff>171450</xdr:colOff>
      <xdr:row>3</xdr:row>
      <xdr:rowOff>161925</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66850" y="295275"/>
          <a:ext cx="819150" cy="819150"/>
        </a:xfrm>
        <a:prstGeom prst="rect">
          <a:avLst/>
        </a:prstGeom>
      </xdr:spPr>
    </xdr:pic>
    <xdr:clientData/>
  </xdr:twoCellAnchor>
  <xdr:twoCellAnchor>
    <xdr:from>
      <xdr:col>2</xdr:col>
      <xdr:colOff>14287</xdr:colOff>
      <xdr:row>45</xdr:row>
      <xdr:rowOff>28575</xdr:rowOff>
    </xdr:from>
    <xdr:to>
      <xdr:col>26</xdr:col>
      <xdr:colOff>54428</xdr:colOff>
      <xdr:row>52</xdr:row>
      <xdr:rowOff>0</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190499"/>
          <a:ext cx="942975" cy="938463"/>
        </a:xfrm>
        <a:prstGeom prst="rect">
          <a:avLst/>
        </a:prstGeom>
      </xdr:spPr>
    </xdr:pic>
    <xdr:clientData/>
  </xdr:twoCellAnchor>
  <xdr:twoCellAnchor>
    <xdr:from>
      <xdr:col>2</xdr:col>
      <xdr:colOff>0</xdr:colOff>
      <xdr:row>47</xdr:row>
      <xdr:rowOff>0</xdr:rowOff>
    </xdr:from>
    <xdr:to>
      <xdr:col>26</xdr:col>
      <xdr:colOff>314325</xdr:colOff>
      <xdr:row>59</xdr:row>
      <xdr:rowOff>171450</xdr:rowOff>
    </xdr:to>
    <xdr:graphicFrame macro="">
      <xdr:nvGraphicFramePr>
        <xdr:cNvPr id="3" name="Gráfico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9524</xdr:rowOff>
    </xdr:from>
    <xdr:to>
      <xdr:col>3</xdr:col>
      <xdr:colOff>123825</xdr:colOff>
      <xdr:row>3</xdr:row>
      <xdr:rowOff>176462</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190499"/>
          <a:ext cx="942975" cy="938463"/>
        </a:xfrm>
        <a:prstGeom prst="rect">
          <a:avLst/>
        </a:prstGeom>
      </xdr:spPr>
    </xdr:pic>
    <xdr:clientData/>
  </xdr:twoCellAnchor>
  <xdr:twoCellAnchor editAs="oneCell">
    <xdr:from>
      <xdr:col>32</xdr:col>
      <xdr:colOff>0</xdr:colOff>
      <xdr:row>38</xdr:row>
      <xdr:rowOff>0</xdr:rowOff>
    </xdr:from>
    <xdr:to>
      <xdr:col>32</xdr:col>
      <xdr:colOff>9525</xdr:colOff>
      <xdr:row>38</xdr:row>
      <xdr:rowOff>9525</xdr:rowOff>
    </xdr:to>
    <xdr:pic>
      <xdr:nvPicPr>
        <xdr:cNvPr id="5" name="Imagen 4">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715750" y="107727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38100</xdr:colOff>
      <xdr:row>41</xdr:row>
      <xdr:rowOff>560252</xdr:rowOff>
    </xdr:from>
    <xdr:to>
      <xdr:col>15</xdr:col>
      <xdr:colOff>158029</xdr:colOff>
      <xdr:row>41</xdr:row>
      <xdr:rowOff>2686050</xdr:rowOff>
    </xdr:to>
    <xdr:pic>
      <xdr:nvPicPr>
        <xdr:cNvPr id="6" name="Imagen 5"/>
        <xdr:cNvPicPr>
          <a:picLocks noChangeAspect="1"/>
        </xdr:cNvPicPr>
      </xdr:nvPicPr>
      <xdr:blipFill>
        <a:blip xmlns:r="http://schemas.openxmlformats.org/officeDocument/2006/relationships" r:embed="rId4"/>
        <a:stretch>
          <a:fillRect/>
        </a:stretch>
      </xdr:blipFill>
      <xdr:spPr>
        <a:xfrm>
          <a:off x="5067300" y="19562627"/>
          <a:ext cx="5282479" cy="2125798"/>
        </a:xfrm>
        <a:prstGeom prst="rect">
          <a:avLst/>
        </a:prstGeom>
      </xdr:spPr>
    </xdr:pic>
    <xdr:clientData/>
  </xdr:twoCellAnchor>
  <xdr:twoCellAnchor editAs="oneCell">
    <xdr:from>
      <xdr:col>10</xdr:col>
      <xdr:colOff>57150</xdr:colOff>
      <xdr:row>40</xdr:row>
      <xdr:rowOff>563187</xdr:rowOff>
    </xdr:from>
    <xdr:to>
      <xdr:col>15</xdr:col>
      <xdr:colOff>162116</xdr:colOff>
      <xdr:row>40</xdr:row>
      <xdr:rowOff>2695575</xdr:rowOff>
    </xdr:to>
    <xdr:pic>
      <xdr:nvPicPr>
        <xdr:cNvPr id="7" name="Imagen 6"/>
        <xdr:cNvPicPr>
          <a:picLocks noChangeAspect="1"/>
        </xdr:cNvPicPr>
      </xdr:nvPicPr>
      <xdr:blipFill>
        <a:blip xmlns:r="http://schemas.openxmlformats.org/officeDocument/2006/relationships" r:embed="rId5"/>
        <a:stretch>
          <a:fillRect/>
        </a:stretch>
      </xdr:blipFill>
      <xdr:spPr>
        <a:xfrm>
          <a:off x="5086350" y="16822362"/>
          <a:ext cx="5248466" cy="2132388"/>
        </a:xfrm>
        <a:prstGeom prst="rect">
          <a:avLst/>
        </a:prstGeom>
      </xdr:spPr>
    </xdr:pic>
    <xdr:clientData/>
  </xdr:twoCellAnchor>
  <xdr:twoCellAnchor editAs="oneCell">
    <xdr:from>
      <xdr:col>10</xdr:col>
      <xdr:colOff>38100</xdr:colOff>
      <xdr:row>39</xdr:row>
      <xdr:rowOff>550045</xdr:rowOff>
    </xdr:from>
    <xdr:to>
      <xdr:col>15</xdr:col>
      <xdr:colOff>161925</xdr:colOff>
      <xdr:row>39</xdr:row>
      <xdr:rowOff>2676129</xdr:rowOff>
    </xdr:to>
    <xdr:pic>
      <xdr:nvPicPr>
        <xdr:cNvPr id="8" name="Imagen 7"/>
        <xdr:cNvPicPr>
          <a:picLocks noChangeAspect="1"/>
        </xdr:cNvPicPr>
      </xdr:nvPicPr>
      <xdr:blipFill>
        <a:blip xmlns:r="http://schemas.openxmlformats.org/officeDocument/2006/relationships" r:embed="rId6"/>
        <a:stretch>
          <a:fillRect/>
        </a:stretch>
      </xdr:blipFill>
      <xdr:spPr>
        <a:xfrm>
          <a:off x="5067300" y="14066020"/>
          <a:ext cx="5267325" cy="2126084"/>
        </a:xfrm>
        <a:prstGeom prst="rect">
          <a:avLst/>
        </a:prstGeom>
      </xdr:spPr>
    </xdr:pic>
    <xdr:clientData/>
  </xdr:twoCellAnchor>
  <xdr:twoCellAnchor editAs="oneCell">
    <xdr:from>
      <xdr:col>10</xdr:col>
      <xdr:colOff>66676</xdr:colOff>
      <xdr:row>38</xdr:row>
      <xdr:rowOff>542924</xdr:rowOff>
    </xdr:from>
    <xdr:to>
      <xdr:col>15</xdr:col>
      <xdr:colOff>161925</xdr:colOff>
      <xdr:row>38</xdr:row>
      <xdr:rowOff>2656191</xdr:rowOff>
    </xdr:to>
    <xdr:pic>
      <xdr:nvPicPr>
        <xdr:cNvPr id="9" name="Imagen 8"/>
        <xdr:cNvPicPr>
          <a:picLocks noChangeAspect="1"/>
        </xdr:cNvPicPr>
      </xdr:nvPicPr>
      <xdr:blipFill>
        <a:blip xmlns:r="http://schemas.openxmlformats.org/officeDocument/2006/relationships" r:embed="rId7"/>
        <a:stretch>
          <a:fillRect/>
        </a:stretch>
      </xdr:blipFill>
      <xdr:spPr>
        <a:xfrm>
          <a:off x="5095876" y="11315699"/>
          <a:ext cx="5229224" cy="211326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133350</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33450" cy="938463"/>
        </a:xfrm>
        <a:prstGeom prst="rect">
          <a:avLst/>
        </a:prstGeom>
      </xdr:spPr>
    </xdr:pic>
    <xdr:clientData/>
  </xdr:twoCellAnchor>
  <xdr:twoCellAnchor>
    <xdr:from>
      <xdr:col>7</xdr:col>
      <xdr:colOff>628650</xdr:colOff>
      <xdr:row>52</xdr:row>
      <xdr:rowOff>124384</xdr:rowOff>
    </xdr:from>
    <xdr:to>
      <xdr:col>22</xdr:col>
      <xdr:colOff>28575</xdr:colOff>
      <xdr:row>64</xdr:row>
      <xdr:rowOff>209550</xdr:rowOff>
    </xdr:to>
    <xdr:graphicFrame macro="">
      <xdr:nvGraphicFramePr>
        <xdr:cNvPr id="3" name="Gráfico 2">
          <a:extLst>
            <a:ext uri="{FF2B5EF4-FFF2-40B4-BE49-F238E27FC236}">
              <a16:creationId xmlns:a16="http://schemas.microsoft.com/office/drawing/2014/main" id="{951D2B71-5137-4F5B-83E2-5F5FD63730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5</xdr:col>
      <xdr:colOff>104775</xdr:colOff>
      <xdr:row>42</xdr:row>
      <xdr:rowOff>166687</xdr:rowOff>
    </xdr:from>
    <xdr:to>
      <xdr:col>22</xdr:col>
      <xdr:colOff>38100</xdr:colOff>
      <xdr:row>54</xdr:row>
      <xdr:rowOff>161925</xdr:rowOff>
    </xdr:to>
    <xdr:graphicFrame macro="">
      <xdr:nvGraphicFramePr>
        <xdr:cNvPr id="3" name="Gráfico 2">
          <a:extLst>
            <a:ext uri="{FF2B5EF4-FFF2-40B4-BE49-F238E27FC236}">
              <a16:creationId xmlns:a16="http://schemas.microsoft.com/office/drawing/2014/main" id="{71A9236B-0AAA-4ECD-8458-18FD22E577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8</xdr:col>
      <xdr:colOff>95250</xdr:colOff>
      <xdr:row>44</xdr:row>
      <xdr:rowOff>71437</xdr:rowOff>
    </xdr:from>
    <xdr:to>
      <xdr:col>21</xdr:col>
      <xdr:colOff>104775</xdr:colOff>
      <xdr:row>55</xdr:row>
      <xdr:rowOff>90487</xdr:rowOff>
    </xdr:to>
    <xdr:graphicFrame macro="">
      <xdr:nvGraphicFramePr>
        <xdr:cNvPr id="3" name="Gráfico 2">
          <a:extLst>
            <a:ext uri="{FF2B5EF4-FFF2-40B4-BE49-F238E27FC236}">
              <a16:creationId xmlns:a16="http://schemas.microsoft.com/office/drawing/2014/main" id="{1B62C782-FB31-4D4B-95DA-1F36510A93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7</xdr:col>
      <xdr:colOff>247650</xdr:colOff>
      <xdr:row>52</xdr:row>
      <xdr:rowOff>23812</xdr:rowOff>
    </xdr:from>
    <xdr:to>
      <xdr:col>19</xdr:col>
      <xdr:colOff>38100</xdr:colOff>
      <xdr:row>64</xdr:row>
      <xdr:rowOff>66675</xdr:rowOff>
    </xdr:to>
    <xdr:graphicFrame macro="">
      <xdr:nvGraphicFramePr>
        <xdr:cNvPr id="3" name="Gráfico 2">
          <a:extLst>
            <a:ext uri="{FF2B5EF4-FFF2-40B4-BE49-F238E27FC236}">
              <a16:creationId xmlns:a16="http://schemas.microsoft.com/office/drawing/2014/main" id="{C0B7F55D-8F5B-4287-B560-A60B0CB874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7</xdr:col>
      <xdr:colOff>538162</xdr:colOff>
      <xdr:row>42</xdr:row>
      <xdr:rowOff>128587</xdr:rowOff>
    </xdr:from>
    <xdr:to>
      <xdr:col>19</xdr:col>
      <xdr:colOff>328612</xdr:colOff>
      <xdr:row>54</xdr:row>
      <xdr:rowOff>14287</xdr:rowOff>
    </xdr:to>
    <xdr:graphicFrame macro="">
      <xdr:nvGraphicFramePr>
        <xdr:cNvPr id="3" name="Gráfico 2">
          <a:extLst>
            <a:ext uri="{FF2B5EF4-FFF2-40B4-BE49-F238E27FC236}">
              <a16:creationId xmlns:a16="http://schemas.microsoft.com/office/drawing/2014/main" id="{4DFB214A-80A4-4289-9515-3137F0650F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8</xdr:col>
      <xdr:colOff>209550</xdr:colOff>
      <xdr:row>42</xdr:row>
      <xdr:rowOff>133349</xdr:rowOff>
    </xdr:from>
    <xdr:to>
      <xdr:col>21</xdr:col>
      <xdr:colOff>219075</xdr:colOff>
      <xdr:row>54</xdr:row>
      <xdr:rowOff>90486</xdr:rowOff>
    </xdr:to>
    <xdr:graphicFrame macro="">
      <xdr:nvGraphicFramePr>
        <xdr:cNvPr id="3" name="Gráfico 2">
          <a:extLst>
            <a:ext uri="{FF2B5EF4-FFF2-40B4-BE49-F238E27FC236}">
              <a16:creationId xmlns:a16="http://schemas.microsoft.com/office/drawing/2014/main" id="{887A5FBB-ECC0-4B36-9E97-21FF49E04A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133350</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33450" cy="938463"/>
        </a:xfrm>
        <a:prstGeom prst="rect">
          <a:avLst/>
        </a:prstGeom>
      </xdr:spPr>
    </xdr:pic>
    <xdr:clientData/>
  </xdr:twoCellAnchor>
  <xdr:twoCellAnchor>
    <xdr:from>
      <xdr:col>7</xdr:col>
      <xdr:colOff>866775</xdr:colOff>
      <xdr:row>52</xdr:row>
      <xdr:rowOff>152400</xdr:rowOff>
    </xdr:from>
    <xdr:to>
      <xdr:col>20</xdr:col>
      <xdr:colOff>161925</xdr:colOff>
      <xdr:row>64</xdr:row>
      <xdr:rowOff>176212</xdr:rowOff>
    </xdr:to>
    <xdr:graphicFrame macro="">
      <xdr:nvGraphicFramePr>
        <xdr:cNvPr id="3" name="Gráfico 2">
          <a:extLst>
            <a:ext uri="{FF2B5EF4-FFF2-40B4-BE49-F238E27FC236}">
              <a16:creationId xmlns:a16="http://schemas.microsoft.com/office/drawing/2014/main" id="{9F092D3D-BCDF-4A07-AD48-5E8C51E66C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152400</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52500" cy="938463"/>
        </a:xfrm>
        <a:prstGeom prst="rect">
          <a:avLst/>
        </a:prstGeom>
      </xdr:spPr>
    </xdr:pic>
    <xdr:clientData/>
  </xdr:twoCellAnchor>
  <xdr:twoCellAnchor>
    <xdr:from>
      <xdr:col>7</xdr:col>
      <xdr:colOff>49696</xdr:colOff>
      <xdr:row>43</xdr:row>
      <xdr:rowOff>24848</xdr:rowOff>
    </xdr:from>
    <xdr:to>
      <xdr:col>23</xdr:col>
      <xdr:colOff>157369</xdr:colOff>
      <xdr:row>54</xdr:row>
      <xdr:rowOff>85725</xdr:rowOff>
    </xdr:to>
    <xdr:graphicFrame macro="">
      <xdr:nvGraphicFramePr>
        <xdr:cNvPr id="3" name="Gráfico 2">
          <a:extLst>
            <a:ext uri="{FF2B5EF4-FFF2-40B4-BE49-F238E27FC236}">
              <a16:creationId xmlns:a16="http://schemas.microsoft.com/office/drawing/2014/main" id="{07491139-5420-4F3A-B9DF-DECEBAE125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oneCellAnchor>
    <xdr:from>
      <xdr:col>1</xdr:col>
      <xdr:colOff>114300</xdr:colOff>
      <xdr:row>1</xdr:row>
      <xdr:rowOff>9524</xdr:rowOff>
    </xdr:from>
    <xdr:ext cx="947945" cy="937221"/>
    <xdr:pic>
      <xdr:nvPicPr>
        <xdr:cNvPr id="2" name="Imagen 1">
          <a:extLst>
            <a:ext uri="{FF2B5EF4-FFF2-40B4-BE49-F238E27FC236}">
              <a16:creationId xmlns:a16="http://schemas.microsoft.com/office/drawing/2014/main" id="{1A9B1D66-AAD1-400F-BECE-783A478F23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7945" cy="937221"/>
        </a:xfrm>
        <a:prstGeom prst="rect">
          <a:avLst/>
        </a:prstGeom>
      </xdr:spPr>
    </xdr:pic>
    <xdr:clientData/>
  </xdr:oneCellAnchor>
  <xdr:twoCellAnchor>
    <xdr:from>
      <xdr:col>7</xdr:col>
      <xdr:colOff>49696</xdr:colOff>
      <xdr:row>43</xdr:row>
      <xdr:rowOff>24848</xdr:rowOff>
    </xdr:from>
    <xdr:to>
      <xdr:col>23</xdr:col>
      <xdr:colOff>157369</xdr:colOff>
      <xdr:row>54</xdr:row>
      <xdr:rowOff>85725</xdr:rowOff>
    </xdr:to>
    <xdr:graphicFrame macro="">
      <xdr:nvGraphicFramePr>
        <xdr:cNvPr id="3" name="Gráfico 2">
          <a:extLst>
            <a:ext uri="{FF2B5EF4-FFF2-40B4-BE49-F238E27FC236}">
              <a16:creationId xmlns:a16="http://schemas.microsoft.com/office/drawing/2014/main" id="{E83B8BAF-F37D-4BA0-8D72-24B3DD28FD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419099</xdr:colOff>
      <xdr:row>1</xdr:row>
      <xdr:rowOff>47625</xdr:rowOff>
    </xdr:from>
    <xdr:to>
      <xdr:col>6</xdr:col>
      <xdr:colOff>1457324</xdr:colOff>
      <xdr:row>3</xdr:row>
      <xdr:rowOff>152400</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81149" y="238125"/>
          <a:ext cx="1038225" cy="876300"/>
        </a:xfrm>
        <a:prstGeom prst="rect">
          <a:avLst/>
        </a:prstGeom>
      </xdr:spPr>
    </xdr:pic>
    <xdr:clientData/>
  </xdr:twoCellAnchor>
  <xdr:twoCellAnchor>
    <xdr:from>
      <xdr:col>2</xdr:col>
      <xdr:colOff>14287</xdr:colOff>
      <xdr:row>45</xdr:row>
      <xdr:rowOff>28575</xdr:rowOff>
    </xdr:from>
    <xdr:to>
      <xdr:col>26</xdr:col>
      <xdr:colOff>54428</xdr:colOff>
      <xdr:row>52</xdr:row>
      <xdr:rowOff>0</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8</xdr:col>
      <xdr:colOff>118242</xdr:colOff>
      <xdr:row>42</xdr:row>
      <xdr:rowOff>44011</xdr:rowOff>
    </xdr:from>
    <xdr:to>
      <xdr:col>21</xdr:col>
      <xdr:colOff>105104</xdr:colOff>
      <xdr:row>54</xdr:row>
      <xdr:rowOff>72259</xdr:rowOff>
    </xdr:to>
    <xdr:graphicFrame macro="">
      <xdr:nvGraphicFramePr>
        <xdr:cNvPr id="3" name="Gráfico 2">
          <a:extLst>
            <a:ext uri="{FF2B5EF4-FFF2-40B4-BE49-F238E27FC236}">
              <a16:creationId xmlns:a16="http://schemas.microsoft.com/office/drawing/2014/main" id="{84367E7B-A8DC-440D-9E8D-013708041D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18815</xdr:colOff>
      <xdr:row>46</xdr:row>
      <xdr:rowOff>37630</xdr:rowOff>
    </xdr:from>
    <xdr:to>
      <xdr:col>26</xdr:col>
      <xdr:colOff>635000</xdr:colOff>
      <xdr:row>58</xdr:row>
      <xdr:rowOff>179917</xdr:rowOff>
    </xdr:to>
    <xdr:graphicFrame macro="">
      <xdr:nvGraphicFramePr>
        <xdr:cNvPr id="3" name="Gráfico 2">
          <a:extLst>
            <a:ext uri="{FF2B5EF4-FFF2-40B4-BE49-F238E27FC236}">
              <a16:creationId xmlns:a16="http://schemas.microsoft.com/office/drawing/2014/main" id="{03935FB0-2237-B049-B093-16D7CE3FE7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114300</xdr:colOff>
      <xdr:row>3</xdr:row>
      <xdr:rowOff>57150</xdr:rowOff>
    </xdr:to>
    <xdr:pic>
      <xdr:nvPicPr>
        <xdr:cNvPr id="2" name="Imagen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14400" cy="819151"/>
        </a:xfrm>
        <a:prstGeom prst="rect">
          <a:avLst/>
        </a:prstGeom>
      </xdr:spPr>
    </xdr:pic>
    <xdr:clientData/>
  </xdr:twoCellAnchor>
  <xdr:twoCellAnchor>
    <xdr:from>
      <xdr:col>1</xdr:col>
      <xdr:colOff>197556</xdr:colOff>
      <xdr:row>43</xdr:row>
      <xdr:rowOff>170037</xdr:rowOff>
    </xdr:from>
    <xdr:to>
      <xdr:col>27</xdr:col>
      <xdr:colOff>28222</xdr:colOff>
      <xdr:row>57</xdr:row>
      <xdr:rowOff>21167</xdr:rowOff>
    </xdr:to>
    <xdr:graphicFrame macro="">
      <xdr:nvGraphicFramePr>
        <xdr:cNvPr id="3" name="Gráfico 2">
          <a:extLst>
            <a:ext uri="{FF2B5EF4-FFF2-40B4-BE49-F238E27FC236}">
              <a16:creationId xmlns:a16="http://schemas.microsoft.com/office/drawing/2014/main" id="{1E69B785-0D02-A9BC-B928-F310BDF937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114300</xdr:colOff>
      <xdr:row>1</xdr:row>
      <xdr:rowOff>9525</xdr:rowOff>
    </xdr:from>
    <xdr:to>
      <xdr:col>3</xdr:col>
      <xdr:colOff>123825</xdr:colOff>
      <xdr:row>3</xdr:row>
      <xdr:rowOff>85726</xdr:rowOff>
    </xdr:to>
    <xdr:pic>
      <xdr:nvPicPr>
        <xdr:cNvPr id="2" name="Imagen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5"/>
          <a:ext cx="914400" cy="847726"/>
        </a:xfrm>
        <a:prstGeom prst="rect">
          <a:avLst/>
        </a:prstGeom>
      </xdr:spPr>
    </xdr:pic>
    <xdr:clientData/>
  </xdr:twoCellAnchor>
  <xdr:twoCellAnchor>
    <xdr:from>
      <xdr:col>1</xdr:col>
      <xdr:colOff>198966</xdr:colOff>
      <xdr:row>46</xdr:row>
      <xdr:rowOff>23283</xdr:rowOff>
    </xdr:from>
    <xdr:to>
      <xdr:col>27</xdr:col>
      <xdr:colOff>8467</xdr:colOff>
      <xdr:row>58</xdr:row>
      <xdr:rowOff>110067</xdr:rowOff>
    </xdr:to>
    <xdr:graphicFrame macro="">
      <xdr:nvGraphicFramePr>
        <xdr:cNvPr id="3" name="Gráfico 2">
          <a:extLst>
            <a:ext uri="{FF2B5EF4-FFF2-40B4-BE49-F238E27FC236}">
              <a16:creationId xmlns:a16="http://schemas.microsoft.com/office/drawing/2014/main" id="{6D0C49C3-C6E7-5B50-B1EE-EC716B31B6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104774</xdr:rowOff>
    </xdr:to>
    <xdr:pic>
      <xdr:nvPicPr>
        <xdr:cNvPr id="2" name="Imagen 1">
          <a:extLst>
            <a:ext uri="{FF2B5EF4-FFF2-40B4-BE49-F238E27FC236}">
              <a16:creationId xmlns:a16="http://schemas.microsoft.com/office/drawing/2014/main" id="{3EDDFCA5-8273-469E-BE23-4536410F27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1000125" cy="866775"/>
        </a:xfrm>
        <a:prstGeom prst="rect">
          <a:avLst/>
        </a:prstGeom>
      </xdr:spPr>
    </xdr:pic>
    <xdr:clientData/>
  </xdr:twoCellAnchor>
  <xdr:twoCellAnchor>
    <xdr:from>
      <xdr:col>2</xdr:col>
      <xdr:colOff>0</xdr:colOff>
      <xdr:row>43</xdr:row>
      <xdr:rowOff>173566</xdr:rowOff>
    </xdr:from>
    <xdr:to>
      <xdr:col>26</xdr:col>
      <xdr:colOff>201083</xdr:colOff>
      <xdr:row>56</xdr:row>
      <xdr:rowOff>137584</xdr:rowOff>
    </xdr:to>
    <xdr:graphicFrame macro="">
      <xdr:nvGraphicFramePr>
        <xdr:cNvPr id="3" name="Gráfico 2">
          <a:extLst>
            <a:ext uri="{FF2B5EF4-FFF2-40B4-BE49-F238E27FC236}">
              <a16:creationId xmlns:a16="http://schemas.microsoft.com/office/drawing/2014/main" id="{8A1C75E3-05FF-47C7-8586-6A26D79A78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104775</xdr:colOff>
      <xdr:row>1</xdr:row>
      <xdr:rowOff>9525</xdr:rowOff>
    </xdr:from>
    <xdr:to>
      <xdr:col>3</xdr:col>
      <xdr:colOff>57150</xdr:colOff>
      <xdr:row>3</xdr:row>
      <xdr:rowOff>76200</xdr:rowOff>
    </xdr:to>
    <xdr:pic>
      <xdr:nvPicPr>
        <xdr:cNvPr id="2" name="Imagen 4">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2425" y="190500"/>
          <a:ext cx="838200" cy="838200"/>
        </a:xfrm>
        <a:prstGeom prst="rect">
          <a:avLst/>
        </a:prstGeom>
      </xdr:spPr>
    </xdr:pic>
    <xdr:clientData/>
  </xdr:twoCellAnchor>
  <xdr:twoCellAnchor>
    <xdr:from>
      <xdr:col>2</xdr:col>
      <xdr:colOff>19051</xdr:colOff>
      <xdr:row>44</xdr:row>
      <xdr:rowOff>19050</xdr:rowOff>
    </xdr:from>
    <xdr:to>
      <xdr:col>26</xdr:col>
      <xdr:colOff>257175</xdr:colOff>
      <xdr:row>50</xdr:row>
      <xdr:rowOff>1257300</xdr:rowOff>
    </xdr:to>
    <xdr:graphicFrame macro="">
      <xdr:nvGraphicFramePr>
        <xdr:cNvPr id="3" name="Gráfico 2">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2</xdr:col>
      <xdr:colOff>38100</xdr:colOff>
      <xdr:row>45</xdr:row>
      <xdr:rowOff>9525</xdr:rowOff>
    </xdr:from>
    <xdr:to>
      <xdr:col>26</xdr:col>
      <xdr:colOff>266700</xdr:colOff>
      <xdr:row>50</xdr:row>
      <xdr:rowOff>1228725</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104775</xdr:colOff>
      <xdr:row>1</xdr:row>
      <xdr:rowOff>9525</xdr:rowOff>
    </xdr:from>
    <xdr:to>
      <xdr:col>3</xdr:col>
      <xdr:colOff>57150</xdr:colOff>
      <xdr:row>3</xdr:row>
      <xdr:rowOff>76200</xdr:rowOff>
    </xdr:to>
    <xdr:pic>
      <xdr:nvPicPr>
        <xdr:cNvPr id="2" name="Imagen 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2425" y="200025"/>
          <a:ext cx="838200" cy="838200"/>
        </a:xfrm>
        <a:prstGeom prst="rect">
          <a:avLst/>
        </a:prstGeom>
      </xdr:spPr>
    </xdr:pic>
    <xdr:clientData/>
  </xdr:twoCellAnchor>
  <xdr:twoCellAnchor>
    <xdr:from>
      <xdr:col>2</xdr:col>
      <xdr:colOff>17319</xdr:colOff>
      <xdr:row>44</xdr:row>
      <xdr:rowOff>25978</xdr:rowOff>
    </xdr:from>
    <xdr:to>
      <xdr:col>26</xdr:col>
      <xdr:colOff>233796</xdr:colOff>
      <xdr:row>49</xdr:row>
      <xdr:rowOff>1437409</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editAs="oneCell">
    <xdr:from>
      <xdr:col>7</xdr:col>
      <xdr:colOff>914400</xdr:colOff>
      <xdr:row>44</xdr:row>
      <xdr:rowOff>1</xdr:rowOff>
    </xdr:from>
    <xdr:to>
      <xdr:col>9</xdr:col>
      <xdr:colOff>228600</xdr:colOff>
      <xdr:row>50</xdr:row>
      <xdr:rowOff>1138318</xdr:rowOff>
    </xdr:to>
    <xdr:pic>
      <xdr:nvPicPr>
        <xdr:cNvPr id="3" name="Imagen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62200" y="11001376"/>
          <a:ext cx="3762375" cy="22241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editAs="oneCell">
    <xdr:from>
      <xdr:col>8</xdr:col>
      <xdr:colOff>676275</xdr:colOff>
      <xdr:row>42</xdr:row>
      <xdr:rowOff>19050</xdr:rowOff>
    </xdr:from>
    <xdr:to>
      <xdr:col>9</xdr:col>
      <xdr:colOff>942975</xdr:colOff>
      <xdr:row>48</xdr:row>
      <xdr:rowOff>400050</xdr:rowOff>
    </xdr:to>
    <xdr:pic>
      <xdr:nvPicPr>
        <xdr:cNvPr id="3" name="Imagen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6575" y="10525125"/>
          <a:ext cx="3876675" cy="1466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7</xdr:col>
      <xdr:colOff>28576</xdr:colOff>
      <xdr:row>47</xdr:row>
      <xdr:rowOff>33337</xdr:rowOff>
    </xdr:from>
    <xdr:to>
      <xdr:col>24</xdr:col>
      <xdr:colOff>247651</xdr:colOff>
      <xdr:row>53</xdr:row>
      <xdr:rowOff>1790700</xdr:rowOff>
    </xdr:to>
    <xdr:graphicFrame macro="">
      <xdr:nvGraphicFramePr>
        <xdr:cNvPr id="3" name="Gráfico 2">
          <a:extLst>
            <a:ext uri="{FF2B5EF4-FFF2-40B4-BE49-F238E27FC236}">
              <a16:creationId xmlns:a16="http://schemas.microsoft.com/office/drawing/2014/main" id="{32E7ECDB-27ED-47F9-8F5E-2C766F38C6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126999</xdr:colOff>
      <xdr:row>3</xdr:row>
      <xdr:rowOff>179637</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7175" y="123824"/>
          <a:ext cx="993774" cy="941638"/>
        </a:xfrm>
        <a:prstGeom prst="rect">
          <a:avLst/>
        </a:prstGeom>
      </xdr:spPr>
    </xdr:pic>
    <xdr:clientData/>
  </xdr:twoCellAnchor>
  <xdr:twoCellAnchor>
    <xdr:from>
      <xdr:col>3</xdr:col>
      <xdr:colOff>0</xdr:colOff>
      <xdr:row>43</xdr:row>
      <xdr:rowOff>154781</xdr:rowOff>
    </xdr:from>
    <xdr:to>
      <xdr:col>26</xdr:col>
      <xdr:colOff>250031</xdr:colOff>
      <xdr:row>43</xdr:row>
      <xdr:rowOff>1940718</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123824</xdr:colOff>
      <xdr:row>3</xdr:row>
      <xdr:rowOff>176462</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 y="123824"/>
          <a:ext cx="942974" cy="938463"/>
        </a:xfrm>
        <a:prstGeom prst="rect">
          <a:avLst/>
        </a:prstGeom>
      </xdr:spPr>
    </xdr:pic>
    <xdr:clientData/>
  </xdr:twoCellAnchor>
  <xdr:twoCellAnchor>
    <xdr:from>
      <xdr:col>4</xdr:col>
      <xdr:colOff>6349</xdr:colOff>
      <xdr:row>42</xdr:row>
      <xdr:rowOff>2117</xdr:rowOff>
    </xdr:from>
    <xdr:to>
      <xdr:col>24</xdr:col>
      <xdr:colOff>139698</xdr:colOff>
      <xdr:row>42</xdr:row>
      <xdr:rowOff>2057136</xdr:rowOff>
    </xdr:to>
    <xdr:graphicFrame macro="">
      <xdr:nvGraphicFramePr>
        <xdr:cNvPr id="3" name="Gráfico 2">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oneCellAnchor>
    <xdr:from>
      <xdr:col>1</xdr:col>
      <xdr:colOff>114300</xdr:colOff>
      <xdr:row>1</xdr:row>
      <xdr:rowOff>9524</xdr:rowOff>
    </xdr:from>
    <xdr:ext cx="933450" cy="940844"/>
    <xdr:pic>
      <xdr:nvPicPr>
        <xdr:cNvPr id="2" name="Imagen 1">
          <a:extLst>
            <a:ext uri="{FF2B5EF4-FFF2-40B4-BE49-F238E27FC236}">
              <a16:creationId xmlns:a16="http://schemas.microsoft.com/office/drawing/2014/main" id="{59CDC619-AA53-4F90-871B-E76915A6F2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1475" y="200024"/>
          <a:ext cx="933450" cy="940844"/>
        </a:xfrm>
        <a:prstGeom prst="rect">
          <a:avLst/>
        </a:prstGeom>
      </xdr:spPr>
    </xdr:pic>
    <xdr:clientData/>
  </xdr:oneCellAnchor>
  <xdr:twoCellAnchor>
    <xdr:from>
      <xdr:col>6</xdr:col>
      <xdr:colOff>133350</xdr:colOff>
      <xdr:row>42</xdr:row>
      <xdr:rowOff>42862</xdr:rowOff>
    </xdr:from>
    <xdr:to>
      <xdr:col>36</xdr:col>
      <xdr:colOff>9525</xdr:colOff>
      <xdr:row>51</xdr:row>
      <xdr:rowOff>133350</xdr:rowOff>
    </xdr:to>
    <xdr:graphicFrame macro="">
      <xdr:nvGraphicFramePr>
        <xdr:cNvPr id="3" name="Gráfico 2">
          <a:extLst>
            <a:ext uri="{FF2B5EF4-FFF2-40B4-BE49-F238E27FC236}">
              <a16:creationId xmlns:a16="http://schemas.microsoft.com/office/drawing/2014/main" id="{A1D7E02F-AA71-4C8C-B3B1-AC03EF2285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5</xdr:col>
      <xdr:colOff>173181</xdr:colOff>
      <xdr:row>44</xdr:row>
      <xdr:rowOff>48490</xdr:rowOff>
    </xdr:from>
    <xdr:to>
      <xdr:col>24</xdr:col>
      <xdr:colOff>173181</xdr:colOff>
      <xdr:row>50</xdr:row>
      <xdr:rowOff>155863</xdr:rowOff>
    </xdr:to>
    <xdr:graphicFrame macro="">
      <xdr:nvGraphicFramePr>
        <xdr:cNvPr id="3" name="Gráfico 2">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57150</xdr:colOff>
      <xdr:row>3</xdr:row>
      <xdr:rowOff>179637</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847725" cy="941638"/>
        </a:xfrm>
        <a:prstGeom prst="rect">
          <a:avLst/>
        </a:prstGeom>
      </xdr:spPr>
    </xdr:pic>
    <xdr:clientData/>
  </xdr:twoCellAnchor>
  <xdr:twoCellAnchor>
    <xdr:from>
      <xdr:col>2</xdr:col>
      <xdr:colOff>57150</xdr:colOff>
      <xdr:row>44</xdr:row>
      <xdr:rowOff>114300</xdr:rowOff>
    </xdr:from>
    <xdr:to>
      <xdr:col>26</xdr:col>
      <xdr:colOff>93824</xdr:colOff>
      <xdr:row>56</xdr:row>
      <xdr:rowOff>0</xdr:rowOff>
    </xdr:to>
    <xdr:graphicFrame macro="">
      <xdr:nvGraphicFramePr>
        <xdr:cNvPr id="3" name="Gráfico 2">
          <a:extLst>
            <a:ext uri="{FF2B5EF4-FFF2-40B4-BE49-F238E27FC236}">
              <a16:creationId xmlns:a16="http://schemas.microsoft.com/office/drawing/2014/main" id="{8874FC01-91FB-4809-A393-A35AEEAD3E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120650</xdr:colOff>
      <xdr:row>3</xdr:row>
      <xdr:rowOff>179637</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30275" cy="941638"/>
        </a:xfrm>
        <a:prstGeom prst="rect">
          <a:avLst/>
        </a:prstGeom>
      </xdr:spPr>
    </xdr:pic>
    <xdr:clientData/>
  </xdr:twoCellAnchor>
  <xdr:twoCellAnchor>
    <xdr:from>
      <xdr:col>2</xdr:col>
      <xdr:colOff>57150</xdr:colOff>
      <xdr:row>44</xdr:row>
      <xdr:rowOff>114300</xdr:rowOff>
    </xdr:from>
    <xdr:to>
      <xdr:col>26</xdr:col>
      <xdr:colOff>93824</xdr:colOff>
      <xdr:row>56</xdr:row>
      <xdr:rowOff>0</xdr:rowOff>
    </xdr:to>
    <xdr:graphicFrame macro="">
      <xdr:nvGraphicFramePr>
        <xdr:cNvPr id="3" name="Gráfico 2">
          <a:extLst>
            <a:ext uri="{FF2B5EF4-FFF2-40B4-BE49-F238E27FC236}">
              <a16:creationId xmlns:a16="http://schemas.microsoft.com/office/drawing/2014/main" id="{8874FC01-91FB-4809-A393-A35AEEAD3E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9524</xdr:rowOff>
    </xdr:from>
    <xdr:to>
      <xdr:col>6</xdr:col>
      <xdr:colOff>142875</xdr:colOff>
      <xdr:row>3</xdr:row>
      <xdr:rowOff>176462</xdr:rowOff>
    </xdr:to>
    <xdr:pic>
      <xdr:nvPicPr>
        <xdr:cNvPr id="4" name="Imagen 3">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133350</xdr:colOff>
      <xdr:row>44</xdr:row>
      <xdr:rowOff>104775</xdr:rowOff>
    </xdr:from>
    <xdr:to>
      <xdr:col>25</xdr:col>
      <xdr:colOff>438150</xdr:colOff>
      <xdr:row>56</xdr:row>
      <xdr:rowOff>52387</xdr:rowOff>
    </xdr:to>
    <xdr:graphicFrame macro="">
      <xdr:nvGraphicFramePr>
        <xdr:cNvPr id="5" name="Gráfico 4">
          <a:extLst>
            <a:ext uri="{FF2B5EF4-FFF2-40B4-BE49-F238E27FC236}">
              <a16:creationId xmlns:a16="http://schemas.microsoft.com/office/drawing/2014/main" id="{0C65D1D6-82D3-4DBB-95FD-E61FF4932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LEXPEREA/Downloads/Consolidado-Indicadores-3er-trim-202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20PIV-IND-001-V7%204to%20Trim%20202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20PIV-IND-002-V5%204to%20Trim%20202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3.%20PIV-IND-003-V3%204to%20Trim%20202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4.%20PIV-IND-004-V4%204to%20Trim%20202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5.%20PIV-IND-005-V3%204to%20Trim%20202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7.%20PIV-IND-007-V4%204to%20Trim%20202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PPMQ-IND-004-V1Porcentaje_de_Cumplimiento_de_Entregas_de_Vehiculos_Maquinaria_y_Equipos_de_la_UMV%20(4).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IMVI-IND-002-V10_Indicador_poblaci&#243;n_satisfecha.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IMVI-IND-003-V5_Nivel_promedio_de_satisfacci&#243;n.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4%20Trim%202022%20IMVI-IND-004-V1%20Cumplim%20Metas%20Cicloruta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PIC-IND-001%2004.01.202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4%20Trim%202022%20IMVI-IND-005-V1%20Cumplim%20Metas%20Espacio%20Publico.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T04%20GSIT-IND-00I%20Indicador%20de%20Mesa%20Ayuda.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GREF-IND-001-V4_TIEMPO_PROMEDIO_DE_SOLICITUDES_ATENDIDAS_DE_BIENES_DE_CONSUMO.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GCON%20INDICADOR%20002-%20PAA-%20DICIEMBRE%2031%202022.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GEFI-IND-003_V10_Ejecucion_Programa_Anual_Mensualizado_de_Caja_PAC_vigencia.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GEFI-IND-005-V5_Ejecucion_Reservas_Presupuestales_3er%20trimestre.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GEFI-IND-006_V2_Indicador_diferencias_encontradas_conciliaciones_cuentas_reciprocas.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GEFI-IND-007_V2_Ejecucion_del_programa_anual_mensualizado_de_caja_-_PAC_reserva.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1.%20GLAB-IND-001%20V4%20Indicador%20de%20cumplimiento%20de%20las%20solicitudes%20de%20los%20ensayos.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2.%20GLAB-IND-002%20V1%20Indicador%20de%20calidad%20de%20los%20ensay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PIC-IND-002_TIEMPO_PROMEDIO_DE_ESPERA_PARA_LA_ATENCION_EN_EL_CHAT_VIRTUAL%2004.01.2023.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5.%20GLAB-IND-005%20V2%20Indicador%20oportunidad%20202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GTHU-IND-001-V2_Severidad_de_Accidentalidad_(Dic-22).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GTHU-IND-002-V2_Proporcion_Accidentes_Mortales_Ano_(Dic-22).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GTHU-IND-003-V4_CUMPLIMIENTO_PLAN_ESTRATEGICO_DE_TALENTO_HUMANO_-_PETH(Dic-2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GTHU-IND-006-V3_Frecuencia_de_Accidentalidad_(Dic-22).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GTHU-IND-007-V2_Prevalencia_de_la_Enfermedad_Laboral_(Dic-22).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GTHU-IND-008-V2__Incidencia_de_la_Enfermedad_Laboral_(Dic-22).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GTHU-IND-009-V2_Ausentismo_por_Causa_Medica_(Dic-22).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GTHU-IND-010-V1_Nivel_de_Satisfaccion_Plan_Formacion_y_Capacitacion_PIFC_(Dic-22).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GTHU-IND-011-V1_Nivel_de_Satisfaccion_Plan_Anual_de_Estimulos_e_Incentivos_(Dic-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PIC-IND-003_TIEMPO_PROMEDIO_DE_ATENCION_CHAT_VIRTUAL%2004.01.2023.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GTHU-IND-012_V1_Impacto_actividades_del_Plan_Institucional_de_Capacitacion_-_PIC_(Dic-22).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GAM-IND-001-V4_Aprovechamiento_de_Residuos.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GAM-IND-002-V3_Eficiencia_en_el_Consumo_de_Agua_en_la_Entidad.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GAM-IND-003-V3_Eficiencia_en_el_Consumo_de_Energia_Electrica_en_la_Entidad.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GAM-IND-004-V3_Contratos.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1.GDOC-IND-001-V2_FINALIZACION_DE_TRAMITES_SGDEA.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2.GDOC-IND-002-V2_Atencion_Consultas_Archivo_Central_y_Gestion.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3.GDOC-IND-003-V1_Cumplimiento_Tramites_en_el_SGDEA.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Users/ALEXPEREA/Downloads/CEM-IND-001-V11%20Cumplimiento%20PAA%20Trim4-2022%20(1).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Users/ALEXPEREA/Downloads/2022-12-31%20CEM-IND-002%20V5%20CUMPLIMIENTO%20ACCIONES%20CORRECTIVA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PIC-IND-004-V3_Percepcion__Contenidos_Publicados_en_Canales_de_Comunicacion__Entidad%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PIC-IND-006%20V4%20Satisfacci&#243;n%20de%20actividades%20de%20R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PIC-IND-007%2004.01.202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uaermv-my.sharepoint.com/personal/tifanny_wilches_umv_gov_co/Documents/3.%20CONTRATO%20163%20-2019/ENLACE/2020/002%20INDICADORES/001%20Primer%20Trimestre/GSIT/3.%20GSIT-IND-001-V2_Mesa_de_Ayud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T04%20EGTI-IND-001-V3_Cumplimiento_Acciones_Plan_Estrategico_Tecnologias_Informac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DESI-001"/>
      <sheetName val="APIC-001"/>
      <sheetName val="APIC - 002"/>
      <sheetName val="APIC-003"/>
      <sheetName val="APIC-007"/>
      <sheetName val="EGTI-001"/>
      <sheetName val="PIV-001"/>
      <sheetName val="PIV-002"/>
      <sheetName val="PIV-003"/>
      <sheetName val="PIV-004"/>
      <sheetName val="PIV-005"/>
      <sheetName val="PIV-007"/>
      <sheetName val="PPMQ-001"/>
      <sheetName val="PPMQ-002"/>
      <sheetName val="PPMQ-003"/>
      <sheetName val="PPMQ-004"/>
      <sheetName val="IMVI-001"/>
      <sheetName val="IMVI-002"/>
      <sheetName val="IMV-003"/>
      <sheetName val="IMVI-004"/>
      <sheetName val="IMVI-005"/>
      <sheetName val="GSIT-001"/>
      <sheetName val="GREF-001"/>
      <sheetName val="GREF-002"/>
      <sheetName val="GCON-002"/>
      <sheetName val="GEFI-002"/>
      <sheetName val="GEFI-003"/>
      <sheetName val="GEFI-004"/>
      <sheetName val="GEFI-005"/>
      <sheetName val="GEFI-006"/>
      <sheetName val="GEFI-007"/>
      <sheetName val="GLAB-001"/>
      <sheetName val="GLAB-002"/>
      <sheetName val="GLAB-005"/>
      <sheetName val="GTHU-001"/>
      <sheetName val="GTHU-003"/>
      <sheetName val="GTHU-006"/>
      <sheetName val="GTHU-009"/>
      <sheetName val="GAM-001"/>
      <sheetName val="GAM-003"/>
      <sheetName val="GDOC-001"/>
      <sheetName val="GDOC-002"/>
      <sheetName val="GDOC-003"/>
      <sheetName val="GJUR-001"/>
      <sheetName val="CODI-001"/>
      <sheetName val="CEM-001"/>
    </sheetNames>
    <sheetDataSet>
      <sheetData sheetId="0"/>
      <sheetData sheetId="1">
        <row r="35">
          <cell r="D35">
            <v>0</v>
          </cell>
          <cell r="E35">
            <v>0</v>
          </cell>
          <cell r="F35">
            <v>0</v>
          </cell>
          <cell r="G35">
            <v>0</v>
          </cell>
          <cell r="H35" t="str">
            <v>Número de productos entregados en los términos de tiempos establecidos</v>
          </cell>
          <cell r="I35" t="str">
            <v>Número de productos definidos para el periodo</v>
          </cell>
          <cell r="J35" t="str">
            <v>RESULTADO</v>
          </cell>
        </row>
        <row r="36">
          <cell r="C36" t="str">
            <v>Trimestre I</v>
          </cell>
          <cell r="D36">
            <v>0</v>
          </cell>
          <cell r="E36">
            <v>0</v>
          </cell>
          <cell r="F36">
            <v>0</v>
          </cell>
          <cell r="G36">
            <v>0</v>
          </cell>
          <cell r="H36">
            <v>12</v>
          </cell>
          <cell r="I36">
            <v>12</v>
          </cell>
          <cell r="J36">
            <v>1</v>
          </cell>
        </row>
        <row r="37">
          <cell r="C37" t="str">
            <v>Trimestre 2</v>
          </cell>
          <cell r="D37">
            <v>0</v>
          </cell>
          <cell r="E37">
            <v>0</v>
          </cell>
          <cell r="F37">
            <v>0</v>
          </cell>
          <cell r="G37">
            <v>0</v>
          </cell>
          <cell r="H37">
            <v>12</v>
          </cell>
          <cell r="I37">
            <v>12</v>
          </cell>
          <cell r="J37">
            <v>1</v>
          </cell>
        </row>
        <row r="38">
          <cell r="C38">
            <v>0</v>
          </cell>
          <cell r="D38">
            <v>0</v>
          </cell>
          <cell r="E38">
            <v>0</v>
          </cell>
          <cell r="F38">
            <v>0</v>
          </cell>
          <cell r="G38">
            <v>14</v>
          </cell>
          <cell r="H38">
            <v>14</v>
          </cell>
          <cell r="I38">
            <v>1</v>
          </cell>
          <cell r="J38" t="str">
            <v xml:space="preserve">Se realizaron 12 de 12 productos programados para el tercer  trimestre vigencia 2022. Dentro de los productos  y actividades realizadas por el proceso DESI se encuentran:  (Evidencias en link de acceso)
1-Informe de indicadores corte a segundo trimestre 2022, publicado en página web / Transparencia de la UAERMV
https://www.umv.gov.co/portal/transparencia2020/indicadores-de-gestion/
2-Consolidado Planes de Acción  segundo  trimestre 2022, publicado en página web / Transparencia de la UAERMV
https://www.umv.gov.co/portal/transparencia2020/planes-de-accion/
3-Informe de monitoreo a Riesgos segundo  cuatrimestre 2022, acceso evidencia:
https://uaermv.sharepoint.com/:f:/s/ProcesoDESI/Eov1_XBKHZlFg5JtnyxzTBYBdn4j3PhVPDJA29BujM5KAg?e=hrtHyC
4-Informe de monitoreo Plan Anticorrupción y atención al ciudadano corte a 30 agosto 2022, publicado en página web:
https://www.umv.gov.co/portal/control-7-2-reportes-de-control-interno-2022/#1551484987948-08c312f8-6f0b
5-Seguimiento políticas  MIPG , segundo  Informe 2022 :
https://uaermv.sharepoint.com/:w:/s/ProcesoDESI/EW7xtrRf4F5OgU3kmvGJw-cB_7n2YpLX7W9kfLOJ4N2vBA?e=KOzlj8
6.Seguimiento Plan de Adecuación MIPG ( CIGD 27/07/2022)
https://uaermv.sharepoint.com/:p:/s/ProcesoDESI/EYEi4iX8b51EmvtwBe2p8VUBqwL9KUeh3kTwPkd4MNTuvA?e=332j1Q
7-Reportes oficial SEGPLAN  https://www.umv.gov.co/portal/transparencia/#planeacion
https://uaermv.sharepoint.com/sites/ProcesoDESI/Documentos%20compartidos/Forms/AllItems.aspx?id=%2Fsites%2FProcesoDESI%2FDocumentos%20compartidos%2F150%20340%20PROYECTOS%2F2022%2F1%2E%20Seguimiento%20Proyectos%2F5%2E%20Reporte%20SEGPLAN&amp;viewid=91cc1393%2De00b%2D43d7%2D8b8a%2De1215939b8ee
8-Reporte oficial SPI
https://uaermv.sharepoint.com/sites/ProcesoDESI/Documentos%20compartidos/Forms/AllItems.aspx?id=%2Fsites%2FProcesoDESI%2FDocumentos%20compartidos%2F150%20340%20PROYECTOS%2F2022%2F1%2E%20Seguimiento%20Proyectos%2F4%2E%20Reporte%20SPI&amp;viewid=91cc1393%2De00b%2D43d7%2D8b8a%2De1215939b8ee
9.Reporte de Cumplimiento ITA para el Periodo 2022
https://uaermv.sharepoint.com/sites/ProcesoDESI/Documentos%20compartidos/Forms/AllItems.aspx?ga=1&amp;id=%2Fsites%2FProcesoDESI%2FDocumentos%20compartidos%2F150%20300%20PLANES%2F150%20300%20160%20Planes%20de%20Transparencia%2F2022%2FITA%2FSeguimientoResultados%5FITA%20%281%29%2Epdf&amp;parent=%2Fsites%2FProcesoDESI%2FDocumentos%20compartidos%2F150%20300%20PLANES%2F150%20300%20160%20Planes%20de%20Transparencia%2F2022%2FITA 
10-Boletines de seguimiento a proyectos de inversión (en el marco de las mesas de seguimiento 
trimestrales 2022)
https://www.umv.gov.co/portal/transparencia2020/informes-de-seguimiento-a-proyectos-de-inversion/
11-Informe de las convocatorias y/o nuevos mecanismos de financiación con los que la entidad puede contar, (matriz  informe excel): https://uaermv.sharepoint.com/:x:/s/ProcesoDESI/ESTA-ltz8x1Mo6-Kw_oW1zMB0Xwu2jtFPj_rZAomfgzjDg?e=MTwIeA
12.Informes de gestión 1er semestre 2022 (avance, logros, resultados, beneficios)
https://uaermv.sharepoint.com/:b:/s/ProcesoDESI/EUXzrDuGm19GjD0MV-TE8SgB4EmYoaOHZmJcjzkrbxwdlw?e=Mht1GK
13. Informe de Rendición de Cuentas  julio 2021 a junio 2022
https://www.umv.gov.co/portal/wp-content/uploads/2022/09/Informe-de-Rendicion-de-Cuentas-julio-2021-junio-2022_V2.docx
14.Publicaciones de aprobaciones documentale 3er Trimestre 2022
https://uaermv.sharepoint.com/:f:/s/ProcesoDESI/Eov1_XBKHZlFg5JtnyxzTBYBdn4j3PhVPDJA29BujM5KAg?e=hrtHyC 
</v>
          </cell>
        </row>
        <row r="39">
          <cell r="C39" t="str">
            <v>TOTAL</v>
          </cell>
          <cell r="D39">
            <v>0</v>
          </cell>
          <cell r="E39">
            <v>0</v>
          </cell>
          <cell r="F39">
            <v>0</v>
          </cell>
          <cell r="G39">
            <v>0</v>
          </cell>
          <cell r="H39">
            <v>12</v>
          </cell>
          <cell r="I39">
            <v>12</v>
          </cell>
          <cell r="J39">
            <v>1</v>
          </cell>
        </row>
        <row r="40">
          <cell r="C40">
            <v>0</v>
          </cell>
          <cell r="D40">
            <v>0</v>
          </cell>
          <cell r="E40">
            <v>0</v>
          </cell>
          <cell r="F40">
            <v>0</v>
          </cell>
          <cell r="G40">
            <v>0</v>
          </cell>
          <cell r="H40">
            <v>0</v>
          </cell>
          <cell r="I40">
            <v>0</v>
          </cell>
          <cell r="J40">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48">
          <cell r="AN48" t="str">
            <v>AVANCE DEL TRIM (km-carril)</v>
          </cell>
          <cell r="AO48" t="str">
            <v>ACUMULADO (km-carril)</v>
          </cell>
          <cell r="AP48" t="str">
            <v>META (km-carril)</v>
          </cell>
        </row>
        <row r="49">
          <cell r="AM49" t="str">
            <v>TRIM1</v>
          </cell>
          <cell r="AN49">
            <v>367.86</v>
          </cell>
          <cell r="AO49">
            <v>365.81</v>
          </cell>
          <cell r="AP49">
            <v>360</v>
          </cell>
        </row>
        <row r="50">
          <cell r="AM50" t="str">
            <v>TRIM2</v>
          </cell>
          <cell r="AN50">
            <v>49.93</v>
          </cell>
          <cell r="AO50">
            <v>415.74</v>
          </cell>
          <cell r="AP50">
            <v>79.06</v>
          </cell>
        </row>
        <row r="51">
          <cell r="AM51" t="str">
            <v>TRIM3</v>
          </cell>
          <cell r="AN51">
            <v>43.41</v>
          </cell>
          <cell r="AO51">
            <v>459.15</v>
          </cell>
          <cell r="AP51">
            <v>0</v>
          </cell>
        </row>
        <row r="52">
          <cell r="AM52" t="str">
            <v>TRIM4</v>
          </cell>
          <cell r="AN52">
            <v>54.38</v>
          </cell>
          <cell r="AO52">
            <v>513.53</v>
          </cell>
          <cell r="AP52">
            <v>0</v>
          </cell>
        </row>
        <row r="53">
          <cell r="AM53" t="str">
            <v>TOTAL</v>
          </cell>
          <cell r="AN53">
            <v>515.58000000000004</v>
          </cell>
          <cell r="AO53">
            <v>513.53</v>
          </cell>
          <cell r="AP53">
            <v>439.06</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44">
          <cell r="AS44" t="str">
            <v xml:space="preserve">AVANCE DEL TRIM </v>
          </cell>
          <cell r="AT44" t="str">
            <v>ACUMULADO</v>
          </cell>
          <cell r="AU44" t="str">
            <v>META</v>
          </cell>
        </row>
        <row r="45">
          <cell r="AR45" t="str">
            <v>TRIM1</v>
          </cell>
          <cell r="AS45">
            <v>404</v>
          </cell>
          <cell r="AT45">
            <v>404</v>
          </cell>
          <cell r="AU45">
            <v>400</v>
          </cell>
        </row>
        <row r="46">
          <cell r="AR46" t="str">
            <v>TRIM2</v>
          </cell>
          <cell r="AS46">
            <v>652</v>
          </cell>
          <cell r="AT46">
            <v>1056</v>
          </cell>
          <cell r="AU46">
            <v>600</v>
          </cell>
        </row>
        <row r="47">
          <cell r="AR47" t="str">
            <v>TRIM3</v>
          </cell>
          <cell r="AS47">
            <v>665</v>
          </cell>
          <cell r="AT47">
            <v>1721</v>
          </cell>
          <cell r="AU47">
            <v>650</v>
          </cell>
        </row>
        <row r="48">
          <cell r="AR48" t="str">
            <v>TRIM4</v>
          </cell>
          <cell r="AS48">
            <v>540</v>
          </cell>
          <cell r="AT48">
            <v>2261</v>
          </cell>
          <cell r="AU48">
            <v>400</v>
          </cell>
        </row>
        <row r="49">
          <cell r="AR49" t="str">
            <v>TOTAL</v>
          </cell>
          <cell r="AS49">
            <v>2261</v>
          </cell>
          <cell r="AT49">
            <v>2261</v>
          </cell>
          <cell r="AU49">
            <v>2050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45">
          <cell r="AR45" t="str">
            <v>AVANCE DEL TRIM (km-carril)</v>
          </cell>
          <cell r="AS45" t="str">
            <v>ACUMULADO (km-carril)</v>
          </cell>
          <cell r="AT45" t="str">
            <v>META (km-carril)</v>
          </cell>
        </row>
        <row r="46">
          <cell r="AQ46" t="str">
            <v>TRIM1</v>
          </cell>
          <cell r="AR46">
            <v>7.78</v>
          </cell>
          <cell r="AS46">
            <v>7.78</v>
          </cell>
          <cell r="AT46">
            <v>7.5</v>
          </cell>
        </row>
        <row r="47">
          <cell r="AQ47" t="str">
            <v>TRIM2</v>
          </cell>
          <cell r="AR47">
            <v>1.42</v>
          </cell>
          <cell r="AS47">
            <v>9.1999999999999993</v>
          </cell>
          <cell r="AT47">
            <v>2</v>
          </cell>
        </row>
        <row r="48">
          <cell r="AQ48" t="str">
            <v>TRIM3</v>
          </cell>
          <cell r="AR48">
            <v>0</v>
          </cell>
          <cell r="AS48">
            <v>9.1999999999999993</v>
          </cell>
          <cell r="AT48">
            <v>0</v>
          </cell>
        </row>
        <row r="49">
          <cell r="AQ49" t="str">
            <v>TRIM4</v>
          </cell>
          <cell r="AR49">
            <v>0.2</v>
          </cell>
          <cell r="AS49">
            <v>9.3999999999999986</v>
          </cell>
          <cell r="AT49">
            <v>0</v>
          </cell>
        </row>
        <row r="50">
          <cell r="AQ50" t="str">
            <v>TOTAL</v>
          </cell>
          <cell r="AR50">
            <v>9.3999999999999986</v>
          </cell>
          <cell r="AS50">
            <v>9.3999999999999986</v>
          </cell>
          <cell r="AT50">
            <v>9.5</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45">
          <cell r="AN45" t="str">
            <v>AVANCE DEL TRIM (km-carril)</v>
          </cell>
          <cell r="AO45" t="str">
            <v>ACUMULADO (km-carril)</v>
          </cell>
          <cell r="AP45" t="str">
            <v>META (km-carril)</v>
          </cell>
        </row>
        <row r="46">
          <cell r="AM46" t="str">
            <v>TRIM1</v>
          </cell>
          <cell r="AN46">
            <v>27.18</v>
          </cell>
          <cell r="AO46">
            <v>27.18</v>
          </cell>
          <cell r="AP46">
            <v>19.100000000000001</v>
          </cell>
        </row>
        <row r="47">
          <cell r="AM47" t="str">
            <v>TRIM2</v>
          </cell>
          <cell r="AN47">
            <v>0</v>
          </cell>
          <cell r="AO47">
            <v>27.18</v>
          </cell>
          <cell r="AP47">
            <v>0</v>
          </cell>
        </row>
        <row r="48">
          <cell r="AM48" t="str">
            <v>TRIM3</v>
          </cell>
          <cell r="AN48">
            <v>0</v>
          </cell>
          <cell r="AO48">
            <v>27.18</v>
          </cell>
          <cell r="AP48">
            <v>0</v>
          </cell>
        </row>
        <row r="49">
          <cell r="AM49" t="str">
            <v>TRIM4</v>
          </cell>
          <cell r="AN49">
            <v>2</v>
          </cell>
          <cell r="AO49">
            <v>29.18</v>
          </cell>
          <cell r="AP49">
            <v>0</v>
          </cell>
        </row>
        <row r="50">
          <cell r="AM50" t="str">
            <v>TOTAL</v>
          </cell>
          <cell r="AN50">
            <v>29.18</v>
          </cell>
          <cell r="AO50">
            <v>29.18</v>
          </cell>
          <cell r="AP50">
            <v>19.100000000000001</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47">
          <cell r="AR47" t="str">
            <v>TRIM.</v>
          </cell>
          <cell r="AS47" t="str">
            <v>AVANCE DEL TRIM (# de mesas)</v>
          </cell>
          <cell r="AT47" t="str">
            <v>ACUMULADO (# de mesas)</v>
          </cell>
          <cell r="AU47" t="str">
            <v>META (# de mesas)</v>
          </cell>
          <cell r="AV47">
            <v>0</v>
          </cell>
        </row>
        <row r="48">
          <cell r="AR48" t="str">
            <v>TRIM1</v>
          </cell>
          <cell r="AS48">
            <v>14</v>
          </cell>
          <cell r="AT48">
            <v>14</v>
          </cell>
          <cell r="AU48">
            <v>14</v>
          </cell>
          <cell r="AV48">
            <v>0</v>
          </cell>
        </row>
        <row r="49">
          <cell r="AR49" t="str">
            <v>TRIM2</v>
          </cell>
          <cell r="AS49">
            <v>10</v>
          </cell>
          <cell r="AT49">
            <v>24</v>
          </cell>
          <cell r="AU49">
            <v>10</v>
          </cell>
          <cell r="AV49">
            <v>0</v>
          </cell>
        </row>
        <row r="50">
          <cell r="AR50" t="str">
            <v>TRIM3</v>
          </cell>
          <cell r="AS50">
            <v>10</v>
          </cell>
          <cell r="AT50">
            <v>34</v>
          </cell>
          <cell r="AU50">
            <v>10</v>
          </cell>
          <cell r="AV50">
            <v>0</v>
          </cell>
        </row>
        <row r="51">
          <cell r="AR51" t="str">
            <v>TRIM4</v>
          </cell>
          <cell r="AS51">
            <v>6</v>
          </cell>
          <cell r="AT51">
            <v>40</v>
          </cell>
          <cell r="AU51">
            <v>6</v>
          </cell>
          <cell r="AV51">
            <v>0</v>
          </cell>
        </row>
        <row r="52">
          <cell r="AR52" t="str">
            <v>TOTAL</v>
          </cell>
          <cell r="AS52">
            <v>40</v>
          </cell>
          <cell r="AT52">
            <v>40</v>
          </cell>
          <cell r="AU52">
            <v>40</v>
          </cell>
          <cell r="AV52">
            <v>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44">
          <cell r="AK44" t="str">
            <v>AVANCE DEL TRIM (km-carril)</v>
          </cell>
          <cell r="AL44" t="str">
            <v>ACUMULADO (km-carril)</v>
          </cell>
          <cell r="AM44" t="str">
            <v>META (km-carril)</v>
          </cell>
        </row>
        <row r="45">
          <cell r="AJ45" t="str">
            <v>TRIM1</v>
          </cell>
          <cell r="AK45">
            <v>8678</v>
          </cell>
          <cell r="AL45">
            <v>8678</v>
          </cell>
          <cell r="AM45">
            <v>8500</v>
          </cell>
        </row>
        <row r="46">
          <cell r="AJ46" t="str">
            <v>TRIM2</v>
          </cell>
          <cell r="AK46">
            <v>11568</v>
          </cell>
          <cell r="AL46">
            <v>20246</v>
          </cell>
          <cell r="AM46">
            <v>10100</v>
          </cell>
        </row>
        <row r="47">
          <cell r="AJ47" t="str">
            <v>TRIM3</v>
          </cell>
          <cell r="AK47">
            <v>10023</v>
          </cell>
          <cell r="AL47">
            <v>30269</v>
          </cell>
          <cell r="AM47">
            <v>9900</v>
          </cell>
        </row>
        <row r="48">
          <cell r="AJ48" t="str">
            <v>TRIM 4</v>
          </cell>
          <cell r="AK48">
            <v>10808</v>
          </cell>
          <cell r="AL48">
            <v>41077</v>
          </cell>
          <cell r="AM48">
            <v>9500</v>
          </cell>
        </row>
        <row r="49">
          <cell r="AJ49" t="str">
            <v>TOTAL</v>
          </cell>
          <cell r="AK49">
            <v>41077</v>
          </cell>
          <cell r="AL49">
            <v>41077</v>
          </cell>
          <cell r="AM49">
            <v>38000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MQ-IND-004"/>
    </sheetNames>
    <sheetDataSet>
      <sheetData sheetId="0">
        <row r="35">
          <cell r="D35">
            <v>0</v>
          </cell>
          <cell r="E35">
            <v>0</v>
          </cell>
          <cell r="F35">
            <v>0</v>
          </cell>
          <cell r="G35">
            <v>0</v>
          </cell>
          <cell r="H35" t="str">
            <v>Sumatoria solicitudes con entregas</v>
          </cell>
          <cell r="I35" t="str">
            <v>total solicitudes recibidas</v>
          </cell>
        </row>
        <row r="36">
          <cell r="C36">
            <v>0</v>
          </cell>
          <cell r="D36">
            <v>0</v>
          </cell>
          <cell r="E36">
            <v>0</v>
          </cell>
          <cell r="F36">
            <v>0</v>
          </cell>
          <cell r="G36">
            <v>0</v>
          </cell>
          <cell r="H36">
            <v>0</v>
          </cell>
          <cell r="I36">
            <v>0</v>
          </cell>
        </row>
        <row r="37">
          <cell r="C37" t="str">
            <v>Trimestre 1</v>
          </cell>
          <cell r="D37">
            <v>0</v>
          </cell>
          <cell r="E37">
            <v>0</v>
          </cell>
          <cell r="F37">
            <v>0</v>
          </cell>
          <cell r="G37">
            <v>0</v>
          </cell>
          <cell r="H37">
            <v>67</v>
          </cell>
          <cell r="I37">
            <v>82</v>
          </cell>
        </row>
        <row r="38">
          <cell r="C38" t="str">
            <v>Trimestre 2</v>
          </cell>
          <cell r="D38">
            <v>0</v>
          </cell>
          <cell r="E38">
            <v>0</v>
          </cell>
          <cell r="F38">
            <v>0</v>
          </cell>
          <cell r="G38">
            <v>0</v>
          </cell>
          <cell r="H38">
            <v>139</v>
          </cell>
          <cell r="I38">
            <v>145</v>
          </cell>
        </row>
        <row r="39">
          <cell r="C39" t="str">
            <v>Trimestre 3</v>
          </cell>
          <cell r="D39">
            <v>0</v>
          </cell>
          <cell r="E39">
            <v>0</v>
          </cell>
          <cell r="F39">
            <v>0</v>
          </cell>
          <cell r="G39">
            <v>0</v>
          </cell>
          <cell r="H39">
            <v>125</v>
          </cell>
          <cell r="I39">
            <v>131</v>
          </cell>
        </row>
        <row r="40">
          <cell r="C40" t="str">
            <v>Trimestre 4</v>
          </cell>
          <cell r="D40">
            <v>0</v>
          </cell>
          <cell r="E40">
            <v>0</v>
          </cell>
          <cell r="F40">
            <v>0</v>
          </cell>
          <cell r="G40">
            <v>0</v>
          </cell>
          <cell r="H40">
            <v>215</v>
          </cell>
          <cell r="I40">
            <v>223</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VI-IND-002"/>
    </sheetNames>
    <sheetDataSet>
      <sheetData sheetId="0">
        <row r="38">
          <cell r="C38" t="str">
            <v>Trimestre I</v>
          </cell>
          <cell r="D38">
            <v>0</v>
          </cell>
          <cell r="E38">
            <v>0</v>
          </cell>
          <cell r="F38">
            <v>0</v>
          </cell>
          <cell r="G38">
            <v>0</v>
          </cell>
          <cell r="J38">
            <v>0.94</v>
          </cell>
        </row>
        <row r="39">
          <cell r="C39" t="str">
            <v>Trimestre II</v>
          </cell>
          <cell r="D39">
            <v>0</v>
          </cell>
          <cell r="E39">
            <v>0</v>
          </cell>
          <cell r="F39">
            <v>0</v>
          </cell>
          <cell r="G39">
            <v>0</v>
          </cell>
          <cell r="J39">
            <v>1</v>
          </cell>
        </row>
        <row r="40">
          <cell r="C40" t="str">
            <v>Trimestre III</v>
          </cell>
          <cell r="D40">
            <v>0</v>
          </cell>
          <cell r="E40">
            <v>0</v>
          </cell>
          <cell r="F40">
            <v>0</v>
          </cell>
          <cell r="G40">
            <v>0</v>
          </cell>
          <cell r="J40">
            <v>0.98</v>
          </cell>
        </row>
        <row r="41">
          <cell r="C41" t="str">
            <v>Trimestre IV</v>
          </cell>
          <cell r="D41">
            <v>0</v>
          </cell>
          <cell r="E41">
            <v>0</v>
          </cell>
          <cell r="F41">
            <v>0</v>
          </cell>
          <cell r="G41">
            <v>0</v>
          </cell>
          <cell r="J41">
            <v>0.93</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V-IND-003"/>
    </sheetNames>
    <sheetDataSet>
      <sheetData sheetId="0">
        <row r="38">
          <cell r="C38" t="str">
            <v>Trimestre I</v>
          </cell>
          <cell r="D38">
            <v>0</v>
          </cell>
          <cell r="E38">
            <v>0</v>
          </cell>
          <cell r="F38">
            <v>0</v>
          </cell>
          <cell r="G38">
            <v>0</v>
          </cell>
          <cell r="J38">
            <v>4.3</v>
          </cell>
        </row>
        <row r="39">
          <cell r="C39" t="str">
            <v>Trimestre II</v>
          </cell>
          <cell r="D39">
            <v>0</v>
          </cell>
          <cell r="E39">
            <v>0</v>
          </cell>
          <cell r="F39">
            <v>0</v>
          </cell>
          <cell r="G39">
            <v>0</v>
          </cell>
          <cell r="J39">
            <v>4.5</v>
          </cell>
        </row>
        <row r="40">
          <cell r="C40" t="str">
            <v>Trimestre III</v>
          </cell>
          <cell r="D40">
            <v>0</v>
          </cell>
          <cell r="E40">
            <v>0</v>
          </cell>
          <cell r="F40">
            <v>0</v>
          </cell>
          <cell r="G40">
            <v>0</v>
          </cell>
          <cell r="J40">
            <v>4.5</v>
          </cell>
        </row>
        <row r="41">
          <cell r="C41" t="str">
            <v>Trimestre IV</v>
          </cell>
          <cell r="D41">
            <v>0</v>
          </cell>
          <cell r="E41">
            <v>0</v>
          </cell>
          <cell r="F41">
            <v>0</v>
          </cell>
          <cell r="G41">
            <v>0</v>
          </cell>
          <cell r="J41">
            <v>4.3</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VI-IND-004"/>
    </sheetNames>
    <sheetDataSet>
      <sheetData sheetId="0">
        <row r="35">
          <cell r="D35">
            <v>0</v>
          </cell>
          <cell r="E35">
            <v>0</v>
          </cell>
          <cell r="F35">
            <v>0</v>
          </cell>
          <cell r="G35">
            <v>0</v>
          </cell>
          <cell r="H35" t="str">
            <v># Km carril lineal intervenidos</v>
          </cell>
          <cell r="I35" t="str">
            <v># Km carril lineal programados</v>
          </cell>
        </row>
        <row r="36">
          <cell r="C36" t="str">
            <v>Enero</v>
          </cell>
          <cell r="D36">
            <v>0</v>
          </cell>
          <cell r="E36">
            <v>0</v>
          </cell>
          <cell r="F36">
            <v>0</v>
          </cell>
          <cell r="G36">
            <v>0</v>
          </cell>
          <cell r="H36">
            <v>3.28</v>
          </cell>
          <cell r="I36">
            <v>3.28</v>
          </cell>
        </row>
        <row r="37">
          <cell r="C37" t="str">
            <v>Febrero</v>
          </cell>
          <cell r="D37">
            <v>0</v>
          </cell>
          <cell r="E37">
            <v>0</v>
          </cell>
          <cell r="F37">
            <v>0</v>
          </cell>
          <cell r="G37">
            <v>0</v>
          </cell>
          <cell r="H37">
            <v>3.35</v>
          </cell>
          <cell r="I37">
            <v>3.35</v>
          </cell>
        </row>
        <row r="38">
          <cell r="C38" t="str">
            <v>Marzo</v>
          </cell>
          <cell r="D38">
            <v>0</v>
          </cell>
          <cell r="E38">
            <v>0</v>
          </cell>
          <cell r="F38">
            <v>0</v>
          </cell>
          <cell r="G38">
            <v>0</v>
          </cell>
          <cell r="H38">
            <v>1.87</v>
          </cell>
          <cell r="I38">
            <v>1.87</v>
          </cell>
        </row>
        <row r="39">
          <cell r="C39" t="str">
            <v>Abril</v>
          </cell>
          <cell r="D39">
            <v>0</v>
          </cell>
          <cell r="E39">
            <v>0</v>
          </cell>
          <cell r="F39">
            <v>0</v>
          </cell>
          <cell r="G39">
            <v>0</v>
          </cell>
          <cell r="H39">
            <v>0.75</v>
          </cell>
          <cell r="I39">
            <v>1.6</v>
          </cell>
        </row>
        <row r="40">
          <cell r="C40" t="str">
            <v>Mayo</v>
          </cell>
          <cell r="D40">
            <v>0</v>
          </cell>
          <cell r="E40">
            <v>0</v>
          </cell>
          <cell r="F40">
            <v>0</v>
          </cell>
          <cell r="G40">
            <v>0</v>
          </cell>
          <cell r="H40">
            <v>0.14000000000000001</v>
          </cell>
          <cell r="I40">
            <v>1.6</v>
          </cell>
        </row>
        <row r="41">
          <cell r="C41" t="str">
            <v>Junio</v>
          </cell>
          <cell r="D41">
            <v>0</v>
          </cell>
          <cell r="E41">
            <v>0</v>
          </cell>
          <cell r="F41">
            <v>0</v>
          </cell>
          <cell r="G41">
            <v>0</v>
          </cell>
          <cell r="H41">
            <v>0.85</v>
          </cell>
          <cell r="I41">
            <v>1.6</v>
          </cell>
        </row>
        <row r="42">
          <cell r="C42" t="str">
            <v>Julio</v>
          </cell>
          <cell r="D42">
            <v>0</v>
          </cell>
          <cell r="E42">
            <v>0</v>
          </cell>
          <cell r="F42">
            <v>0</v>
          </cell>
          <cell r="G42">
            <v>0</v>
          </cell>
          <cell r="H42">
            <v>4.1900000000000004</v>
          </cell>
          <cell r="I42">
            <v>1.6</v>
          </cell>
        </row>
        <row r="43">
          <cell r="C43" t="str">
            <v>Agosto</v>
          </cell>
          <cell r="D43">
            <v>0</v>
          </cell>
          <cell r="E43">
            <v>0</v>
          </cell>
          <cell r="F43">
            <v>0</v>
          </cell>
          <cell r="G43">
            <v>0</v>
          </cell>
          <cell r="H43">
            <v>2.77</v>
          </cell>
          <cell r="I43">
            <v>1.5</v>
          </cell>
        </row>
        <row r="44">
          <cell r="C44" t="str">
            <v>Septiembre</v>
          </cell>
          <cell r="D44">
            <v>0</v>
          </cell>
          <cell r="E44">
            <v>0</v>
          </cell>
          <cell r="F44">
            <v>0</v>
          </cell>
          <cell r="G44">
            <v>0</v>
          </cell>
          <cell r="H44">
            <v>2.46</v>
          </cell>
          <cell r="I44">
            <v>2</v>
          </cell>
        </row>
        <row r="45">
          <cell r="C45" t="str">
            <v>Octubre</v>
          </cell>
          <cell r="D45">
            <v>0</v>
          </cell>
          <cell r="E45">
            <v>0</v>
          </cell>
          <cell r="F45">
            <v>0</v>
          </cell>
          <cell r="G45">
            <v>0</v>
          </cell>
          <cell r="H45">
            <v>1.01</v>
          </cell>
          <cell r="I45">
            <v>0.9</v>
          </cell>
        </row>
        <row r="46">
          <cell r="C46" t="str">
            <v>Noviembre</v>
          </cell>
          <cell r="D46">
            <v>0</v>
          </cell>
          <cell r="E46">
            <v>0</v>
          </cell>
          <cell r="F46">
            <v>0</v>
          </cell>
          <cell r="G46">
            <v>0</v>
          </cell>
          <cell r="H46">
            <v>0</v>
          </cell>
          <cell r="I46">
            <v>0</v>
          </cell>
        </row>
        <row r="47">
          <cell r="C47" t="str">
            <v>Diciembre</v>
          </cell>
          <cell r="D47">
            <v>0</v>
          </cell>
          <cell r="E47">
            <v>0</v>
          </cell>
          <cell r="F47">
            <v>0</v>
          </cell>
          <cell r="G47">
            <v>0</v>
          </cell>
          <cell r="H47">
            <v>0.42</v>
          </cell>
          <cell r="I47">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C-IND-001"/>
    </sheetNames>
    <sheetDataSet>
      <sheetData sheetId="0">
        <row r="36">
          <cell r="C36" t="str">
            <v>1 TRIMESTRE</v>
          </cell>
          <cell r="J36">
            <v>0</v>
          </cell>
        </row>
        <row r="37">
          <cell r="C37" t="str">
            <v>2 TRIMESTRE</v>
          </cell>
          <cell r="J37">
            <v>0</v>
          </cell>
        </row>
        <row r="38">
          <cell r="C38" t="str">
            <v>3 TRIMESTRE</v>
          </cell>
          <cell r="J38">
            <v>1.9047619047619049</v>
          </cell>
        </row>
        <row r="39">
          <cell r="C39" t="str">
            <v>4 TRIMESTRE</v>
          </cell>
          <cell r="J39">
            <v>3.4090909090909087</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VI-IND-005"/>
    </sheetNames>
    <sheetDataSet>
      <sheetData sheetId="0">
        <row r="35">
          <cell r="D35">
            <v>0</v>
          </cell>
          <cell r="E35">
            <v>0</v>
          </cell>
          <cell r="F35">
            <v>0</v>
          </cell>
          <cell r="G35">
            <v>0</v>
          </cell>
          <cell r="H35" t="str">
            <v># Metros cuadrados intervenidos</v>
          </cell>
          <cell r="I35" t="str">
            <v># Metros cuadrados programados</v>
          </cell>
        </row>
        <row r="36">
          <cell r="C36" t="str">
            <v>Enero</v>
          </cell>
          <cell r="D36">
            <v>0</v>
          </cell>
          <cell r="E36">
            <v>0</v>
          </cell>
          <cell r="F36">
            <v>0</v>
          </cell>
          <cell r="G36">
            <v>0</v>
          </cell>
          <cell r="H36">
            <v>2515.23</v>
          </cell>
          <cell r="I36">
            <v>2500</v>
          </cell>
        </row>
        <row r="37">
          <cell r="C37" t="str">
            <v>Febrero</v>
          </cell>
          <cell r="D37">
            <v>0</v>
          </cell>
          <cell r="E37">
            <v>0</v>
          </cell>
          <cell r="F37">
            <v>0</v>
          </cell>
          <cell r="G37">
            <v>0</v>
          </cell>
          <cell r="H37">
            <v>6942.75</v>
          </cell>
          <cell r="I37">
            <v>6900</v>
          </cell>
        </row>
        <row r="38">
          <cell r="C38" t="str">
            <v>Marzo</v>
          </cell>
          <cell r="D38">
            <v>0</v>
          </cell>
          <cell r="E38">
            <v>0</v>
          </cell>
          <cell r="F38">
            <v>0</v>
          </cell>
          <cell r="G38">
            <v>0</v>
          </cell>
          <cell r="H38">
            <v>1442.65</v>
          </cell>
          <cell r="I38">
            <v>1400</v>
          </cell>
        </row>
        <row r="39">
          <cell r="C39" t="str">
            <v>Abril</v>
          </cell>
          <cell r="D39">
            <v>0</v>
          </cell>
          <cell r="E39">
            <v>0</v>
          </cell>
          <cell r="F39">
            <v>0</v>
          </cell>
          <cell r="G39">
            <v>0</v>
          </cell>
          <cell r="H39">
            <v>0</v>
          </cell>
          <cell r="I39">
            <v>2000</v>
          </cell>
        </row>
        <row r="40">
          <cell r="C40" t="str">
            <v>Mayo</v>
          </cell>
          <cell r="D40">
            <v>0</v>
          </cell>
          <cell r="E40">
            <v>0</v>
          </cell>
          <cell r="F40">
            <v>0</v>
          </cell>
          <cell r="G40">
            <v>0</v>
          </cell>
          <cell r="H40">
            <v>4885.99</v>
          </cell>
          <cell r="I40">
            <v>3000</v>
          </cell>
        </row>
        <row r="41">
          <cell r="C41" t="str">
            <v>Junio</v>
          </cell>
          <cell r="D41">
            <v>0</v>
          </cell>
          <cell r="E41">
            <v>0</v>
          </cell>
          <cell r="F41">
            <v>0</v>
          </cell>
          <cell r="G41">
            <v>0</v>
          </cell>
          <cell r="H41">
            <v>3624.66</v>
          </cell>
          <cell r="I41">
            <v>4500</v>
          </cell>
        </row>
        <row r="42">
          <cell r="C42" t="str">
            <v>Julio</v>
          </cell>
          <cell r="D42">
            <v>0</v>
          </cell>
          <cell r="E42">
            <v>0</v>
          </cell>
          <cell r="F42">
            <v>0</v>
          </cell>
          <cell r="G42">
            <v>0</v>
          </cell>
          <cell r="H42">
            <v>1371.05</v>
          </cell>
          <cell r="I42">
            <v>4500</v>
          </cell>
        </row>
        <row r="43">
          <cell r="C43" t="str">
            <v>Agosto</v>
          </cell>
          <cell r="D43">
            <v>0</v>
          </cell>
          <cell r="E43">
            <v>0</v>
          </cell>
          <cell r="F43">
            <v>0</v>
          </cell>
          <cell r="G43">
            <v>0</v>
          </cell>
          <cell r="H43">
            <v>2851.38</v>
          </cell>
          <cell r="I43">
            <v>2500</v>
          </cell>
        </row>
        <row r="44">
          <cell r="C44" t="str">
            <v>Septiembre</v>
          </cell>
          <cell r="D44">
            <v>0</v>
          </cell>
          <cell r="E44">
            <v>0</v>
          </cell>
          <cell r="F44">
            <v>0</v>
          </cell>
          <cell r="G44">
            <v>0</v>
          </cell>
          <cell r="H44">
            <v>4210.5</v>
          </cell>
          <cell r="I44">
            <v>6000</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35">
          <cell r="H35" t="str">
            <v>CIRI</v>
          </cell>
          <cell r="I35" t="str">
            <v>TIRI</v>
          </cell>
          <cell r="J35" t="str">
            <v>RESULTADO</v>
          </cell>
        </row>
        <row r="36">
          <cell r="H36">
            <v>3537</v>
          </cell>
          <cell r="I36">
            <v>4132</v>
          </cell>
          <cell r="J36">
            <v>0.85600193610842212</v>
          </cell>
        </row>
        <row r="37">
          <cell r="H37">
            <v>1974</v>
          </cell>
          <cell r="I37">
            <v>2239</v>
          </cell>
          <cell r="J37">
            <v>0.88164359088878963</v>
          </cell>
        </row>
        <row r="38">
          <cell r="H38">
            <v>2671</v>
          </cell>
          <cell r="I38">
            <v>3137</v>
          </cell>
          <cell r="J38">
            <v>0.8514504303474657</v>
          </cell>
        </row>
        <row r="39">
          <cell r="H39">
            <v>2468</v>
          </cell>
          <cell r="I39">
            <v>3043</v>
          </cell>
          <cell r="J39">
            <v>0.81104173512980615</v>
          </cell>
        </row>
        <row r="40">
          <cell r="H40">
            <v>10650</v>
          </cell>
          <cell r="I40">
            <v>12551</v>
          </cell>
          <cell r="J40">
            <v>0.84853796510238233</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35">
          <cell r="D35">
            <v>0</v>
          </cell>
          <cell r="E35">
            <v>0</v>
          </cell>
          <cell r="F35">
            <v>0</v>
          </cell>
          <cell r="G35">
            <v>0</v>
          </cell>
          <cell r="H35" t="str">
            <v xml:space="preserve">Suma días hábiles de cada egreso </v>
          </cell>
          <cell r="I35" t="str">
            <v>Número de egresos efectivos en el mes</v>
          </cell>
          <cell r="J35" t="str">
            <v>RESULTADO</v>
          </cell>
        </row>
        <row r="36">
          <cell r="C36" t="str">
            <v>TRIMESTRE 1</v>
          </cell>
          <cell r="D36">
            <v>0</v>
          </cell>
          <cell r="E36">
            <v>0</v>
          </cell>
          <cell r="F36">
            <v>0</v>
          </cell>
          <cell r="G36">
            <v>0</v>
          </cell>
          <cell r="H36">
            <v>440</v>
          </cell>
          <cell r="I36">
            <v>568</v>
          </cell>
          <cell r="J36">
            <v>0.77464788732394363</v>
          </cell>
        </row>
        <row r="37">
          <cell r="C37" t="str">
            <v>TRIMESTRE 2</v>
          </cell>
          <cell r="D37">
            <v>0</v>
          </cell>
          <cell r="E37">
            <v>0</v>
          </cell>
          <cell r="F37">
            <v>0</v>
          </cell>
          <cell r="G37">
            <v>0</v>
          </cell>
          <cell r="H37">
            <v>3457</v>
          </cell>
          <cell r="I37">
            <v>694</v>
          </cell>
          <cell r="J37">
            <v>4.9812680115273773</v>
          </cell>
        </row>
        <row r="38">
          <cell r="C38" t="str">
            <v>TRIMESTRE 3</v>
          </cell>
          <cell r="D38">
            <v>0</v>
          </cell>
          <cell r="E38">
            <v>0</v>
          </cell>
          <cell r="F38">
            <v>0</v>
          </cell>
          <cell r="G38">
            <v>0</v>
          </cell>
          <cell r="H38">
            <v>5539</v>
          </cell>
          <cell r="I38">
            <v>1140</v>
          </cell>
          <cell r="J38">
            <v>4.8587719298245613</v>
          </cell>
        </row>
        <row r="39">
          <cell r="C39" t="str">
            <v>TRIMESTRE 4</v>
          </cell>
          <cell r="D39">
            <v>0</v>
          </cell>
          <cell r="E39">
            <v>0</v>
          </cell>
          <cell r="F39">
            <v>0</v>
          </cell>
          <cell r="G39">
            <v>0</v>
          </cell>
          <cell r="H39">
            <v>4975</v>
          </cell>
          <cell r="I39">
            <v>1368</v>
          </cell>
          <cell r="J39">
            <v>3.6366959064327484</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ON-IND-002"/>
    </sheetNames>
    <sheetDataSet>
      <sheetData sheetId="0">
        <row r="36">
          <cell r="C36" t="str">
            <v>TRIMESTRE 1</v>
          </cell>
          <cell r="D36">
            <v>0</v>
          </cell>
          <cell r="E36">
            <v>0</v>
          </cell>
          <cell r="F36">
            <v>0</v>
          </cell>
          <cell r="G36">
            <v>0</v>
          </cell>
          <cell r="H36">
            <v>21</v>
          </cell>
          <cell r="I36">
            <v>23</v>
          </cell>
        </row>
        <row r="37">
          <cell r="C37" t="str">
            <v>TRIMESTRE 2</v>
          </cell>
          <cell r="D37">
            <v>0</v>
          </cell>
          <cell r="E37">
            <v>0</v>
          </cell>
          <cell r="F37">
            <v>0</v>
          </cell>
          <cell r="G37">
            <v>0</v>
          </cell>
          <cell r="H37">
            <v>32</v>
          </cell>
          <cell r="I37">
            <v>62</v>
          </cell>
        </row>
        <row r="38">
          <cell r="C38" t="str">
            <v>TRIMESTRE 3</v>
          </cell>
          <cell r="D38">
            <v>0</v>
          </cell>
          <cell r="E38">
            <v>0</v>
          </cell>
          <cell r="F38">
            <v>0</v>
          </cell>
          <cell r="G38">
            <v>0</v>
          </cell>
          <cell r="H38">
            <v>33</v>
          </cell>
          <cell r="I38">
            <v>37</v>
          </cell>
        </row>
        <row r="39">
          <cell r="C39" t="str">
            <v>TRIMESTRE 4</v>
          </cell>
          <cell r="D39">
            <v>0</v>
          </cell>
          <cell r="E39">
            <v>0</v>
          </cell>
          <cell r="F39">
            <v>0</v>
          </cell>
          <cell r="G39">
            <v>0</v>
          </cell>
          <cell r="H39">
            <v>27</v>
          </cell>
          <cell r="I39">
            <v>30</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FI-IND-003-V10 VIGENCIA"/>
    </sheetNames>
    <sheetDataSet>
      <sheetData sheetId="0">
        <row r="35">
          <cell r="D35">
            <v>0</v>
          </cell>
          <cell r="E35">
            <v>0</v>
          </cell>
          <cell r="F35">
            <v>0</v>
          </cell>
          <cell r="G35">
            <v>0</v>
          </cell>
          <cell r="H35" t="str">
            <v>PAC EJECUTADO</v>
          </cell>
          <cell r="I35" t="str">
            <v>PAC PROGRAMADO</v>
          </cell>
        </row>
        <row r="36">
          <cell r="C36" t="str">
            <v>PIMER TRIMESTRE</v>
          </cell>
          <cell r="D36">
            <v>0</v>
          </cell>
          <cell r="E36">
            <v>0</v>
          </cell>
          <cell r="F36">
            <v>0</v>
          </cell>
          <cell r="G36">
            <v>0</v>
          </cell>
          <cell r="H36">
            <v>13637602774</v>
          </cell>
          <cell r="I36">
            <v>14112711513</v>
          </cell>
        </row>
        <row r="37">
          <cell r="C37" t="str">
            <v>SEGUNDO TRIMESTRE</v>
          </cell>
          <cell r="D37">
            <v>0</v>
          </cell>
          <cell r="E37">
            <v>0</v>
          </cell>
          <cell r="F37">
            <v>0</v>
          </cell>
          <cell r="G37">
            <v>0</v>
          </cell>
          <cell r="H37">
            <v>47207770919</v>
          </cell>
          <cell r="I37">
            <v>47751642091</v>
          </cell>
        </row>
        <row r="38">
          <cell r="C38" t="str">
            <v>TERCER TRIMESTRE</v>
          </cell>
          <cell r="D38">
            <v>0</v>
          </cell>
          <cell r="E38">
            <v>0</v>
          </cell>
          <cell r="F38">
            <v>0</v>
          </cell>
          <cell r="G38">
            <v>0</v>
          </cell>
          <cell r="H38">
            <v>42472962078</v>
          </cell>
          <cell r="I38">
            <v>46194042543</v>
          </cell>
        </row>
        <row r="39">
          <cell r="C39" t="str">
            <v>CUARTO TRIMESTRE</v>
          </cell>
          <cell r="H39">
            <v>46407008299</v>
          </cell>
          <cell r="I39">
            <v>52027636202</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FI-IND-005 -V5"/>
    </sheetNames>
    <sheetDataSet>
      <sheetData sheetId="0">
        <row r="35">
          <cell r="D35">
            <v>0</v>
          </cell>
          <cell r="E35">
            <v>0</v>
          </cell>
          <cell r="F35">
            <v>0</v>
          </cell>
          <cell r="G35">
            <v>0</v>
          </cell>
          <cell r="H35" t="str">
            <v>Valor de la ejecución de reservas</v>
          </cell>
          <cell r="I35" t="str">
            <v>Presupuesto total de reservas</v>
          </cell>
        </row>
        <row r="36">
          <cell r="C36" t="str">
            <v>1ER TRIMESTRE</v>
          </cell>
          <cell r="D36">
            <v>0</v>
          </cell>
          <cell r="E36">
            <v>0</v>
          </cell>
          <cell r="F36">
            <v>0</v>
          </cell>
          <cell r="G36">
            <v>0</v>
          </cell>
          <cell r="H36">
            <v>35592899690</v>
          </cell>
          <cell r="I36">
            <v>54507721944</v>
          </cell>
        </row>
        <row r="37">
          <cell r="C37" t="str">
            <v>2DO TRIMESTRE</v>
          </cell>
          <cell r="D37">
            <v>0</v>
          </cell>
          <cell r="E37">
            <v>0</v>
          </cell>
          <cell r="F37">
            <v>0</v>
          </cell>
          <cell r="G37">
            <v>0</v>
          </cell>
          <cell r="H37">
            <v>9413842423</v>
          </cell>
          <cell r="I37">
            <v>54118909577</v>
          </cell>
        </row>
        <row r="38">
          <cell r="C38" t="str">
            <v>3ER TRIMESTRE</v>
          </cell>
          <cell r="D38">
            <v>0</v>
          </cell>
          <cell r="E38">
            <v>0</v>
          </cell>
          <cell r="F38">
            <v>0</v>
          </cell>
          <cell r="G38">
            <v>0</v>
          </cell>
          <cell r="H38">
            <v>5720825448</v>
          </cell>
          <cell r="I38">
            <v>53861782652</v>
          </cell>
        </row>
        <row r="39">
          <cell r="C39" t="str">
            <v>4TO TRIMESTRE</v>
          </cell>
          <cell r="D39">
            <v>0</v>
          </cell>
          <cell r="E39">
            <v>0</v>
          </cell>
          <cell r="F39">
            <v>0</v>
          </cell>
          <cell r="G39">
            <v>0</v>
          </cell>
          <cell r="H39">
            <v>1045965425</v>
          </cell>
          <cell r="I39">
            <v>53762510654</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FI-IND-006 - V2"/>
    </sheetNames>
    <sheetDataSet>
      <sheetData sheetId="0">
        <row r="35">
          <cell r="D35">
            <v>0</v>
          </cell>
          <cell r="E35">
            <v>0</v>
          </cell>
          <cell r="F35">
            <v>0</v>
          </cell>
          <cell r="G35">
            <v>0</v>
          </cell>
          <cell r="H35" t="str">
            <v>Número de cuentas que presentan diferencias de la UAERMV con Entidades Públicas vinculadas económicamente</v>
          </cell>
          <cell r="I35" t="str">
            <v>Total cuentas reciprocas con Entidades Públicas</v>
          </cell>
          <cell r="J35" t="str">
            <v>RESULTADO</v>
          </cell>
        </row>
        <row r="36">
          <cell r="C36" t="str">
            <v>1er trimestre</v>
          </cell>
          <cell r="D36">
            <v>0</v>
          </cell>
          <cell r="E36">
            <v>0</v>
          </cell>
          <cell r="F36">
            <v>0</v>
          </cell>
          <cell r="G36">
            <v>0</v>
          </cell>
          <cell r="H36">
            <v>4</v>
          </cell>
          <cell r="I36">
            <v>27</v>
          </cell>
          <cell r="J36">
            <v>0.14814814814814814</v>
          </cell>
        </row>
        <row r="37">
          <cell r="C37" t="str">
            <v>2do trimestre</v>
          </cell>
          <cell r="D37">
            <v>0</v>
          </cell>
          <cell r="E37">
            <v>0</v>
          </cell>
          <cell r="F37">
            <v>0</v>
          </cell>
          <cell r="G37">
            <v>0</v>
          </cell>
          <cell r="H37">
            <v>2</v>
          </cell>
          <cell r="I37">
            <v>32</v>
          </cell>
          <cell r="J37">
            <v>6.25E-2</v>
          </cell>
        </row>
        <row r="38">
          <cell r="C38" t="str">
            <v>3er trimestre</v>
          </cell>
          <cell r="D38">
            <v>0</v>
          </cell>
          <cell r="E38">
            <v>0</v>
          </cell>
          <cell r="F38">
            <v>0</v>
          </cell>
          <cell r="G38">
            <v>0</v>
          </cell>
          <cell r="H38">
            <v>6</v>
          </cell>
          <cell r="I38">
            <v>26</v>
          </cell>
          <cell r="J38">
            <v>0.23076923076923078</v>
          </cell>
        </row>
        <row r="39">
          <cell r="C39" t="str">
            <v>4to trimestre</v>
          </cell>
          <cell r="D39">
            <v>0</v>
          </cell>
          <cell r="E39">
            <v>0</v>
          </cell>
          <cell r="F39">
            <v>0</v>
          </cell>
          <cell r="G39">
            <v>0</v>
          </cell>
          <cell r="H39">
            <v>8</v>
          </cell>
          <cell r="I39">
            <v>26</v>
          </cell>
          <cell r="J39">
            <v>0.30769230769230771</v>
          </cell>
        </row>
        <row r="40">
          <cell r="C40">
            <v>0</v>
          </cell>
          <cell r="D40">
            <v>0</v>
          </cell>
          <cell r="E40">
            <v>0</v>
          </cell>
          <cell r="F40">
            <v>0</v>
          </cell>
          <cell r="G40">
            <v>0</v>
          </cell>
          <cell r="H40">
            <v>0</v>
          </cell>
          <cell r="I40">
            <v>0</v>
          </cell>
          <cell r="J40">
            <v>0</v>
          </cell>
        </row>
        <row r="41">
          <cell r="C41">
            <v>0</v>
          </cell>
          <cell r="D41">
            <v>0</v>
          </cell>
          <cell r="E41">
            <v>0</v>
          </cell>
          <cell r="F41">
            <v>0</v>
          </cell>
          <cell r="G41">
            <v>0</v>
          </cell>
          <cell r="H41">
            <v>0</v>
          </cell>
          <cell r="I41">
            <v>0</v>
          </cell>
          <cell r="J41">
            <v>0</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FI-IND-007 -V2 RESERVA"/>
    </sheetNames>
    <sheetDataSet>
      <sheetData sheetId="0">
        <row r="35">
          <cell r="D35">
            <v>0</v>
          </cell>
          <cell r="E35">
            <v>0</v>
          </cell>
          <cell r="F35">
            <v>0</v>
          </cell>
          <cell r="G35">
            <v>0</v>
          </cell>
          <cell r="H35" t="str">
            <v>PAC EJECUTADO</v>
          </cell>
          <cell r="I35" t="str">
            <v>PAC PROGRAMADO</v>
          </cell>
        </row>
        <row r="36">
          <cell r="C36" t="str">
            <v>PRIMER TRIMESTRE</v>
          </cell>
          <cell r="D36">
            <v>0</v>
          </cell>
          <cell r="E36">
            <v>0</v>
          </cell>
          <cell r="F36">
            <v>0</v>
          </cell>
          <cell r="G36">
            <v>0</v>
          </cell>
          <cell r="H36">
            <v>30537898212</v>
          </cell>
          <cell r="I36">
            <v>42735610382</v>
          </cell>
        </row>
        <row r="37">
          <cell r="C37" t="str">
            <v>SEGUNDO TRIMESTRE</v>
          </cell>
          <cell r="D37">
            <v>0</v>
          </cell>
          <cell r="E37">
            <v>0</v>
          </cell>
          <cell r="F37">
            <v>0</v>
          </cell>
          <cell r="G37">
            <v>0</v>
          </cell>
          <cell r="H37">
            <v>10685572038</v>
          </cell>
          <cell r="I37">
            <v>14433974854</v>
          </cell>
        </row>
        <row r="38">
          <cell r="C38" t="str">
            <v>TERCER TRIMESTRE</v>
          </cell>
          <cell r="D38">
            <v>0</v>
          </cell>
          <cell r="E38">
            <v>0</v>
          </cell>
          <cell r="F38">
            <v>0</v>
          </cell>
          <cell r="G38">
            <v>0</v>
          </cell>
          <cell r="H38">
            <v>5509822448</v>
          </cell>
          <cell r="I38">
            <v>5656076624</v>
          </cell>
        </row>
        <row r="39">
          <cell r="C39" t="str">
            <v>CUARTO TRIMESTRE</v>
          </cell>
          <cell r="D39">
            <v>0</v>
          </cell>
          <cell r="E39">
            <v>0</v>
          </cell>
          <cell r="F39">
            <v>0</v>
          </cell>
          <cell r="G39">
            <v>0</v>
          </cell>
          <cell r="H39">
            <v>1019262092</v>
          </cell>
          <cell r="I39">
            <v>1712152255</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1 OK"/>
      <sheetName val="01 (2)"/>
      <sheetName val="02"/>
      <sheetName val="03"/>
      <sheetName val="04"/>
    </sheetNames>
    <sheetDataSet>
      <sheetData sheetId="0"/>
      <sheetData sheetId="1">
        <row r="36">
          <cell r="D36">
            <v>0</v>
          </cell>
          <cell r="E36">
            <v>0</v>
          </cell>
          <cell r="F36">
            <v>0</v>
          </cell>
          <cell r="G36">
            <v>0</v>
          </cell>
          <cell r="H36" t="str">
            <v>N° TOTAL DE ENSAYOS REALIZADOS</v>
          </cell>
          <cell r="I36" t="str">
            <v>N° TOTAL DE ENSAYOS SOLICITADOS</v>
          </cell>
          <cell r="J36" t="str">
            <v>% DE ENSAYOS REALIZADOS DE ACUERDO A LAS SOLICITUDES DE LOS SERVICIOS</v>
          </cell>
        </row>
        <row r="37">
          <cell r="C37">
            <v>0</v>
          </cell>
          <cell r="D37">
            <v>0</v>
          </cell>
          <cell r="E37">
            <v>0</v>
          </cell>
          <cell r="F37">
            <v>0</v>
          </cell>
          <cell r="G37">
            <v>0</v>
          </cell>
          <cell r="H37">
            <v>0</v>
          </cell>
          <cell r="I37">
            <v>0</v>
          </cell>
          <cell r="J37">
            <v>0</v>
          </cell>
        </row>
        <row r="38">
          <cell r="C38" t="str">
            <v>MES 1</v>
          </cell>
          <cell r="D38">
            <v>0</v>
          </cell>
          <cell r="E38">
            <v>0</v>
          </cell>
          <cell r="F38">
            <v>0</v>
          </cell>
          <cell r="G38">
            <v>0</v>
          </cell>
          <cell r="H38">
            <v>4891</v>
          </cell>
          <cell r="I38">
            <v>4891</v>
          </cell>
          <cell r="J38">
            <v>1</v>
          </cell>
        </row>
        <row r="39">
          <cell r="C39" t="str">
            <v>MES 2</v>
          </cell>
          <cell r="D39">
            <v>0</v>
          </cell>
          <cell r="E39">
            <v>0</v>
          </cell>
          <cell r="F39">
            <v>0</v>
          </cell>
          <cell r="G39">
            <v>0</v>
          </cell>
          <cell r="H39">
            <v>4177</v>
          </cell>
          <cell r="I39">
            <v>4177</v>
          </cell>
          <cell r="J39">
            <v>1</v>
          </cell>
        </row>
        <row r="40">
          <cell r="C40" t="str">
            <v>MES 3</v>
          </cell>
          <cell r="D40">
            <v>0</v>
          </cell>
          <cell r="E40">
            <v>0</v>
          </cell>
          <cell r="F40">
            <v>0</v>
          </cell>
          <cell r="G40">
            <v>0</v>
          </cell>
          <cell r="H40">
            <v>6158</v>
          </cell>
          <cell r="I40">
            <v>6158</v>
          </cell>
          <cell r="J40">
            <v>1</v>
          </cell>
        </row>
        <row r="41">
          <cell r="C41" t="str">
            <v>MES 4</v>
          </cell>
          <cell r="D41">
            <v>0</v>
          </cell>
          <cell r="E41">
            <v>0</v>
          </cell>
          <cell r="F41">
            <v>0</v>
          </cell>
          <cell r="G41">
            <v>0</v>
          </cell>
          <cell r="H41">
            <v>3752</v>
          </cell>
          <cell r="I41">
            <v>3752</v>
          </cell>
          <cell r="J41">
            <v>1</v>
          </cell>
        </row>
        <row r="42">
          <cell r="C42" t="str">
            <v>MES 5</v>
          </cell>
          <cell r="D42">
            <v>0</v>
          </cell>
          <cell r="E42">
            <v>0</v>
          </cell>
          <cell r="F42">
            <v>0</v>
          </cell>
          <cell r="G42">
            <v>0</v>
          </cell>
          <cell r="H42">
            <v>3424</v>
          </cell>
          <cell r="I42">
            <v>3424</v>
          </cell>
          <cell r="J42">
            <v>1</v>
          </cell>
        </row>
        <row r="43">
          <cell r="C43" t="str">
            <v>MES 6</v>
          </cell>
          <cell r="D43">
            <v>0</v>
          </cell>
          <cell r="E43">
            <v>0</v>
          </cell>
          <cell r="F43">
            <v>0</v>
          </cell>
          <cell r="G43">
            <v>0</v>
          </cell>
          <cell r="H43">
            <v>4254</v>
          </cell>
          <cell r="I43">
            <v>4254</v>
          </cell>
          <cell r="J43">
            <v>1</v>
          </cell>
        </row>
        <row r="44">
          <cell r="C44" t="str">
            <v>MES 7</v>
          </cell>
          <cell r="D44">
            <v>0</v>
          </cell>
          <cell r="E44">
            <v>0</v>
          </cell>
          <cell r="F44">
            <v>0</v>
          </cell>
          <cell r="G44">
            <v>0</v>
          </cell>
          <cell r="H44">
            <v>3602</v>
          </cell>
          <cell r="I44">
            <v>3602</v>
          </cell>
          <cell r="J44">
            <v>1</v>
          </cell>
        </row>
        <row r="45">
          <cell r="C45" t="str">
            <v>MES 8</v>
          </cell>
          <cell r="D45">
            <v>0</v>
          </cell>
          <cell r="E45">
            <v>0</v>
          </cell>
          <cell r="F45">
            <v>0</v>
          </cell>
          <cell r="G45">
            <v>0</v>
          </cell>
          <cell r="H45">
            <v>3148</v>
          </cell>
          <cell r="I45">
            <v>3148</v>
          </cell>
          <cell r="J45">
            <v>1</v>
          </cell>
        </row>
        <row r="46">
          <cell r="C46" t="str">
            <v>MES 9</v>
          </cell>
          <cell r="D46">
            <v>0</v>
          </cell>
          <cell r="E46">
            <v>0</v>
          </cell>
          <cell r="F46">
            <v>0</v>
          </cell>
          <cell r="G46">
            <v>0</v>
          </cell>
          <cell r="H46">
            <v>3682</v>
          </cell>
          <cell r="I46">
            <v>3682</v>
          </cell>
          <cell r="J46">
            <v>1</v>
          </cell>
        </row>
        <row r="47">
          <cell r="C47" t="str">
            <v>MES 10</v>
          </cell>
          <cell r="D47">
            <v>0</v>
          </cell>
          <cell r="E47">
            <v>0</v>
          </cell>
          <cell r="F47">
            <v>0</v>
          </cell>
          <cell r="G47">
            <v>0</v>
          </cell>
          <cell r="H47">
            <v>2861</v>
          </cell>
          <cell r="I47">
            <v>2861</v>
          </cell>
          <cell r="J47">
            <v>1</v>
          </cell>
        </row>
        <row r="48">
          <cell r="C48" t="str">
            <v>MES 11</v>
          </cell>
          <cell r="D48">
            <v>0</v>
          </cell>
          <cell r="E48">
            <v>0</v>
          </cell>
          <cell r="F48">
            <v>0</v>
          </cell>
          <cell r="G48">
            <v>0</v>
          </cell>
          <cell r="H48">
            <v>2176</v>
          </cell>
          <cell r="I48">
            <v>2176</v>
          </cell>
          <cell r="J48">
            <v>1</v>
          </cell>
        </row>
        <row r="49">
          <cell r="C49" t="str">
            <v>MES 12</v>
          </cell>
          <cell r="D49">
            <v>0</v>
          </cell>
          <cell r="E49">
            <v>0</v>
          </cell>
          <cell r="F49">
            <v>0</v>
          </cell>
          <cell r="G49">
            <v>0</v>
          </cell>
          <cell r="H49">
            <v>3125</v>
          </cell>
          <cell r="I49">
            <v>3125</v>
          </cell>
          <cell r="J49">
            <v>1</v>
          </cell>
        </row>
      </sheetData>
      <sheetData sheetId="2"/>
      <sheetData sheetId="3"/>
      <sheetData sheetId="4"/>
      <sheetData sheetId="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2"/>
      <sheetName val="03"/>
      <sheetName val="02 ok"/>
    </sheetNames>
    <sheetDataSet>
      <sheetData sheetId="0"/>
      <sheetData sheetId="1"/>
      <sheetData sheetId="2"/>
      <sheetData sheetId="3">
        <row r="36">
          <cell r="H36" t="str">
            <v>NÚMERO DE TRABAJOS NO CONFORMES</v>
          </cell>
          <cell r="I36" t="str">
            <v>NÚMERO TOTAL DE INFORMES EMITIDOS</v>
          </cell>
          <cell r="J36" t="str">
            <v xml:space="preserve">% DE INFORMES DE ENSAYOS EMITIDOS A SATISFACCIÓN </v>
          </cell>
        </row>
        <row r="37">
          <cell r="H37">
            <v>0</v>
          </cell>
          <cell r="I37">
            <v>0</v>
          </cell>
          <cell r="J37">
            <v>0</v>
          </cell>
        </row>
        <row r="38">
          <cell r="C38" t="str">
            <v>TRIMESTRE 1</v>
          </cell>
          <cell r="D38">
            <v>0</v>
          </cell>
          <cell r="E38">
            <v>0</v>
          </cell>
          <cell r="F38">
            <v>0</v>
          </cell>
          <cell r="G38">
            <v>0</v>
          </cell>
          <cell r="H38">
            <v>32</v>
          </cell>
          <cell r="I38">
            <v>3967</v>
          </cell>
          <cell r="J38">
            <v>0.99193345097050667</v>
          </cell>
        </row>
        <row r="39">
          <cell r="C39" t="str">
            <v>TRIMESTRE 2</v>
          </cell>
          <cell r="D39">
            <v>0</v>
          </cell>
          <cell r="E39">
            <v>0</v>
          </cell>
          <cell r="F39">
            <v>0</v>
          </cell>
          <cell r="G39">
            <v>0</v>
          </cell>
          <cell r="H39">
            <v>31</v>
          </cell>
          <cell r="I39">
            <v>2980</v>
          </cell>
          <cell r="J39">
            <v>0.98959731543624163</v>
          </cell>
        </row>
        <row r="40">
          <cell r="C40" t="str">
            <v>TRIMESTRE 3</v>
          </cell>
          <cell r="D40">
            <v>0</v>
          </cell>
          <cell r="E40">
            <v>0</v>
          </cell>
          <cell r="F40">
            <v>0</v>
          </cell>
          <cell r="G40">
            <v>0</v>
          </cell>
          <cell r="H40">
            <v>21</v>
          </cell>
          <cell r="I40">
            <v>2678</v>
          </cell>
          <cell r="J40">
            <v>0.99215832710978347</v>
          </cell>
        </row>
        <row r="41">
          <cell r="C41" t="str">
            <v>TRIMESTRE 4</v>
          </cell>
          <cell r="D41">
            <v>0</v>
          </cell>
          <cell r="E41">
            <v>0</v>
          </cell>
          <cell r="F41">
            <v>0</v>
          </cell>
          <cell r="G41">
            <v>0</v>
          </cell>
          <cell r="H41">
            <v>3</v>
          </cell>
          <cell r="I41">
            <v>2244</v>
          </cell>
          <cell r="J41">
            <v>0.99866310160427807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C-IND-001"/>
    </sheetNames>
    <sheetDataSet>
      <sheetData sheetId="0">
        <row r="36">
          <cell r="C36" t="str">
            <v xml:space="preserve"> 3 Trimestre</v>
          </cell>
          <cell r="J36">
            <v>0.8990825688073395</v>
          </cell>
        </row>
        <row r="37">
          <cell r="C37" t="str">
            <v xml:space="preserve"> 4 Trimestre</v>
          </cell>
          <cell r="J37">
            <v>0.8990825688073395</v>
          </cell>
        </row>
        <row r="38">
          <cell r="C38">
            <v>0</v>
          </cell>
          <cell r="J38">
            <v>0</v>
          </cell>
        </row>
        <row r="39">
          <cell r="C39">
            <v>0</v>
          </cell>
          <cell r="J39">
            <v>0</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2"/>
      <sheetName val="05"/>
      <sheetName val="04"/>
    </sheetNames>
    <sheetDataSet>
      <sheetData sheetId="0"/>
      <sheetData sheetId="1"/>
      <sheetData sheetId="2">
        <row r="37">
          <cell r="H37" t="str">
            <v xml:space="preserve">N° TOTAL DE  INFORMES  ENTREGADOS OPORTUNAMENTE </v>
          </cell>
          <cell r="I37" t="str">
            <v>N° TOTAL  DE INFORMES ENTREGADOS</v>
          </cell>
          <cell r="J37" t="str">
            <v>% DE CUMPLIMIENTO DE LA ENTREGA DE LOS INFORMES</v>
          </cell>
        </row>
        <row r="38">
          <cell r="H38">
            <v>0</v>
          </cell>
          <cell r="I38">
            <v>0</v>
          </cell>
          <cell r="J38">
            <v>0</v>
          </cell>
        </row>
        <row r="39">
          <cell r="C39" t="str">
            <v>TRIMESTRE 1</v>
          </cell>
          <cell r="D39">
            <v>0</v>
          </cell>
          <cell r="E39">
            <v>0</v>
          </cell>
          <cell r="F39">
            <v>0</v>
          </cell>
          <cell r="G39">
            <v>0</v>
          </cell>
          <cell r="H39">
            <v>3962</v>
          </cell>
          <cell r="I39">
            <v>4081</v>
          </cell>
          <cell r="J39">
            <v>0.97084048027444259</v>
          </cell>
        </row>
        <row r="40">
          <cell r="C40" t="str">
            <v>TRIMESTRE 2</v>
          </cell>
          <cell r="D40">
            <v>0</v>
          </cell>
          <cell r="E40">
            <v>0</v>
          </cell>
          <cell r="F40">
            <v>0</v>
          </cell>
          <cell r="G40">
            <v>0</v>
          </cell>
          <cell r="H40">
            <v>2764</v>
          </cell>
          <cell r="I40">
            <v>2791</v>
          </cell>
          <cell r="J40">
            <v>0.9903260480114654</v>
          </cell>
        </row>
        <row r="41">
          <cell r="C41" t="str">
            <v>TRIMESTRE 3</v>
          </cell>
          <cell r="D41">
            <v>0</v>
          </cell>
          <cell r="E41">
            <v>0</v>
          </cell>
          <cell r="F41">
            <v>0</v>
          </cell>
          <cell r="G41">
            <v>0</v>
          </cell>
          <cell r="H41">
            <v>2556</v>
          </cell>
          <cell r="I41">
            <v>2590</v>
          </cell>
          <cell r="J41">
            <v>0.98687258687258683</v>
          </cell>
        </row>
        <row r="42">
          <cell r="C42" t="str">
            <v>TRIMESTRE 4</v>
          </cell>
          <cell r="D42">
            <v>0</v>
          </cell>
          <cell r="E42">
            <v>0</v>
          </cell>
          <cell r="F42">
            <v>0</v>
          </cell>
          <cell r="G42">
            <v>0</v>
          </cell>
          <cell r="H42">
            <v>2058</v>
          </cell>
          <cell r="I42">
            <v>2112</v>
          </cell>
          <cell r="J42">
            <v>0.97443181818181823</v>
          </cell>
        </row>
      </sheetData>
      <sheetData sheetId="3"/>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HU-IND-001"/>
    </sheetNames>
    <sheetDataSet>
      <sheetData sheetId="0">
        <row r="35">
          <cell r="D35">
            <v>0</v>
          </cell>
          <cell r="E35">
            <v>0</v>
          </cell>
          <cell r="F35">
            <v>0</v>
          </cell>
          <cell r="G35">
            <v>0</v>
          </cell>
          <cell r="H35" t="str">
            <v>Número de días de incapacidad por accidente de trabajo en el mes + número de días cargados en el mes</v>
          </cell>
          <cell r="I35" t="str">
            <v>número de trabajadores en el mes</v>
          </cell>
        </row>
        <row r="36">
          <cell r="C36" t="str">
            <v>Enero</v>
          </cell>
          <cell r="D36">
            <v>0</v>
          </cell>
          <cell r="E36">
            <v>0</v>
          </cell>
          <cell r="F36">
            <v>0</v>
          </cell>
          <cell r="G36">
            <v>0</v>
          </cell>
          <cell r="H36">
            <v>0</v>
          </cell>
          <cell r="I36">
            <v>656</v>
          </cell>
        </row>
        <row r="37">
          <cell r="C37" t="str">
            <v>Febrero</v>
          </cell>
          <cell r="D37">
            <v>0</v>
          </cell>
          <cell r="E37">
            <v>0</v>
          </cell>
          <cell r="F37">
            <v>0</v>
          </cell>
          <cell r="G37">
            <v>0</v>
          </cell>
          <cell r="H37">
            <v>1</v>
          </cell>
          <cell r="I37">
            <v>656</v>
          </cell>
        </row>
        <row r="38">
          <cell r="C38" t="str">
            <v>Marzo</v>
          </cell>
          <cell r="D38">
            <v>0</v>
          </cell>
          <cell r="E38">
            <v>0</v>
          </cell>
          <cell r="F38">
            <v>0</v>
          </cell>
          <cell r="G38">
            <v>0</v>
          </cell>
          <cell r="H38">
            <v>1</v>
          </cell>
          <cell r="I38">
            <v>656</v>
          </cell>
        </row>
        <row r="39">
          <cell r="C39" t="str">
            <v>Abril</v>
          </cell>
          <cell r="D39">
            <v>0</v>
          </cell>
          <cell r="E39">
            <v>0</v>
          </cell>
          <cell r="F39">
            <v>0</v>
          </cell>
          <cell r="G39">
            <v>0</v>
          </cell>
          <cell r="H39">
            <v>0</v>
          </cell>
          <cell r="I39">
            <v>656</v>
          </cell>
        </row>
        <row r="40">
          <cell r="C40" t="str">
            <v>Mayo</v>
          </cell>
          <cell r="D40">
            <v>0</v>
          </cell>
          <cell r="E40">
            <v>0</v>
          </cell>
          <cell r="F40">
            <v>0</v>
          </cell>
          <cell r="G40">
            <v>0</v>
          </cell>
          <cell r="H40">
            <v>29</v>
          </cell>
          <cell r="I40">
            <v>656</v>
          </cell>
        </row>
        <row r="41">
          <cell r="C41" t="str">
            <v>Junio</v>
          </cell>
          <cell r="D41">
            <v>0</v>
          </cell>
          <cell r="E41">
            <v>0</v>
          </cell>
          <cell r="F41">
            <v>0</v>
          </cell>
          <cell r="G41">
            <v>0</v>
          </cell>
          <cell r="H41">
            <v>5</v>
          </cell>
          <cell r="I41">
            <v>645</v>
          </cell>
        </row>
        <row r="42">
          <cell r="C42" t="str">
            <v>Julio</v>
          </cell>
          <cell r="D42">
            <v>0</v>
          </cell>
          <cell r="E42">
            <v>0</v>
          </cell>
          <cell r="F42">
            <v>0</v>
          </cell>
          <cell r="G42">
            <v>0</v>
          </cell>
          <cell r="H42">
            <v>0</v>
          </cell>
          <cell r="I42">
            <v>645</v>
          </cell>
        </row>
        <row r="43">
          <cell r="C43" t="str">
            <v>Agosto</v>
          </cell>
          <cell r="D43">
            <v>0</v>
          </cell>
          <cell r="E43">
            <v>0</v>
          </cell>
          <cell r="F43">
            <v>0</v>
          </cell>
          <cell r="G43">
            <v>0</v>
          </cell>
          <cell r="H43">
            <v>0</v>
          </cell>
          <cell r="I43">
            <v>645</v>
          </cell>
        </row>
        <row r="44">
          <cell r="C44" t="str">
            <v>Septiembre</v>
          </cell>
          <cell r="D44">
            <v>0</v>
          </cell>
          <cell r="E44">
            <v>0</v>
          </cell>
          <cell r="F44">
            <v>0</v>
          </cell>
          <cell r="G44">
            <v>0</v>
          </cell>
          <cell r="H44">
            <v>0</v>
          </cell>
          <cell r="I44">
            <v>645</v>
          </cell>
        </row>
        <row r="45">
          <cell r="C45" t="str">
            <v>Octubre</v>
          </cell>
          <cell r="D45">
            <v>0</v>
          </cell>
          <cell r="E45">
            <v>0</v>
          </cell>
          <cell r="F45">
            <v>0</v>
          </cell>
          <cell r="G45">
            <v>0</v>
          </cell>
          <cell r="H45">
            <v>1</v>
          </cell>
          <cell r="I45">
            <v>644</v>
          </cell>
        </row>
        <row r="46">
          <cell r="C46" t="str">
            <v>Noviembre</v>
          </cell>
          <cell r="D46">
            <v>0</v>
          </cell>
          <cell r="E46">
            <v>0</v>
          </cell>
          <cell r="F46">
            <v>0</v>
          </cell>
          <cell r="G46">
            <v>0</v>
          </cell>
          <cell r="H46">
            <v>0</v>
          </cell>
          <cell r="I46">
            <v>642</v>
          </cell>
        </row>
        <row r="47">
          <cell r="C47" t="str">
            <v>Diciembre</v>
          </cell>
          <cell r="D47">
            <v>0</v>
          </cell>
          <cell r="E47">
            <v>0</v>
          </cell>
          <cell r="F47">
            <v>0</v>
          </cell>
          <cell r="G47">
            <v>0</v>
          </cell>
          <cell r="H47">
            <v>0</v>
          </cell>
          <cell r="I47">
            <v>630</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HU-IND-002"/>
    </sheetNames>
    <sheetDataSet>
      <sheetData sheetId="0">
        <row r="35">
          <cell r="D35">
            <v>0</v>
          </cell>
          <cell r="E35">
            <v>0</v>
          </cell>
          <cell r="F35">
            <v>0</v>
          </cell>
          <cell r="G35">
            <v>0</v>
          </cell>
          <cell r="H35" t="str">
            <v>Número de accidentes de trabajo mortales que se presentaron en el año</v>
          </cell>
          <cell r="I35" t="str">
            <v>Total de accidentes de trabajo que se presentaron en el año</v>
          </cell>
        </row>
        <row r="36">
          <cell r="C36" t="str">
            <v>Semestre I</v>
          </cell>
          <cell r="D36">
            <v>0</v>
          </cell>
          <cell r="E36">
            <v>0</v>
          </cell>
          <cell r="F36">
            <v>0</v>
          </cell>
          <cell r="G36">
            <v>0</v>
          </cell>
          <cell r="H36">
            <v>0</v>
          </cell>
          <cell r="I36">
            <v>7</v>
          </cell>
        </row>
        <row r="37">
          <cell r="C37" t="str">
            <v>Semestre II</v>
          </cell>
          <cell r="D37">
            <v>0</v>
          </cell>
          <cell r="E37">
            <v>0</v>
          </cell>
          <cell r="F37">
            <v>0</v>
          </cell>
          <cell r="G37">
            <v>0</v>
          </cell>
          <cell r="H37">
            <v>0</v>
          </cell>
          <cell r="I37">
            <v>5</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HU-IND-003"/>
    </sheetNames>
    <sheetDataSet>
      <sheetData sheetId="0">
        <row r="35">
          <cell r="D35">
            <v>0</v>
          </cell>
          <cell r="E35">
            <v>0</v>
          </cell>
          <cell r="F35">
            <v>0</v>
          </cell>
          <cell r="G35">
            <v>0</v>
          </cell>
          <cell r="H35" t="str">
            <v>Porcentaje de avance del PETH implementado en el periodo</v>
          </cell>
          <cell r="I35" t="str">
            <v xml:space="preserve"> Porcentaje de avance del PETH programado en el periodo</v>
          </cell>
        </row>
        <row r="36">
          <cell r="C36" t="str">
            <v>Trimestre 1</v>
          </cell>
          <cell r="D36">
            <v>0</v>
          </cell>
          <cell r="E36">
            <v>0</v>
          </cell>
          <cell r="F36">
            <v>0</v>
          </cell>
          <cell r="G36">
            <v>0</v>
          </cell>
          <cell r="H36">
            <v>0</v>
          </cell>
          <cell r="I36">
            <v>0</v>
          </cell>
        </row>
        <row r="37">
          <cell r="C37" t="str">
            <v>Trimestre 2</v>
          </cell>
          <cell r="D37">
            <v>0</v>
          </cell>
          <cell r="E37">
            <v>0</v>
          </cell>
          <cell r="F37">
            <v>0</v>
          </cell>
          <cell r="G37">
            <v>0</v>
          </cell>
          <cell r="H37">
            <v>0</v>
          </cell>
          <cell r="I37">
            <v>0</v>
          </cell>
        </row>
        <row r="38">
          <cell r="C38" t="str">
            <v>Trimestre 3</v>
          </cell>
          <cell r="D38">
            <v>0</v>
          </cell>
          <cell r="E38">
            <v>0</v>
          </cell>
          <cell r="F38">
            <v>0</v>
          </cell>
          <cell r="G38">
            <v>0</v>
          </cell>
          <cell r="H38">
            <v>0</v>
          </cell>
          <cell r="I38">
            <v>0</v>
          </cell>
        </row>
        <row r="39">
          <cell r="C39" t="str">
            <v>Trimestre 4</v>
          </cell>
          <cell r="D39">
            <v>0</v>
          </cell>
          <cell r="E39">
            <v>0</v>
          </cell>
          <cell r="F39">
            <v>0</v>
          </cell>
          <cell r="G39">
            <v>0</v>
          </cell>
          <cell r="H39">
            <v>0.3</v>
          </cell>
          <cell r="I39">
            <v>0.18</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HU-IND-006"/>
    </sheetNames>
    <sheetDataSet>
      <sheetData sheetId="0">
        <row r="35">
          <cell r="D35">
            <v>0</v>
          </cell>
          <cell r="E35">
            <v>0</v>
          </cell>
          <cell r="F35">
            <v>0</v>
          </cell>
          <cell r="G35">
            <v>0</v>
          </cell>
          <cell r="H35" t="str">
            <v>número de accidentes de trabajo que se presentaron en el mes</v>
          </cell>
          <cell r="I35" t="str">
            <v>número de trabajadores en el mes</v>
          </cell>
        </row>
        <row r="36">
          <cell r="C36" t="str">
            <v>Enero</v>
          </cell>
          <cell r="D36">
            <v>0</v>
          </cell>
          <cell r="E36">
            <v>0</v>
          </cell>
          <cell r="F36">
            <v>0</v>
          </cell>
          <cell r="G36">
            <v>0</v>
          </cell>
          <cell r="H36">
            <v>0</v>
          </cell>
          <cell r="I36">
            <v>656</v>
          </cell>
        </row>
        <row r="37">
          <cell r="C37" t="str">
            <v>Febrero</v>
          </cell>
          <cell r="D37">
            <v>0</v>
          </cell>
          <cell r="E37">
            <v>0</v>
          </cell>
          <cell r="F37">
            <v>0</v>
          </cell>
          <cell r="G37">
            <v>0</v>
          </cell>
          <cell r="H37">
            <v>1</v>
          </cell>
          <cell r="I37">
            <v>656</v>
          </cell>
        </row>
        <row r="38">
          <cell r="C38" t="str">
            <v>Marzo</v>
          </cell>
          <cell r="D38">
            <v>0</v>
          </cell>
          <cell r="E38">
            <v>0</v>
          </cell>
          <cell r="F38">
            <v>0</v>
          </cell>
          <cell r="G38">
            <v>0</v>
          </cell>
          <cell r="H38">
            <v>1</v>
          </cell>
          <cell r="I38">
            <v>656</v>
          </cell>
        </row>
        <row r="39">
          <cell r="C39" t="str">
            <v>Abril</v>
          </cell>
          <cell r="D39">
            <v>0</v>
          </cell>
          <cell r="E39">
            <v>0</v>
          </cell>
          <cell r="F39">
            <v>0</v>
          </cell>
          <cell r="G39">
            <v>0</v>
          </cell>
          <cell r="H39">
            <v>0</v>
          </cell>
          <cell r="I39">
            <v>656</v>
          </cell>
        </row>
        <row r="40">
          <cell r="C40" t="str">
            <v>Mayo</v>
          </cell>
          <cell r="D40">
            <v>0</v>
          </cell>
          <cell r="E40">
            <v>0</v>
          </cell>
          <cell r="F40">
            <v>0</v>
          </cell>
          <cell r="G40">
            <v>0</v>
          </cell>
          <cell r="H40">
            <v>4</v>
          </cell>
          <cell r="I40">
            <v>656</v>
          </cell>
        </row>
        <row r="41">
          <cell r="C41" t="str">
            <v>Junio</v>
          </cell>
          <cell r="D41">
            <v>0</v>
          </cell>
          <cell r="E41">
            <v>0</v>
          </cell>
          <cell r="F41">
            <v>0</v>
          </cell>
          <cell r="G41">
            <v>0</v>
          </cell>
          <cell r="H41">
            <v>1</v>
          </cell>
          <cell r="I41">
            <v>645</v>
          </cell>
        </row>
        <row r="42">
          <cell r="C42" t="str">
            <v>Julio</v>
          </cell>
          <cell r="D42">
            <v>0</v>
          </cell>
          <cell r="E42">
            <v>0</v>
          </cell>
          <cell r="F42">
            <v>0</v>
          </cell>
          <cell r="G42">
            <v>0</v>
          </cell>
          <cell r="H42">
            <v>1</v>
          </cell>
          <cell r="I42">
            <v>645</v>
          </cell>
        </row>
        <row r="43">
          <cell r="C43" t="str">
            <v>Agosto</v>
          </cell>
          <cell r="D43">
            <v>0</v>
          </cell>
          <cell r="E43">
            <v>0</v>
          </cell>
          <cell r="F43">
            <v>0</v>
          </cell>
          <cell r="G43">
            <v>0</v>
          </cell>
          <cell r="H43">
            <v>0</v>
          </cell>
          <cell r="I43">
            <v>645</v>
          </cell>
        </row>
        <row r="44">
          <cell r="C44" t="str">
            <v>Septiembre</v>
          </cell>
          <cell r="D44">
            <v>0</v>
          </cell>
          <cell r="E44">
            <v>0</v>
          </cell>
          <cell r="F44">
            <v>0</v>
          </cell>
          <cell r="G44">
            <v>0</v>
          </cell>
          <cell r="H44">
            <v>0</v>
          </cell>
          <cell r="I44">
            <v>645</v>
          </cell>
        </row>
        <row r="45">
          <cell r="C45" t="str">
            <v>Octubre</v>
          </cell>
          <cell r="D45">
            <v>0</v>
          </cell>
          <cell r="E45">
            <v>0</v>
          </cell>
          <cell r="F45">
            <v>0</v>
          </cell>
          <cell r="G45">
            <v>0</v>
          </cell>
          <cell r="H45">
            <v>1</v>
          </cell>
          <cell r="I45">
            <v>644</v>
          </cell>
        </row>
        <row r="46">
          <cell r="C46" t="str">
            <v>Noviembre</v>
          </cell>
          <cell r="D46">
            <v>0</v>
          </cell>
          <cell r="E46">
            <v>0</v>
          </cell>
          <cell r="F46">
            <v>0</v>
          </cell>
          <cell r="G46">
            <v>0</v>
          </cell>
          <cell r="H46">
            <v>0</v>
          </cell>
          <cell r="I46">
            <v>642</v>
          </cell>
        </row>
        <row r="47">
          <cell r="C47" t="str">
            <v>Diciembre</v>
          </cell>
          <cell r="D47">
            <v>0</v>
          </cell>
          <cell r="E47">
            <v>0</v>
          </cell>
          <cell r="F47">
            <v>0</v>
          </cell>
          <cell r="G47">
            <v>0</v>
          </cell>
          <cell r="H47">
            <v>1</v>
          </cell>
          <cell r="I47">
            <v>630</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HU-IND-007"/>
    </sheetNames>
    <sheetDataSet>
      <sheetData sheetId="0">
        <row r="35">
          <cell r="D35">
            <v>0</v>
          </cell>
          <cell r="E35">
            <v>0</v>
          </cell>
          <cell r="F35">
            <v>0</v>
          </cell>
          <cell r="G35">
            <v>0</v>
          </cell>
          <cell r="H35" t="str">
            <v>Número de casos nuevos y antiguos de enfermedad laboral en el periodo Z</v>
          </cell>
          <cell r="I35" t="str">
            <v>Promedio de trabajadores en el periodo Z</v>
          </cell>
        </row>
        <row r="36">
          <cell r="C36" t="str">
            <v>Semestre I</v>
          </cell>
          <cell r="D36">
            <v>0</v>
          </cell>
          <cell r="E36">
            <v>0</v>
          </cell>
          <cell r="F36">
            <v>0</v>
          </cell>
          <cell r="G36">
            <v>0</v>
          </cell>
          <cell r="H36">
            <v>4</v>
          </cell>
          <cell r="I36">
            <v>645</v>
          </cell>
        </row>
        <row r="37">
          <cell r="C37" t="str">
            <v>Semestre II</v>
          </cell>
          <cell r="D37">
            <v>0</v>
          </cell>
          <cell r="E37">
            <v>0</v>
          </cell>
          <cell r="F37">
            <v>0</v>
          </cell>
          <cell r="G37">
            <v>0</v>
          </cell>
          <cell r="H37">
            <v>4</v>
          </cell>
          <cell r="I37">
            <v>630</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HU-IND-008"/>
    </sheetNames>
    <sheetDataSet>
      <sheetData sheetId="0">
        <row r="35">
          <cell r="D35">
            <v>0</v>
          </cell>
          <cell r="E35">
            <v>0</v>
          </cell>
          <cell r="F35">
            <v>0</v>
          </cell>
          <cell r="G35">
            <v>0</v>
          </cell>
          <cell r="H35" t="str">
            <v>Número de casos nuevos de enfermedad laboral en el periodo Z</v>
          </cell>
          <cell r="I35" t="str">
            <v>Promedio de trabajadores en el periodo Z</v>
          </cell>
        </row>
        <row r="36">
          <cell r="C36" t="str">
            <v>Semestre I</v>
          </cell>
          <cell r="D36">
            <v>0</v>
          </cell>
          <cell r="E36">
            <v>0</v>
          </cell>
          <cell r="F36">
            <v>0</v>
          </cell>
          <cell r="G36">
            <v>0</v>
          </cell>
          <cell r="H36">
            <v>1</v>
          </cell>
          <cell r="I36">
            <v>645</v>
          </cell>
        </row>
        <row r="37">
          <cell r="C37" t="str">
            <v>Semestre II</v>
          </cell>
          <cell r="D37">
            <v>0</v>
          </cell>
          <cell r="E37">
            <v>0</v>
          </cell>
          <cell r="F37">
            <v>0</v>
          </cell>
          <cell r="G37">
            <v>0</v>
          </cell>
          <cell r="H37">
            <v>0</v>
          </cell>
          <cell r="I37">
            <v>630</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35">
          <cell r="D35">
            <v>0</v>
          </cell>
          <cell r="E35">
            <v>0</v>
          </cell>
          <cell r="F35">
            <v>0</v>
          </cell>
          <cell r="G35">
            <v>0</v>
          </cell>
          <cell r="H35" t="str">
            <v xml:space="preserve">Número de días de ausencia por incapacidad laboral o común en el mes </v>
          </cell>
          <cell r="I35" t="str">
            <v xml:space="preserve"> Número de días de trabajo programados en el mes</v>
          </cell>
        </row>
        <row r="36">
          <cell r="C36" t="str">
            <v>Enero</v>
          </cell>
          <cell r="D36">
            <v>0</v>
          </cell>
          <cell r="E36">
            <v>0</v>
          </cell>
          <cell r="F36">
            <v>0</v>
          </cell>
          <cell r="G36">
            <v>0</v>
          </cell>
          <cell r="H36">
            <v>27</v>
          </cell>
          <cell r="I36">
            <v>16400</v>
          </cell>
        </row>
        <row r="37">
          <cell r="C37" t="str">
            <v>Febrero</v>
          </cell>
          <cell r="D37">
            <v>0</v>
          </cell>
          <cell r="E37">
            <v>0</v>
          </cell>
          <cell r="F37">
            <v>0</v>
          </cell>
          <cell r="G37">
            <v>0</v>
          </cell>
          <cell r="H37">
            <v>27</v>
          </cell>
          <cell r="I37">
            <v>16400</v>
          </cell>
        </row>
        <row r="38">
          <cell r="C38" t="str">
            <v>Marzo</v>
          </cell>
          <cell r="D38">
            <v>0</v>
          </cell>
          <cell r="E38">
            <v>0</v>
          </cell>
          <cell r="F38">
            <v>0</v>
          </cell>
          <cell r="G38">
            <v>0</v>
          </cell>
          <cell r="H38">
            <v>42</v>
          </cell>
          <cell r="I38">
            <v>16400</v>
          </cell>
        </row>
        <row r="39">
          <cell r="C39" t="str">
            <v>Abril</v>
          </cell>
          <cell r="D39">
            <v>0</v>
          </cell>
          <cell r="E39">
            <v>0</v>
          </cell>
          <cell r="F39">
            <v>0</v>
          </cell>
          <cell r="G39">
            <v>0</v>
          </cell>
          <cell r="H39">
            <v>41</v>
          </cell>
          <cell r="I39">
            <v>16400</v>
          </cell>
        </row>
        <row r="40">
          <cell r="C40" t="str">
            <v>Mayo</v>
          </cell>
          <cell r="D40">
            <v>0</v>
          </cell>
          <cell r="E40">
            <v>0</v>
          </cell>
          <cell r="F40">
            <v>0</v>
          </cell>
          <cell r="G40">
            <v>0</v>
          </cell>
          <cell r="H40">
            <v>55</v>
          </cell>
          <cell r="I40">
            <v>16400</v>
          </cell>
        </row>
        <row r="41">
          <cell r="C41" t="str">
            <v>Junio</v>
          </cell>
          <cell r="D41">
            <v>0</v>
          </cell>
          <cell r="E41">
            <v>0</v>
          </cell>
          <cell r="F41">
            <v>0</v>
          </cell>
          <cell r="G41">
            <v>0</v>
          </cell>
          <cell r="H41">
            <v>63</v>
          </cell>
          <cell r="I41">
            <v>16125</v>
          </cell>
        </row>
        <row r="42">
          <cell r="C42" t="str">
            <v>Julio</v>
          </cell>
          <cell r="D42">
            <v>0</v>
          </cell>
          <cell r="E42">
            <v>0</v>
          </cell>
          <cell r="F42">
            <v>0</v>
          </cell>
          <cell r="G42">
            <v>0</v>
          </cell>
          <cell r="H42">
            <v>39</v>
          </cell>
          <cell r="I42">
            <v>16125</v>
          </cell>
        </row>
        <row r="43">
          <cell r="C43" t="str">
            <v>Agosto</v>
          </cell>
          <cell r="D43">
            <v>0</v>
          </cell>
          <cell r="E43">
            <v>0</v>
          </cell>
          <cell r="F43">
            <v>0</v>
          </cell>
          <cell r="G43">
            <v>0</v>
          </cell>
          <cell r="H43">
            <v>36</v>
          </cell>
          <cell r="I43">
            <v>16125</v>
          </cell>
        </row>
        <row r="44">
          <cell r="C44" t="str">
            <v>Septiembre</v>
          </cell>
          <cell r="D44">
            <v>0</v>
          </cell>
          <cell r="E44">
            <v>0</v>
          </cell>
          <cell r="F44">
            <v>0</v>
          </cell>
          <cell r="G44">
            <v>0</v>
          </cell>
          <cell r="H44">
            <v>73</v>
          </cell>
          <cell r="I44">
            <v>16125</v>
          </cell>
        </row>
        <row r="45">
          <cell r="C45" t="str">
            <v>Octubre</v>
          </cell>
          <cell r="D45">
            <v>0</v>
          </cell>
          <cell r="E45">
            <v>0</v>
          </cell>
          <cell r="F45">
            <v>0</v>
          </cell>
          <cell r="G45">
            <v>0</v>
          </cell>
          <cell r="H45">
            <v>91</v>
          </cell>
          <cell r="I45">
            <v>16120</v>
          </cell>
        </row>
        <row r="46">
          <cell r="C46" t="str">
            <v>Noviembre</v>
          </cell>
          <cell r="D46">
            <v>0</v>
          </cell>
          <cell r="E46">
            <v>0</v>
          </cell>
          <cell r="F46">
            <v>0</v>
          </cell>
          <cell r="G46">
            <v>0</v>
          </cell>
          <cell r="H46">
            <v>73</v>
          </cell>
          <cell r="I46">
            <v>16188</v>
          </cell>
        </row>
        <row r="47">
          <cell r="C47" t="str">
            <v>Diciembre</v>
          </cell>
          <cell r="D47">
            <v>0</v>
          </cell>
          <cell r="E47">
            <v>0</v>
          </cell>
          <cell r="F47">
            <v>0</v>
          </cell>
          <cell r="G47">
            <v>0</v>
          </cell>
          <cell r="H47">
            <v>63</v>
          </cell>
          <cell r="I47">
            <v>16015</v>
          </cell>
        </row>
        <row r="48">
          <cell r="C48" t="str">
            <v>TOTAL</v>
          </cell>
          <cell r="D48">
            <v>0</v>
          </cell>
          <cell r="E48">
            <v>0</v>
          </cell>
          <cell r="F48">
            <v>0</v>
          </cell>
          <cell r="G48">
            <v>0</v>
          </cell>
          <cell r="H48">
            <v>630</v>
          </cell>
          <cell r="I48">
            <v>16235.25</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HU-IND-010"/>
    </sheetNames>
    <sheetDataSet>
      <sheetData sheetId="0">
        <row r="35">
          <cell r="D35">
            <v>0</v>
          </cell>
          <cell r="E35">
            <v>0</v>
          </cell>
          <cell r="F35">
            <v>0</v>
          </cell>
          <cell r="G35">
            <v>0</v>
          </cell>
          <cell r="H35" t="str">
            <v xml:space="preserve">Sumatoria nivel satisfacción de todas las actividades ΣX </v>
          </cell>
          <cell r="I35" t="str">
            <v>Número de actividades N2</v>
          </cell>
        </row>
        <row r="36">
          <cell r="C36" t="str">
            <v>Semestre I</v>
          </cell>
          <cell r="D36">
            <v>0</v>
          </cell>
          <cell r="E36">
            <v>0</v>
          </cell>
          <cell r="F36">
            <v>0</v>
          </cell>
          <cell r="G36">
            <v>0</v>
          </cell>
          <cell r="H36">
            <v>40.700000000000003</v>
          </cell>
          <cell r="I36">
            <v>9</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HU-IND-011"/>
    </sheetNames>
    <sheetDataSet>
      <sheetData sheetId="0">
        <row r="35">
          <cell r="D35">
            <v>0</v>
          </cell>
          <cell r="E35">
            <v>0</v>
          </cell>
          <cell r="F35">
            <v>0</v>
          </cell>
          <cell r="G35">
            <v>0</v>
          </cell>
          <cell r="H35" t="str">
            <v xml:space="preserve">Sumatoria nivel satisfacción de todas las actividades ΣX </v>
          </cell>
          <cell r="I35" t="str">
            <v>Número de actividades  N2</v>
          </cell>
        </row>
        <row r="36">
          <cell r="C36" t="str">
            <v>Semestre I</v>
          </cell>
          <cell r="D36">
            <v>0</v>
          </cell>
          <cell r="E36">
            <v>0</v>
          </cell>
          <cell r="F36">
            <v>0</v>
          </cell>
          <cell r="G36">
            <v>0</v>
          </cell>
          <cell r="H36">
            <v>27.4</v>
          </cell>
          <cell r="I36">
            <v>6</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C-IND-001"/>
    </sheetNames>
    <sheetDataSet>
      <sheetData sheetId="0">
        <row r="36">
          <cell r="C36" t="str">
            <v>3 TRIMESTRE</v>
          </cell>
          <cell r="J36">
            <v>1.3888888888888888E-2</v>
          </cell>
        </row>
        <row r="37">
          <cell r="C37" t="str">
            <v>4 TRIMESTRE</v>
          </cell>
          <cell r="J37">
            <v>8.1140350877192957E-3</v>
          </cell>
        </row>
        <row r="38">
          <cell r="C38">
            <v>0</v>
          </cell>
          <cell r="J38">
            <v>0</v>
          </cell>
        </row>
        <row r="39">
          <cell r="C39">
            <v>0</v>
          </cell>
          <cell r="J39">
            <v>0</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35">
          <cell r="D35">
            <v>0</v>
          </cell>
          <cell r="E35">
            <v>0</v>
          </cell>
          <cell r="F35">
            <v>0</v>
          </cell>
          <cell r="G35">
            <v>0</v>
          </cell>
          <cell r="H35" t="str">
            <v>PC_PreTest</v>
          </cell>
          <cell r="I35" t="str">
            <v>PC_PostTest</v>
          </cell>
        </row>
        <row r="36">
          <cell r="C36" t="str">
            <v>Semestre I</v>
          </cell>
          <cell r="D36">
            <v>0</v>
          </cell>
          <cell r="E36">
            <v>0</v>
          </cell>
          <cell r="F36">
            <v>0</v>
          </cell>
          <cell r="G36">
            <v>0</v>
          </cell>
          <cell r="H36">
            <v>0</v>
          </cell>
          <cell r="I36">
            <v>0</v>
          </cell>
        </row>
        <row r="37">
          <cell r="C37" t="str">
            <v>Semestre II</v>
          </cell>
          <cell r="D37">
            <v>0</v>
          </cell>
          <cell r="E37">
            <v>0</v>
          </cell>
          <cell r="F37">
            <v>0</v>
          </cell>
          <cell r="G37">
            <v>0</v>
          </cell>
          <cell r="H37">
            <v>2.96</v>
          </cell>
          <cell r="I37">
            <v>4.13</v>
          </cell>
        </row>
        <row r="38">
          <cell r="C38" t="str">
            <v>TOTAL</v>
          </cell>
          <cell r="D38">
            <v>0</v>
          </cell>
          <cell r="E38">
            <v>0</v>
          </cell>
          <cell r="F38">
            <v>0</v>
          </cell>
          <cell r="G38">
            <v>0</v>
          </cell>
          <cell r="H38">
            <v>0</v>
          </cell>
          <cell r="I38">
            <v>0</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M-IND-001"/>
    </sheetNames>
    <sheetDataSet>
      <sheetData sheetId="0">
        <row r="36">
          <cell r="D36">
            <v>0</v>
          </cell>
          <cell r="E36">
            <v>0</v>
          </cell>
          <cell r="F36">
            <v>0</v>
          </cell>
          <cell r="G36">
            <v>0</v>
          </cell>
          <cell r="J36" t="str">
            <v>RESULTADO</v>
          </cell>
        </row>
        <row r="37">
          <cell r="C37">
            <v>0</v>
          </cell>
          <cell r="D37">
            <v>0</v>
          </cell>
          <cell r="E37">
            <v>0</v>
          </cell>
          <cell r="F37">
            <v>0</v>
          </cell>
          <cell r="G37">
            <v>0</v>
          </cell>
          <cell r="J37">
            <v>0</v>
          </cell>
        </row>
        <row r="38">
          <cell r="C38" t="str">
            <v>I trimestre</v>
          </cell>
          <cell r="D38">
            <v>0</v>
          </cell>
          <cell r="E38">
            <v>0</v>
          </cell>
          <cell r="F38">
            <v>0</v>
          </cell>
          <cell r="G38">
            <v>0</v>
          </cell>
          <cell r="J38">
            <v>0.3713060057197331</v>
          </cell>
        </row>
        <row r="39">
          <cell r="C39" t="str">
            <v>II trimestre</v>
          </cell>
          <cell r="D39">
            <v>0</v>
          </cell>
          <cell r="E39">
            <v>0</v>
          </cell>
          <cell r="F39">
            <v>0</v>
          </cell>
          <cell r="G39">
            <v>0</v>
          </cell>
          <cell r="J39">
            <v>0.4425095419847328</v>
          </cell>
        </row>
        <row r="40">
          <cell r="C40" t="str">
            <v>III trimestre</v>
          </cell>
          <cell r="D40">
            <v>0</v>
          </cell>
          <cell r="E40">
            <v>0</v>
          </cell>
          <cell r="F40">
            <v>0</v>
          </cell>
          <cell r="G40">
            <v>0</v>
          </cell>
          <cell r="J40">
            <v>0.75917236700774493</v>
          </cell>
        </row>
        <row r="41">
          <cell r="C41" t="str">
            <v>IV trimestre</v>
          </cell>
          <cell r="D41">
            <v>0</v>
          </cell>
          <cell r="E41">
            <v>0</v>
          </cell>
          <cell r="F41">
            <v>0</v>
          </cell>
          <cell r="G41">
            <v>0</v>
          </cell>
          <cell r="J41">
            <v>0.61458115730102358</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M-IND-002"/>
    </sheetNames>
    <sheetDataSet>
      <sheetData sheetId="0">
        <row r="36">
          <cell r="D36">
            <v>0</v>
          </cell>
          <cell r="E36">
            <v>0</v>
          </cell>
          <cell r="F36">
            <v>0</v>
          </cell>
          <cell r="G36">
            <v>0</v>
          </cell>
          <cell r="J36" t="str">
            <v>RESULTADO</v>
          </cell>
        </row>
        <row r="37">
          <cell r="C37">
            <v>0</v>
          </cell>
          <cell r="D37">
            <v>0</v>
          </cell>
          <cell r="E37">
            <v>0</v>
          </cell>
          <cell r="F37">
            <v>0</v>
          </cell>
          <cell r="G37">
            <v>0</v>
          </cell>
          <cell r="J37">
            <v>0</v>
          </cell>
        </row>
        <row r="38">
          <cell r="C38" t="str">
            <v>I semestre</v>
          </cell>
          <cell r="D38">
            <v>0</v>
          </cell>
          <cell r="E38">
            <v>0</v>
          </cell>
          <cell r="F38">
            <v>0</v>
          </cell>
          <cell r="G38">
            <v>0</v>
          </cell>
          <cell r="J38">
            <v>0.22379912663755458</v>
          </cell>
        </row>
        <row r="39">
          <cell r="C39" t="str">
            <v>II semestre</v>
          </cell>
          <cell r="D39">
            <v>0</v>
          </cell>
          <cell r="E39">
            <v>0</v>
          </cell>
          <cell r="F39">
            <v>0</v>
          </cell>
          <cell r="G39">
            <v>0</v>
          </cell>
          <cell r="J39">
            <v>0.19598337950138503</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M-IND-003"/>
      <sheetName val="Hoja1"/>
    </sheetNames>
    <sheetDataSet>
      <sheetData sheetId="0">
        <row r="36">
          <cell r="D36">
            <v>0</v>
          </cell>
          <cell r="E36">
            <v>0</v>
          </cell>
          <cell r="F36">
            <v>0</v>
          </cell>
          <cell r="G36">
            <v>0</v>
          </cell>
          <cell r="J36" t="str">
            <v>RESULTADO</v>
          </cell>
        </row>
        <row r="37">
          <cell r="C37">
            <v>0</v>
          </cell>
          <cell r="D37">
            <v>0</v>
          </cell>
          <cell r="E37">
            <v>0</v>
          </cell>
          <cell r="F37">
            <v>0</v>
          </cell>
          <cell r="G37">
            <v>0</v>
          </cell>
          <cell r="J37">
            <v>0</v>
          </cell>
        </row>
        <row r="38">
          <cell r="C38" t="str">
            <v>Trimestre I</v>
          </cell>
          <cell r="D38">
            <v>0</v>
          </cell>
          <cell r="E38">
            <v>0</v>
          </cell>
          <cell r="F38">
            <v>0</v>
          </cell>
          <cell r="G38">
            <v>0</v>
          </cell>
          <cell r="J38">
            <v>15.96234309623431</v>
          </cell>
        </row>
        <row r="39">
          <cell r="C39" t="str">
            <v>Trimestre II</v>
          </cell>
          <cell r="D39">
            <v>0</v>
          </cell>
          <cell r="E39">
            <v>0</v>
          </cell>
          <cell r="F39">
            <v>0</v>
          </cell>
          <cell r="G39">
            <v>0</v>
          </cell>
          <cell r="J39">
            <v>17.571214392803597</v>
          </cell>
        </row>
        <row r="40">
          <cell r="C40" t="str">
            <v>Trimestre III</v>
          </cell>
          <cell r="D40">
            <v>0</v>
          </cell>
          <cell r="E40">
            <v>0</v>
          </cell>
          <cell r="F40">
            <v>0</v>
          </cell>
          <cell r="G40">
            <v>0</v>
          </cell>
          <cell r="J40">
            <v>17.842326559215138</v>
          </cell>
        </row>
        <row r="41">
          <cell r="C41" t="str">
            <v>Trimestre IV</v>
          </cell>
          <cell r="D41">
            <v>0</v>
          </cell>
          <cell r="E41">
            <v>0</v>
          </cell>
          <cell r="F41">
            <v>0</v>
          </cell>
          <cell r="G41">
            <v>0</v>
          </cell>
          <cell r="J41">
            <v>17.724657534246575</v>
          </cell>
        </row>
      </sheetData>
      <sheetData sheetId="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M-IND-004"/>
    </sheetNames>
    <sheetDataSet>
      <sheetData sheetId="0">
        <row r="36">
          <cell r="D36">
            <v>0</v>
          </cell>
          <cell r="E36">
            <v>0</v>
          </cell>
          <cell r="F36">
            <v>0</v>
          </cell>
          <cell r="G36">
            <v>0</v>
          </cell>
          <cell r="J36" t="str">
            <v>RESULTADO</v>
          </cell>
        </row>
        <row r="37">
          <cell r="C37">
            <v>0</v>
          </cell>
          <cell r="D37">
            <v>0</v>
          </cell>
          <cell r="E37">
            <v>0</v>
          </cell>
          <cell r="F37">
            <v>0</v>
          </cell>
          <cell r="G37">
            <v>0</v>
          </cell>
          <cell r="J37">
            <v>0</v>
          </cell>
        </row>
        <row r="38">
          <cell r="C38" t="str">
            <v>Semestre I</v>
          </cell>
          <cell r="D38">
            <v>0</v>
          </cell>
          <cell r="E38">
            <v>0</v>
          </cell>
          <cell r="F38">
            <v>0</v>
          </cell>
          <cell r="G38">
            <v>0</v>
          </cell>
          <cell r="J38">
            <v>0.97314049586776863</v>
          </cell>
        </row>
        <row r="39">
          <cell r="C39" t="str">
            <v>Semestre II</v>
          </cell>
          <cell r="D39">
            <v>0</v>
          </cell>
          <cell r="E39">
            <v>0</v>
          </cell>
          <cell r="F39">
            <v>0</v>
          </cell>
          <cell r="G39">
            <v>0</v>
          </cell>
          <cell r="J39">
            <v>0.7814569536423841</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OC-IND-001-V1"/>
      <sheetName val="Hoja1"/>
    </sheetNames>
    <sheetDataSet>
      <sheetData sheetId="0">
        <row r="35">
          <cell r="D35">
            <v>0</v>
          </cell>
          <cell r="E35">
            <v>0</v>
          </cell>
          <cell r="F35">
            <v>0</v>
          </cell>
          <cell r="G35">
            <v>0</v>
          </cell>
          <cell r="H35" t="str">
            <v>No de  radicados finalizados en el periodo</v>
          </cell>
          <cell r="I35" t="str">
            <v>Total de radicados  en el periodo</v>
          </cell>
          <cell r="J35" t="str">
            <v>RESULTADO</v>
          </cell>
        </row>
        <row r="36">
          <cell r="C36" t="str">
            <v>Primer Trimestre</v>
          </cell>
          <cell r="D36">
            <v>0</v>
          </cell>
          <cell r="E36">
            <v>0</v>
          </cell>
          <cell r="F36">
            <v>0</v>
          </cell>
          <cell r="G36">
            <v>0</v>
          </cell>
          <cell r="H36">
            <v>10183</v>
          </cell>
          <cell r="I36">
            <v>12406</v>
          </cell>
          <cell r="J36">
            <v>0.82081251007576983</v>
          </cell>
        </row>
        <row r="37">
          <cell r="C37" t="str">
            <v>SegundoTrimestre</v>
          </cell>
          <cell r="D37">
            <v>0</v>
          </cell>
          <cell r="E37">
            <v>0</v>
          </cell>
          <cell r="F37">
            <v>0</v>
          </cell>
          <cell r="G37">
            <v>0</v>
          </cell>
          <cell r="H37">
            <v>8089</v>
          </cell>
          <cell r="I37">
            <v>9177</v>
          </cell>
          <cell r="J37">
            <v>0.88144273727797751</v>
          </cell>
        </row>
        <row r="38">
          <cell r="C38" t="str">
            <v>Tercer trimestre</v>
          </cell>
          <cell r="D38">
            <v>0</v>
          </cell>
          <cell r="E38">
            <v>0</v>
          </cell>
          <cell r="F38">
            <v>0</v>
          </cell>
          <cell r="G38">
            <v>0</v>
          </cell>
          <cell r="H38">
            <v>11690</v>
          </cell>
          <cell r="I38">
            <v>13745</v>
          </cell>
          <cell r="J38">
            <v>0.850491087668243</v>
          </cell>
        </row>
        <row r="39">
          <cell r="C39" t="str">
            <v>Cuarto trimestre</v>
          </cell>
          <cell r="D39">
            <v>0</v>
          </cell>
          <cell r="E39">
            <v>0</v>
          </cell>
          <cell r="F39">
            <v>0</v>
          </cell>
          <cell r="G39">
            <v>0</v>
          </cell>
          <cell r="H39">
            <v>13515</v>
          </cell>
          <cell r="I39">
            <v>16806</v>
          </cell>
          <cell r="J39">
            <v>0.80417707961442342</v>
          </cell>
        </row>
      </sheetData>
      <sheetData sheetId="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OC-IND-002-V2"/>
      <sheetName val="Hoja1"/>
    </sheetNames>
    <sheetDataSet>
      <sheetData sheetId="0">
        <row r="35">
          <cell r="D35">
            <v>0</v>
          </cell>
          <cell r="E35">
            <v>0</v>
          </cell>
          <cell r="F35">
            <v>0</v>
          </cell>
          <cell r="G35">
            <v>0</v>
          </cell>
          <cell r="H35" t="str">
            <v>Σ del tiempo empleado en la atención de consultas documentales del archivo central</v>
          </cell>
          <cell r="I35" t="str">
            <v>Total de consultas documentales del archivo central realizadas</v>
          </cell>
          <cell r="J35" t="str">
            <v>RESULTADO</v>
          </cell>
        </row>
        <row r="36">
          <cell r="C36" t="str">
            <v>Primer trimestre</v>
          </cell>
          <cell r="D36">
            <v>0</v>
          </cell>
          <cell r="E36">
            <v>0</v>
          </cell>
          <cell r="F36">
            <v>0</v>
          </cell>
          <cell r="G36">
            <v>0</v>
          </cell>
          <cell r="H36">
            <v>104</v>
          </cell>
          <cell r="I36">
            <v>109</v>
          </cell>
          <cell r="J36">
            <v>0.95412844036697253</v>
          </cell>
        </row>
        <row r="37">
          <cell r="C37" t="str">
            <v>Segundo trimestre</v>
          </cell>
          <cell r="D37">
            <v>0</v>
          </cell>
          <cell r="E37">
            <v>0</v>
          </cell>
          <cell r="F37">
            <v>0</v>
          </cell>
          <cell r="G37">
            <v>0</v>
          </cell>
          <cell r="H37">
            <v>477</v>
          </cell>
          <cell r="I37">
            <v>318</v>
          </cell>
          <cell r="J37">
            <v>1.5</v>
          </cell>
        </row>
        <row r="38">
          <cell r="C38" t="str">
            <v>Tercer trimestre</v>
          </cell>
          <cell r="D38">
            <v>0</v>
          </cell>
          <cell r="E38">
            <v>0</v>
          </cell>
          <cell r="F38">
            <v>0</v>
          </cell>
          <cell r="G38">
            <v>0</v>
          </cell>
          <cell r="H38">
            <v>226</v>
          </cell>
          <cell r="I38">
            <v>226</v>
          </cell>
          <cell r="J38">
            <v>1</v>
          </cell>
        </row>
        <row r="39">
          <cell r="C39" t="str">
            <v>Cuarto trimestre</v>
          </cell>
          <cell r="D39">
            <v>0</v>
          </cell>
          <cell r="E39">
            <v>0</v>
          </cell>
          <cell r="F39">
            <v>0</v>
          </cell>
          <cell r="G39">
            <v>0</v>
          </cell>
          <cell r="H39">
            <v>25</v>
          </cell>
          <cell r="I39">
            <v>51</v>
          </cell>
          <cell r="J39">
            <v>0.49019607843137253</v>
          </cell>
        </row>
      </sheetData>
      <sheetData sheetId="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OC-IND-003-V1 "/>
    </sheetNames>
    <sheetDataSet>
      <sheetData sheetId="0">
        <row r="35">
          <cell r="D35">
            <v>0</v>
          </cell>
          <cell r="E35">
            <v>0</v>
          </cell>
          <cell r="F35">
            <v>0</v>
          </cell>
          <cell r="G35">
            <v>0</v>
          </cell>
          <cell r="H35" t="str">
            <v>No de  radicados anulados en el periodo</v>
          </cell>
          <cell r="I35" t="str">
            <v>Total de radicados  en el periodo</v>
          </cell>
          <cell r="J35" t="str">
            <v>RESULTADO</v>
          </cell>
        </row>
        <row r="36">
          <cell r="C36" t="str">
            <v>Primer trimestre</v>
          </cell>
          <cell r="D36">
            <v>0</v>
          </cell>
          <cell r="E36">
            <v>0</v>
          </cell>
          <cell r="F36">
            <v>0</v>
          </cell>
          <cell r="G36">
            <v>0</v>
          </cell>
          <cell r="H36">
            <v>36</v>
          </cell>
          <cell r="I36">
            <v>8788</v>
          </cell>
          <cell r="J36">
            <v>4.0964952207555756E-3</v>
          </cell>
        </row>
        <row r="37">
          <cell r="C37" t="str">
            <v>Segundo trimestre</v>
          </cell>
          <cell r="D37">
            <v>0</v>
          </cell>
          <cell r="E37">
            <v>0</v>
          </cell>
          <cell r="F37">
            <v>0</v>
          </cell>
          <cell r="G37">
            <v>0</v>
          </cell>
          <cell r="H37">
            <v>19</v>
          </cell>
          <cell r="I37">
            <v>8864</v>
          </cell>
          <cell r="J37">
            <v>2.1435018050541517E-3</v>
          </cell>
        </row>
        <row r="38">
          <cell r="C38" t="str">
            <v>Tercer trimestre</v>
          </cell>
          <cell r="D38">
            <v>0</v>
          </cell>
          <cell r="E38">
            <v>0</v>
          </cell>
          <cell r="F38">
            <v>0</v>
          </cell>
          <cell r="G38">
            <v>0</v>
          </cell>
          <cell r="H38">
            <v>38</v>
          </cell>
          <cell r="I38">
            <v>9487</v>
          </cell>
          <cell r="J38">
            <v>4.0054811847791711E-3</v>
          </cell>
        </row>
        <row r="39">
          <cell r="C39" t="str">
            <v>Cuarto trimestre</v>
          </cell>
          <cell r="D39">
            <v>0</v>
          </cell>
          <cell r="E39">
            <v>0</v>
          </cell>
          <cell r="F39">
            <v>0</v>
          </cell>
          <cell r="G39">
            <v>0</v>
          </cell>
          <cell r="H39">
            <v>45</v>
          </cell>
          <cell r="I39">
            <v>12648</v>
          </cell>
          <cell r="J39">
            <v>3.557874762808349E-3</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M-IND-001-V11"/>
      <sheetName val="TRIM1"/>
      <sheetName val="TRIM2"/>
      <sheetName val="TRIM3"/>
      <sheetName val="TRIM4"/>
    </sheetNames>
    <sheetDataSet>
      <sheetData sheetId="0">
        <row r="35">
          <cell r="D35">
            <v>0</v>
          </cell>
          <cell r="E35">
            <v>0</v>
          </cell>
          <cell r="F35">
            <v>0</v>
          </cell>
          <cell r="G35">
            <v>0</v>
          </cell>
          <cell r="H35" t="str">
            <v>Sumatoria de actividades del PAA ejecutadas</v>
          </cell>
          <cell r="I35" t="str">
            <v>Sumatoria de actividades del PAA programadas</v>
          </cell>
          <cell r="J35" t="str">
            <v>% cumplimiento</v>
          </cell>
        </row>
        <row r="36">
          <cell r="C36" t="str">
            <v>Trimestre 1</v>
          </cell>
          <cell r="D36">
            <v>0</v>
          </cell>
          <cell r="E36">
            <v>0</v>
          </cell>
          <cell r="F36">
            <v>0</v>
          </cell>
          <cell r="G36">
            <v>0</v>
          </cell>
          <cell r="H36">
            <v>36</v>
          </cell>
          <cell r="I36">
            <v>37</v>
          </cell>
          <cell r="J36">
            <v>0.97297297297297303</v>
          </cell>
        </row>
        <row r="37">
          <cell r="C37" t="str">
            <v>Trimestre 2</v>
          </cell>
          <cell r="D37">
            <v>0</v>
          </cell>
          <cell r="E37">
            <v>0</v>
          </cell>
          <cell r="F37">
            <v>0</v>
          </cell>
          <cell r="G37">
            <v>0</v>
          </cell>
          <cell r="H37">
            <v>23</v>
          </cell>
          <cell r="I37">
            <v>23</v>
          </cell>
          <cell r="J37">
            <v>1</v>
          </cell>
        </row>
        <row r="38">
          <cell r="C38" t="str">
            <v>Trimestre 3</v>
          </cell>
          <cell r="D38">
            <v>0</v>
          </cell>
          <cell r="E38">
            <v>0</v>
          </cell>
          <cell r="F38">
            <v>0</v>
          </cell>
          <cell r="G38">
            <v>0</v>
          </cell>
          <cell r="H38">
            <v>31</v>
          </cell>
          <cell r="I38">
            <v>32</v>
          </cell>
          <cell r="J38">
            <v>0.96875</v>
          </cell>
        </row>
        <row r="39">
          <cell r="C39" t="str">
            <v>Trimestre 4</v>
          </cell>
          <cell r="D39">
            <v>0</v>
          </cell>
          <cell r="E39">
            <v>0</v>
          </cell>
          <cell r="F39">
            <v>0</v>
          </cell>
          <cell r="G39">
            <v>0</v>
          </cell>
          <cell r="H39">
            <v>28</v>
          </cell>
          <cell r="I39">
            <v>29</v>
          </cell>
          <cell r="J39">
            <v>0.96551724137931039</v>
          </cell>
        </row>
        <row r="40">
          <cell r="C40" t="str">
            <v>SUMATORIA</v>
          </cell>
          <cell r="D40">
            <v>0</v>
          </cell>
          <cell r="E40">
            <v>0</v>
          </cell>
          <cell r="F40">
            <v>0</v>
          </cell>
          <cell r="G40">
            <v>0</v>
          </cell>
          <cell r="H40">
            <v>118</v>
          </cell>
          <cell r="I40">
            <v>121</v>
          </cell>
          <cell r="J40">
            <v>0.97520661157024791</v>
          </cell>
        </row>
      </sheetData>
      <sheetData sheetId="1">
        <row r="55">
          <cell r="L55">
            <v>37</v>
          </cell>
          <cell r="M55">
            <v>23</v>
          </cell>
        </row>
        <row r="56">
          <cell r="Q56">
            <v>36</v>
          </cell>
        </row>
      </sheetData>
      <sheetData sheetId="2"/>
      <sheetData sheetId="3"/>
      <sheetData sheetId="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M-IND-002-V5"/>
      <sheetName val="Consolidado"/>
      <sheetName val="Reporte Aplicativo"/>
      <sheetName val="Cto Sindical"/>
      <sheetName val="DESI"/>
      <sheetName val="APIC"/>
      <sheetName val="PIV"/>
      <sheetName val="EGTI"/>
      <sheetName val="PPMQ"/>
      <sheetName val="GSIT"/>
      <sheetName val="GEFI"/>
      <sheetName val="ABI-GREF"/>
      <sheetName val="GCON"/>
      <sheetName val="GTHU"/>
      <sheetName val="GAM"/>
      <sheetName val="GDO-GDOC"/>
      <sheetName val="GJUR"/>
      <sheetName val="CODI"/>
      <sheetName val="GLAB"/>
      <sheetName val="IMVI"/>
    </sheetNames>
    <sheetDataSet>
      <sheetData sheetId="0">
        <row r="36">
          <cell r="H36">
            <v>24</v>
          </cell>
          <cell r="I36">
            <v>37</v>
          </cell>
          <cell r="J36">
            <v>0.64864864864864868</v>
          </cell>
        </row>
        <row r="37">
          <cell r="H37">
            <v>64</v>
          </cell>
          <cell r="I37">
            <v>84</v>
          </cell>
          <cell r="J37">
            <v>0.76190476190476186</v>
          </cell>
        </row>
        <row r="38">
          <cell r="H38">
            <v>74</v>
          </cell>
          <cell r="I38">
            <v>80</v>
          </cell>
          <cell r="J38">
            <v>0.92500000000000004</v>
          </cell>
        </row>
        <row r="39">
          <cell r="H39">
            <v>112</v>
          </cell>
          <cell r="I39">
            <v>130</v>
          </cell>
          <cell r="J39">
            <v>0.86153846153846159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C-IND-004-V2"/>
    </sheetNames>
    <sheetDataSet>
      <sheetData sheetId="0">
        <row r="35">
          <cell r="D35">
            <v>0</v>
          </cell>
          <cell r="E35">
            <v>0</v>
          </cell>
          <cell r="F35">
            <v>0</v>
          </cell>
          <cell r="G35">
            <v>0</v>
          </cell>
          <cell r="H35" t="str">
            <v>NÚMERO DE RESPUESTAS POSITIVAS</v>
          </cell>
          <cell r="I35" t="str">
            <v>NÚMERO DE ENCUESTADOS</v>
          </cell>
          <cell r="J35" t="str">
            <v>RESULTADO</v>
          </cell>
        </row>
        <row r="36">
          <cell r="C36" t="str">
            <v>Semestre 1</v>
          </cell>
          <cell r="D36">
            <v>0</v>
          </cell>
          <cell r="E36">
            <v>0</v>
          </cell>
          <cell r="F36">
            <v>0</v>
          </cell>
          <cell r="G36">
            <v>0</v>
          </cell>
          <cell r="H36">
            <v>100</v>
          </cell>
          <cell r="I36">
            <v>100</v>
          </cell>
          <cell r="J36">
            <v>1</v>
          </cell>
        </row>
        <row r="37">
          <cell r="C37" t="str">
            <v>Semestre 2</v>
          </cell>
          <cell r="D37">
            <v>0</v>
          </cell>
          <cell r="E37">
            <v>0</v>
          </cell>
          <cell r="F37">
            <v>0</v>
          </cell>
          <cell r="G37">
            <v>0</v>
          </cell>
          <cell r="H37">
            <v>99</v>
          </cell>
          <cell r="I37">
            <v>100</v>
          </cell>
          <cell r="J37">
            <v>0.99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APIC -IND-006"/>
      <sheetName val="Hoja1"/>
    </sheetNames>
    <sheetDataSet>
      <sheetData sheetId="0">
        <row r="37">
          <cell r="C37" t="str">
            <v>Semestre 1</v>
          </cell>
          <cell r="D37">
            <v>0</v>
          </cell>
          <cell r="E37">
            <v>0</v>
          </cell>
          <cell r="F37">
            <v>0</v>
          </cell>
          <cell r="G37">
            <v>0</v>
          </cell>
          <cell r="J37">
            <v>1</v>
          </cell>
        </row>
        <row r="38">
          <cell r="C38" t="str">
            <v>Trimestre 4</v>
          </cell>
          <cell r="D38">
            <v>0</v>
          </cell>
          <cell r="E38">
            <v>0</v>
          </cell>
          <cell r="F38">
            <v>0</v>
          </cell>
          <cell r="G38">
            <v>0</v>
          </cell>
          <cell r="J38">
            <v>1</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C-IND-007 (2)"/>
    </sheetNames>
    <sheetDataSet>
      <sheetData sheetId="0">
        <row r="36">
          <cell r="C36" t="str">
            <v>1 TRIMESTRE</v>
          </cell>
          <cell r="J36">
            <v>0</v>
          </cell>
        </row>
        <row r="37">
          <cell r="C37" t="str">
            <v>2 TRIMESTRE</v>
          </cell>
          <cell r="J37">
            <v>8.4961767204757857E-2</v>
          </cell>
        </row>
        <row r="38">
          <cell r="C38" t="str">
            <v>3 TRIMESTRE</v>
          </cell>
          <cell r="J38">
            <v>1.1494252873563218</v>
          </cell>
        </row>
        <row r="39">
          <cell r="C39" t="str">
            <v>4 TRIMESTRE</v>
          </cell>
          <cell r="J39">
            <v>1.3188518231186968</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34">
          <cell r="C34" t="str">
            <v>Primer trimestre</v>
          </cell>
          <cell r="D34">
            <v>0</v>
          </cell>
          <cell r="E34">
            <v>0</v>
          </cell>
          <cell r="F34">
            <v>0</v>
          </cell>
          <cell r="G34">
            <v>0</v>
          </cell>
        </row>
        <row r="35">
          <cell r="C35" t="str">
            <v>Segundo trimestre</v>
          </cell>
          <cell r="D35">
            <v>0</v>
          </cell>
          <cell r="E35">
            <v>0</v>
          </cell>
          <cell r="F35">
            <v>0</v>
          </cell>
          <cell r="G35">
            <v>0</v>
          </cell>
        </row>
        <row r="36">
          <cell r="C36" t="str">
            <v>Tercer Trimestres</v>
          </cell>
          <cell r="D36">
            <v>0</v>
          </cell>
          <cell r="E36">
            <v>0</v>
          </cell>
          <cell r="F36">
            <v>0</v>
          </cell>
          <cell r="G36">
            <v>0</v>
          </cell>
        </row>
        <row r="37">
          <cell r="C37" t="str">
            <v>Cuarto Trimestre</v>
          </cell>
          <cell r="D37">
            <v>0</v>
          </cell>
          <cell r="E37">
            <v>0</v>
          </cell>
          <cell r="F37">
            <v>0</v>
          </cell>
          <cell r="G37">
            <v>0</v>
          </cell>
        </row>
        <row r="38">
          <cell r="C38" t="str">
            <v>TOTAL</v>
          </cell>
          <cell r="D38">
            <v>0</v>
          </cell>
          <cell r="E38">
            <v>0</v>
          </cell>
          <cell r="F38">
            <v>0</v>
          </cell>
          <cell r="G38">
            <v>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35">
          <cell r="H35" t="str">
            <v>ACTIVIDADES EJECUTADAS</v>
          </cell>
          <cell r="I35" t="str">
            <v>ACTIVIDADES PROGRAMADAS</v>
          </cell>
          <cell r="J35" t="str">
            <v>RESULTADO</v>
          </cell>
        </row>
        <row r="36">
          <cell r="H36">
            <v>25</v>
          </cell>
          <cell r="I36">
            <v>27</v>
          </cell>
          <cell r="J36">
            <v>0.92592592592592593</v>
          </cell>
        </row>
        <row r="37">
          <cell r="H37">
            <v>22</v>
          </cell>
          <cell r="I37">
            <v>27</v>
          </cell>
          <cell r="J37">
            <v>0.81481481481481477</v>
          </cell>
        </row>
        <row r="38">
          <cell r="H38">
            <v>21</v>
          </cell>
          <cell r="I38">
            <v>25</v>
          </cell>
          <cell r="J38">
            <v>0.84</v>
          </cell>
        </row>
        <row r="39">
          <cell r="H39">
            <v>24</v>
          </cell>
          <cell r="I39">
            <v>24</v>
          </cell>
          <cell r="J39">
            <v>1</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drawing" Target="../drawings/drawing5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95"/>
  <sheetViews>
    <sheetView topLeftCell="A40" zoomScaleNormal="100" zoomScaleSheetLayoutView="86" workbookViewId="0">
      <selection activeCell="Z49" sqref="Z49"/>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12" width="3.42578125" style="1" customWidth="1"/>
    <col min="13" max="15" width="2.7109375" style="1" customWidth="1"/>
    <col min="16" max="17" width="3.42578125" style="1" customWidth="1"/>
    <col min="18" max="18" width="3.7109375" style="1"/>
    <col min="19" max="19" width="3.28515625" style="1" customWidth="1"/>
    <col min="20" max="20" width="7.42578125" style="1" customWidth="1"/>
    <col min="21" max="21" width="6.42578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719"/>
      <c r="C2" s="720"/>
      <c r="D2" s="720"/>
      <c r="E2" s="720"/>
      <c r="F2" s="720"/>
      <c r="G2" s="720"/>
      <c r="H2" s="725" t="s">
        <v>0</v>
      </c>
      <c r="I2" s="725"/>
      <c r="J2" s="725"/>
      <c r="K2" s="725"/>
      <c r="L2" s="725"/>
      <c r="M2" s="725"/>
      <c r="N2" s="725"/>
      <c r="O2" s="725"/>
      <c r="P2" s="725"/>
      <c r="Q2" s="725"/>
      <c r="R2" s="725"/>
      <c r="S2" s="725"/>
      <c r="T2" s="725"/>
      <c r="U2" s="725"/>
      <c r="V2" s="725"/>
      <c r="W2" s="725"/>
      <c r="X2" s="725"/>
      <c r="Y2" s="725"/>
      <c r="Z2" s="725"/>
      <c r="AA2" s="725"/>
      <c r="AB2" s="726"/>
    </row>
    <row r="3" spans="2:28" ht="15" x14ac:dyDescent="0.2">
      <c r="B3" s="721"/>
      <c r="C3" s="722"/>
      <c r="D3" s="722"/>
      <c r="E3" s="722"/>
      <c r="F3" s="722"/>
      <c r="G3" s="722"/>
      <c r="H3" s="727" t="s">
        <v>1</v>
      </c>
      <c r="I3" s="727"/>
      <c r="J3" s="727"/>
      <c r="K3" s="727"/>
      <c r="L3" s="727"/>
      <c r="M3" s="727"/>
      <c r="N3" s="727"/>
      <c r="O3" s="727"/>
      <c r="P3" s="727" t="s">
        <v>2</v>
      </c>
      <c r="Q3" s="727"/>
      <c r="R3" s="727"/>
      <c r="S3" s="727"/>
      <c r="T3" s="727"/>
      <c r="U3" s="727"/>
      <c r="V3" s="727"/>
      <c r="W3" s="727"/>
      <c r="X3" s="727"/>
      <c r="Y3" s="727"/>
      <c r="Z3" s="727"/>
      <c r="AA3" s="727"/>
      <c r="AB3" s="728"/>
    </row>
    <row r="4" spans="2:28" ht="15.75" thickBot="1" x14ac:dyDescent="0.25">
      <c r="B4" s="723"/>
      <c r="C4" s="724"/>
      <c r="D4" s="724"/>
      <c r="E4" s="724"/>
      <c r="F4" s="724"/>
      <c r="G4" s="724"/>
      <c r="H4" s="729" t="s">
        <v>3</v>
      </c>
      <c r="I4" s="729"/>
      <c r="J4" s="729"/>
      <c r="K4" s="729"/>
      <c r="L4" s="729"/>
      <c r="M4" s="729"/>
      <c r="N4" s="729"/>
      <c r="O4" s="729"/>
      <c r="P4" s="729"/>
      <c r="Q4" s="729"/>
      <c r="R4" s="729"/>
      <c r="S4" s="729"/>
      <c r="T4" s="729"/>
      <c r="U4" s="729"/>
      <c r="V4" s="729"/>
      <c r="W4" s="729"/>
      <c r="X4" s="729"/>
      <c r="Y4" s="729"/>
      <c r="Z4" s="729"/>
      <c r="AA4" s="729"/>
      <c r="AB4" s="730"/>
    </row>
    <row r="5" spans="2:28" ht="9.6" customHeight="1" x14ac:dyDescent="0.2">
      <c r="H5" s="3"/>
      <c r="I5" s="3"/>
      <c r="J5" s="3"/>
      <c r="K5" s="3"/>
      <c r="L5" s="3"/>
      <c r="M5" s="3"/>
      <c r="N5" s="3"/>
      <c r="O5" s="3"/>
      <c r="P5" s="3"/>
      <c r="Q5" s="3"/>
      <c r="R5" s="3"/>
      <c r="S5" s="3"/>
      <c r="T5" s="3"/>
      <c r="U5" s="3"/>
      <c r="V5" s="3"/>
      <c r="W5" s="3"/>
      <c r="X5" s="3"/>
      <c r="Y5" s="3"/>
      <c r="Z5" s="3"/>
      <c r="AA5" s="3"/>
      <c r="AB5" s="3"/>
    </row>
    <row r="6" spans="2:28" ht="9.6" customHeight="1"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666" t="s">
        <v>4</v>
      </c>
      <c r="D7" s="667"/>
      <c r="E7" s="667"/>
      <c r="F7" s="667"/>
      <c r="G7" s="667"/>
      <c r="H7" s="668"/>
      <c r="I7" s="700" t="s">
        <v>5</v>
      </c>
      <c r="J7" s="701"/>
      <c r="K7" s="701"/>
      <c r="L7" s="701"/>
      <c r="M7" s="701"/>
      <c r="N7" s="701"/>
      <c r="O7" s="701"/>
      <c r="P7" s="701"/>
      <c r="Q7" s="701"/>
      <c r="R7" s="701"/>
      <c r="S7" s="701"/>
      <c r="T7" s="701"/>
      <c r="U7" s="701"/>
      <c r="V7" s="701"/>
      <c r="W7" s="701"/>
      <c r="X7" s="701"/>
      <c r="Y7" s="701"/>
      <c r="Z7" s="701"/>
      <c r="AA7" s="702"/>
      <c r="AB7" s="10"/>
    </row>
    <row r="8" spans="2:28" ht="15.75" thickBot="1" x14ac:dyDescent="0.25">
      <c r="B8" s="9"/>
      <c r="C8" s="669"/>
      <c r="D8" s="670"/>
      <c r="E8" s="670"/>
      <c r="F8" s="670"/>
      <c r="G8" s="670"/>
      <c r="H8" s="671"/>
      <c r="I8" s="703"/>
      <c r="J8" s="704"/>
      <c r="K8" s="704"/>
      <c r="L8" s="704"/>
      <c r="M8" s="704"/>
      <c r="N8" s="704"/>
      <c r="O8" s="704"/>
      <c r="P8" s="704"/>
      <c r="Q8" s="704"/>
      <c r="R8" s="704"/>
      <c r="S8" s="704"/>
      <c r="T8" s="704"/>
      <c r="U8" s="704"/>
      <c r="V8" s="704"/>
      <c r="W8" s="704"/>
      <c r="X8" s="704"/>
      <c r="Y8" s="704"/>
      <c r="Z8" s="704"/>
      <c r="AA8" s="705"/>
      <c r="AB8" s="10"/>
    </row>
    <row r="9" spans="2:28" ht="9.6"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666" t="s">
        <v>6</v>
      </c>
      <c r="D10" s="667"/>
      <c r="E10" s="667"/>
      <c r="F10" s="667"/>
      <c r="G10" s="667"/>
      <c r="H10" s="668"/>
      <c r="I10" s="711" t="s">
        <v>7</v>
      </c>
      <c r="J10" s="712"/>
      <c r="K10" s="712"/>
      <c r="L10" s="712"/>
      <c r="M10" s="712"/>
      <c r="N10" s="712"/>
      <c r="O10" s="712"/>
      <c r="P10" s="712"/>
      <c r="Q10" s="713"/>
      <c r="R10" s="708" t="s">
        <v>8</v>
      </c>
      <c r="S10" s="709"/>
      <c r="T10" s="709"/>
      <c r="U10" s="710"/>
      <c r="V10" s="608" t="s">
        <v>9</v>
      </c>
      <c r="W10" s="609"/>
      <c r="X10" s="609"/>
      <c r="Y10" s="609"/>
      <c r="Z10" s="609"/>
      <c r="AA10" s="610"/>
      <c r="AB10" s="10"/>
    </row>
    <row r="11" spans="2:28" ht="20.45" customHeight="1" thickBot="1" x14ac:dyDescent="0.25">
      <c r="B11" s="9"/>
      <c r="C11" s="669"/>
      <c r="D11" s="670"/>
      <c r="E11" s="670"/>
      <c r="F11" s="670"/>
      <c r="G11" s="670"/>
      <c r="H11" s="671"/>
      <c r="I11" s="714"/>
      <c r="J11" s="715"/>
      <c r="K11" s="715"/>
      <c r="L11" s="715"/>
      <c r="M11" s="715"/>
      <c r="N11" s="715"/>
      <c r="O11" s="715"/>
      <c r="P11" s="715"/>
      <c r="Q11" s="716"/>
      <c r="R11" s="640" t="s">
        <v>10</v>
      </c>
      <c r="S11" s="717"/>
      <c r="T11" s="717"/>
      <c r="U11" s="718"/>
      <c r="V11" s="699">
        <v>2</v>
      </c>
      <c r="W11" s="706"/>
      <c r="X11" s="706"/>
      <c r="Y11" s="706"/>
      <c r="Z11" s="706"/>
      <c r="AA11" s="707"/>
      <c r="AB11" s="10"/>
    </row>
    <row r="12" spans="2:28" ht="11.45"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666" t="s">
        <v>11</v>
      </c>
      <c r="D13" s="667"/>
      <c r="E13" s="667"/>
      <c r="F13" s="667"/>
      <c r="G13" s="667"/>
      <c r="H13" s="668"/>
      <c r="I13" s="672" t="s">
        <v>12</v>
      </c>
      <c r="J13" s="673"/>
      <c r="K13" s="673"/>
      <c r="L13" s="673"/>
      <c r="M13" s="673"/>
      <c r="N13" s="673"/>
      <c r="O13" s="673"/>
      <c r="P13" s="673"/>
      <c r="Q13" s="673"/>
      <c r="R13" s="673"/>
      <c r="S13" s="674"/>
      <c r="T13" s="666" t="s">
        <v>13</v>
      </c>
      <c r="U13" s="667"/>
      <c r="V13" s="667"/>
      <c r="W13" s="667"/>
      <c r="X13" s="667"/>
      <c r="Y13" s="667"/>
      <c r="Z13" s="667"/>
      <c r="AA13" s="668"/>
      <c r="AB13" s="16"/>
    </row>
    <row r="14" spans="2:28" ht="30" customHeight="1" thickBot="1" x14ac:dyDescent="0.25">
      <c r="B14" s="14"/>
      <c r="C14" s="669"/>
      <c r="D14" s="670"/>
      <c r="E14" s="670"/>
      <c r="F14" s="670"/>
      <c r="G14" s="670"/>
      <c r="H14" s="671"/>
      <c r="I14" s="675"/>
      <c r="J14" s="676"/>
      <c r="K14" s="676"/>
      <c r="L14" s="676"/>
      <c r="M14" s="676"/>
      <c r="N14" s="676"/>
      <c r="O14" s="676"/>
      <c r="P14" s="676"/>
      <c r="Q14" s="676"/>
      <c r="R14" s="676"/>
      <c r="S14" s="677"/>
      <c r="T14" s="678" t="s">
        <v>14</v>
      </c>
      <c r="U14" s="679"/>
      <c r="V14" s="679"/>
      <c r="W14" s="679"/>
      <c r="X14" s="679"/>
      <c r="Y14" s="679"/>
      <c r="Z14" s="679"/>
      <c r="AA14" s="680"/>
      <c r="AB14" s="16"/>
    </row>
    <row r="15" spans="2:28" ht="10.35"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43.35" customHeight="1" thickBot="1" x14ac:dyDescent="0.25">
      <c r="B16" s="14"/>
      <c r="C16" s="629" t="s">
        <v>15</v>
      </c>
      <c r="D16" s="630"/>
      <c r="E16" s="630"/>
      <c r="F16" s="630"/>
      <c r="G16" s="630"/>
      <c r="H16" s="631"/>
      <c r="I16" s="632" t="s">
        <v>16</v>
      </c>
      <c r="J16" s="633"/>
      <c r="K16" s="633"/>
      <c r="L16" s="633"/>
      <c r="M16" s="633"/>
      <c r="N16" s="633"/>
      <c r="O16" s="633"/>
      <c r="P16" s="633"/>
      <c r="Q16" s="633"/>
      <c r="R16" s="633"/>
      <c r="S16" s="633"/>
      <c r="T16" s="633"/>
      <c r="U16" s="633"/>
      <c r="V16" s="633"/>
      <c r="W16" s="633"/>
      <c r="X16" s="633"/>
      <c r="Y16" s="633"/>
      <c r="Z16" s="633"/>
      <c r="AA16" s="634"/>
      <c r="AB16" s="16"/>
    </row>
    <row r="17" spans="2:28" ht="10.3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83.45" customHeight="1" thickBot="1" x14ac:dyDescent="0.25">
      <c r="B18" s="14"/>
      <c r="C18" s="629" t="s">
        <v>17</v>
      </c>
      <c r="D18" s="630"/>
      <c r="E18" s="630"/>
      <c r="F18" s="630"/>
      <c r="G18" s="630"/>
      <c r="H18" s="631"/>
      <c r="I18" s="632" t="s">
        <v>18</v>
      </c>
      <c r="J18" s="633"/>
      <c r="K18" s="633"/>
      <c r="L18" s="633"/>
      <c r="M18" s="633"/>
      <c r="N18" s="633"/>
      <c r="O18" s="633"/>
      <c r="P18" s="633"/>
      <c r="Q18" s="633"/>
      <c r="R18" s="633"/>
      <c r="S18" s="633"/>
      <c r="T18" s="633"/>
      <c r="U18" s="633"/>
      <c r="V18" s="633"/>
      <c r="W18" s="633"/>
      <c r="X18" s="633"/>
      <c r="Y18" s="633"/>
      <c r="Z18" s="633"/>
      <c r="AA18" s="634"/>
      <c r="AB18" s="16"/>
    </row>
    <row r="19" spans="2:28" ht="12"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684" t="s">
        <v>19</v>
      </c>
      <c r="D20" s="685"/>
      <c r="E20" s="685"/>
      <c r="F20" s="685"/>
      <c r="G20" s="685"/>
      <c r="H20" s="686"/>
      <c r="I20" s="690" t="s">
        <v>20</v>
      </c>
      <c r="J20" s="691"/>
      <c r="K20" s="691"/>
      <c r="L20" s="692"/>
      <c r="M20" s="608" t="s">
        <v>21</v>
      </c>
      <c r="N20" s="609"/>
      <c r="O20" s="609"/>
      <c r="P20" s="609"/>
      <c r="Q20" s="609"/>
      <c r="R20" s="609"/>
      <c r="S20" s="610"/>
      <c r="T20" s="608" t="s">
        <v>22</v>
      </c>
      <c r="U20" s="609"/>
      <c r="V20" s="609"/>
      <c r="W20" s="609"/>
      <c r="X20" s="609"/>
      <c r="Y20" s="609"/>
      <c r="Z20" s="609"/>
      <c r="AA20" s="610"/>
      <c r="AB20" s="16"/>
    </row>
    <row r="21" spans="2:28" ht="14.1" customHeight="1" thickBot="1" x14ac:dyDescent="0.25">
      <c r="B21" s="14"/>
      <c r="C21" s="687"/>
      <c r="D21" s="688"/>
      <c r="E21" s="688"/>
      <c r="F21" s="688"/>
      <c r="G21" s="688"/>
      <c r="H21" s="689"/>
      <c r="I21" s="693"/>
      <c r="J21" s="694"/>
      <c r="K21" s="694"/>
      <c r="L21" s="695"/>
      <c r="M21" s="696" t="s">
        <v>23</v>
      </c>
      <c r="N21" s="697"/>
      <c r="O21" s="697"/>
      <c r="P21" s="697"/>
      <c r="Q21" s="697"/>
      <c r="R21" s="697"/>
      <c r="S21" s="698"/>
      <c r="T21" s="699" t="s">
        <v>24</v>
      </c>
      <c r="U21" s="697"/>
      <c r="V21" s="697"/>
      <c r="W21" s="697"/>
      <c r="X21" s="697"/>
      <c r="Y21" s="697"/>
      <c r="Z21" s="697"/>
      <c r="AA21" s="698"/>
      <c r="AB21" s="16"/>
    </row>
    <row r="22" spans="2:28" ht="11.1"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608" t="s">
        <v>25</v>
      </c>
      <c r="D23" s="609"/>
      <c r="E23" s="609"/>
      <c r="F23" s="609"/>
      <c r="G23" s="609"/>
      <c r="H23" s="609"/>
      <c r="I23" s="610"/>
      <c r="J23" s="608" t="s">
        <v>26</v>
      </c>
      <c r="K23" s="609"/>
      <c r="L23" s="609"/>
      <c r="M23" s="609"/>
      <c r="N23" s="609"/>
      <c r="O23" s="609"/>
      <c r="P23" s="610"/>
      <c r="Q23" s="608" t="s">
        <v>27</v>
      </c>
      <c r="R23" s="609"/>
      <c r="S23" s="609"/>
      <c r="T23" s="609"/>
      <c r="U23" s="609"/>
      <c r="V23" s="609"/>
      <c r="W23" s="609"/>
      <c r="X23" s="609"/>
      <c r="Y23" s="609"/>
      <c r="Z23" s="609"/>
      <c r="AA23" s="610"/>
      <c r="AB23" s="16"/>
    </row>
    <row r="24" spans="2:28" ht="34.35" customHeight="1" thickBot="1" x14ac:dyDescent="0.25">
      <c r="B24" s="14"/>
      <c r="C24" s="611" t="s">
        <v>28</v>
      </c>
      <c r="D24" s="612"/>
      <c r="E24" s="612"/>
      <c r="F24" s="612"/>
      <c r="G24" s="612"/>
      <c r="H24" s="612"/>
      <c r="I24" s="613"/>
      <c r="J24" s="611" t="s">
        <v>29</v>
      </c>
      <c r="K24" s="612"/>
      <c r="L24" s="612"/>
      <c r="M24" s="612"/>
      <c r="N24" s="612"/>
      <c r="O24" s="612"/>
      <c r="P24" s="613"/>
      <c r="Q24" s="614" t="s">
        <v>30</v>
      </c>
      <c r="R24" s="615"/>
      <c r="S24" s="615"/>
      <c r="T24" s="615"/>
      <c r="U24" s="615"/>
      <c r="V24" s="615"/>
      <c r="W24" s="615"/>
      <c r="X24" s="615"/>
      <c r="Y24" s="615"/>
      <c r="Z24" s="615"/>
      <c r="AA24" s="616"/>
      <c r="AB24" s="16"/>
    </row>
    <row r="25" spans="2:28" ht="9.6"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629" t="s">
        <v>31</v>
      </c>
      <c r="D26" s="630"/>
      <c r="E26" s="630"/>
      <c r="F26" s="630"/>
      <c r="G26" s="630"/>
      <c r="H26" s="631"/>
      <c r="I26" s="632" t="s">
        <v>32</v>
      </c>
      <c r="J26" s="633"/>
      <c r="K26" s="633"/>
      <c r="L26" s="633"/>
      <c r="M26" s="633"/>
      <c r="N26" s="633"/>
      <c r="O26" s="633"/>
      <c r="P26" s="633"/>
      <c r="Q26" s="633"/>
      <c r="R26" s="633"/>
      <c r="S26" s="633"/>
      <c r="T26" s="633"/>
      <c r="U26" s="633"/>
      <c r="V26" s="633"/>
      <c r="W26" s="633"/>
      <c r="X26" s="633"/>
      <c r="Y26" s="633"/>
      <c r="Z26" s="633"/>
      <c r="AA26" s="634"/>
      <c r="AB26" s="16"/>
    </row>
    <row r="27" spans="2:28" ht="8.1"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38.450000000000003" customHeight="1" thickBot="1" x14ac:dyDescent="0.25">
      <c r="B28" s="14"/>
      <c r="C28" s="629" t="s">
        <v>33</v>
      </c>
      <c r="D28" s="630"/>
      <c r="E28" s="630"/>
      <c r="F28" s="630"/>
      <c r="G28" s="630"/>
      <c r="H28" s="631"/>
      <c r="I28" s="640">
        <v>0.9</v>
      </c>
      <c r="J28" s="632"/>
      <c r="K28" s="617" t="s">
        <v>34</v>
      </c>
      <c r="L28" s="618"/>
      <c r="M28" s="618"/>
      <c r="N28" s="619"/>
      <c r="O28" s="683" t="s">
        <v>35</v>
      </c>
      <c r="P28" s="681"/>
      <c r="Q28" s="681"/>
      <c r="R28" s="682"/>
      <c r="S28" s="32"/>
      <c r="T28" s="681" t="s">
        <v>36</v>
      </c>
      <c r="U28" s="681"/>
      <c r="V28" s="682"/>
      <c r="W28" s="31" t="s">
        <v>37</v>
      </c>
      <c r="X28" s="635" t="s">
        <v>38</v>
      </c>
      <c r="Y28" s="636"/>
      <c r="Z28" s="637"/>
      <c r="AA28" s="30"/>
      <c r="AB28" s="16"/>
    </row>
    <row r="29" spans="2:28" ht="9"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651" t="s">
        <v>39</v>
      </c>
      <c r="D30" s="652"/>
      <c r="E30" s="652"/>
      <c r="F30" s="652"/>
      <c r="G30" s="652"/>
      <c r="H30" s="652"/>
      <c r="I30" s="652"/>
      <c r="J30" s="653"/>
      <c r="K30" s="660" t="s">
        <v>40</v>
      </c>
      <c r="L30" s="661"/>
      <c r="M30" s="661"/>
      <c r="N30" s="661"/>
      <c r="O30" s="661"/>
      <c r="P30" s="661"/>
      <c r="Q30" s="661"/>
      <c r="R30" s="661"/>
      <c r="S30" s="662" t="s">
        <v>41</v>
      </c>
      <c r="T30" s="662"/>
      <c r="U30" s="662"/>
      <c r="V30" s="662"/>
      <c r="W30" s="662"/>
      <c r="X30" s="663" t="s">
        <v>42</v>
      </c>
      <c r="Y30" s="663"/>
      <c r="Z30" s="663"/>
      <c r="AA30" s="664"/>
      <c r="AB30" s="16"/>
    </row>
    <row r="31" spans="2:28" ht="14.25" customHeight="1" x14ac:dyDescent="0.2">
      <c r="B31" s="14"/>
      <c r="C31" s="654"/>
      <c r="D31" s="655"/>
      <c r="E31" s="655"/>
      <c r="F31" s="655"/>
      <c r="G31" s="655"/>
      <c r="H31" s="655"/>
      <c r="I31" s="655"/>
      <c r="J31" s="656"/>
      <c r="K31" s="665" t="s">
        <v>43</v>
      </c>
      <c r="L31" s="638"/>
      <c r="M31" s="638"/>
      <c r="N31" s="638"/>
      <c r="O31" s="638" t="s">
        <v>44</v>
      </c>
      <c r="P31" s="638"/>
      <c r="Q31" s="638"/>
      <c r="R31" s="638"/>
      <c r="S31" s="638" t="s">
        <v>43</v>
      </c>
      <c r="T31" s="638"/>
      <c r="U31" s="638" t="s">
        <v>44</v>
      </c>
      <c r="V31" s="638"/>
      <c r="W31" s="638"/>
      <c r="X31" s="638" t="s">
        <v>43</v>
      </c>
      <c r="Y31" s="638"/>
      <c r="Z31" s="638" t="s">
        <v>44</v>
      </c>
      <c r="AA31" s="639"/>
      <c r="AB31" s="16"/>
    </row>
    <row r="32" spans="2:28" ht="15" customHeight="1" thickBot="1" x14ac:dyDescent="0.25">
      <c r="B32" s="14"/>
      <c r="C32" s="657"/>
      <c r="D32" s="658"/>
      <c r="E32" s="658"/>
      <c r="F32" s="658"/>
      <c r="G32" s="658"/>
      <c r="H32" s="658"/>
      <c r="I32" s="658"/>
      <c r="J32" s="659"/>
      <c r="K32" s="647">
        <v>0</v>
      </c>
      <c r="L32" s="648"/>
      <c r="M32" s="648"/>
      <c r="N32" s="648"/>
      <c r="O32" s="649">
        <v>0.79</v>
      </c>
      <c r="P32" s="648"/>
      <c r="Q32" s="648"/>
      <c r="R32" s="648"/>
      <c r="S32" s="649">
        <v>0.8</v>
      </c>
      <c r="T32" s="648"/>
      <c r="U32" s="649">
        <v>0.89</v>
      </c>
      <c r="V32" s="648"/>
      <c r="W32" s="648"/>
      <c r="X32" s="649">
        <v>0.9</v>
      </c>
      <c r="Y32" s="648"/>
      <c r="Z32" s="649">
        <v>1</v>
      </c>
      <c r="AA32" s="650"/>
      <c r="AB32" s="16"/>
    </row>
    <row r="33" spans="2:28" ht="9" customHeight="1"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18" customFormat="1" ht="15" thickBot="1" x14ac:dyDescent="0.25">
      <c r="B34" s="19"/>
      <c r="C34" s="620" t="s">
        <v>45</v>
      </c>
      <c r="D34" s="621"/>
      <c r="E34" s="621"/>
      <c r="F34" s="621"/>
      <c r="G34" s="621"/>
      <c r="H34" s="621"/>
      <c r="I34" s="621"/>
      <c r="J34" s="621"/>
      <c r="K34" s="621"/>
      <c r="L34" s="621"/>
      <c r="M34" s="621"/>
      <c r="N34" s="621"/>
      <c r="O34" s="621"/>
      <c r="P34" s="621"/>
      <c r="Q34" s="621"/>
      <c r="R34" s="621"/>
      <c r="S34" s="621"/>
      <c r="T34" s="621"/>
      <c r="U34" s="621"/>
      <c r="V34" s="621"/>
      <c r="W34" s="621"/>
      <c r="X34" s="621"/>
      <c r="Y34" s="621"/>
      <c r="Z34" s="621"/>
      <c r="AA34" s="622"/>
      <c r="AB34" s="16"/>
    </row>
    <row r="35" spans="2:28" s="18" customFormat="1" ht="69" customHeight="1" thickBot="1" x14ac:dyDescent="0.25">
      <c r="B35" s="19"/>
      <c r="C35" s="623" t="s">
        <v>46</v>
      </c>
      <c r="D35" s="624"/>
      <c r="E35" s="624"/>
      <c r="F35" s="624"/>
      <c r="G35" s="625"/>
      <c r="H35" s="38" t="s">
        <v>47</v>
      </c>
      <c r="I35" s="38" t="s">
        <v>48</v>
      </c>
      <c r="J35" s="38" t="s">
        <v>49</v>
      </c>
      <c r="K35" s="626" t="s">
        <v>50</v>
      </c>
      <c r="L35" s="627"/>
      <c r="M35" s="627"/>
      <c r="N35" s="627"/>
      <c r="O35" s="627"/>
      <c r="P35" s="627"/>
      <c r="Q35" s="627"/>
      <c r="R35" s="627"/>
      <c r="S35" s="627"/>
      <c r="T35" s="627"/>
      <c r="U35" s="627"/>
      <c r="V35" s="627"/>
      <c r="W35" s="627"/>
      <c r="X35" s="627"/>
      <c r="Y35" s="627"/>
      <c r="Z35" s="627"/>
      <c r="AA35" s="628"/>
      <c r="AB35" s="16"/>
    </row>
    <row r="36" spans="2:28" s="18" customFormat="1" ht="99.75" customHeight="1" thickBot="1" x14ac:dyDescent="0.25">
      <c r="B36" s="19"/>
      <c r="C36" s="641" t="s">
        <v>57</v>
      </c>
      <c r="D36" s="642"/>
      <c r="E36" s="642"/>
      <c r="F36" s="642"/>
      <c r="G36" s="643"/>
      <c r="H36" s="39">
        <v>12</v>
      </c>
      <c r="I36" s="39">
        <v>12</v>
      </c>
      <c r="J36" s="40">
        <f>+H36/I36</f>
        <v>1</v>
      </c>
      <c r="K36" s="644" t="s">
        <v>58</v>
      </c>
      <c r="L36" s="645"/>
      <c r="M36" s="645"/>
      <c r="N36" s="645"/>
      <c r="O36" s="645"/>
      <c r="P36" s="645"/>
      <c r="Q36" s="645"/>
      <c r="R36" s="645"/>
      <c r="S36" s="645"/>
      <c r="T36" s="645"/>
      <c r="U36" s="645"/>
      <c r="V36" s="645"/>
      <c r="W36" s="645"/>
      <c r="X36" s="645"/>
      <c r="Y36" s="645"/>
      <c r="Z36" s="645"/>
      <c r="AA36" s="646"/>
      <c r="AB36" s="16"/>
    </row>
    <row r="37" spans="2:28" s="18" customFormat="1" ht="129.75" customHeight="1" thickBot="1" x14ac:dyDescent="0.25">
      <c r="B37" s="19"/>
      <c r="C37" s="641" t="s">
        <v>59</v>
      </c>
      <c r="D37" s="642"/>
      <c r="E37" s="642"/>
      <c r="F37" s="642"/>
      <c r="G37" s="643"/>
      <c r="H37" s="39">
        <v>12</v>
      </c>
      <c r="I37" s="39">
        <v>12</v>
      </c>
      <c r="J37" s="40">
        <f>+H37/I37</f>
        <v>1</v>
      </c>
      <c r="K37" s="644" t="s">
        <v>60</v>
      </c>
      <c r="L37" s="645"/>
      <c r="M37" s="645"/>
      <c r="N37" s="645"/>
      <c r="O37" s="645"/>
      <c r="P37" s="645"/>
      <c r="Q37" s="645"/>
      <c r="R37" s="645"/>
      <c r="S37" s="645"/>
      <c r="T37" s="645"/>
      <c r="U37" s="645"/>
      <c r="V37" s="645"/>
      <c r="W37" s="645"/>
      <c r="X37" s="645"/>
      <c r="Y37" s="645"/>
      <c r="Z37" s="645"/>
      <c r="AA37" s="646"/>
      <c r="AB37" s="16"/>
    </row>
    <row r="38" spans="2:28" s="18" customFormat="1" ht="408.95" customHeight="1" thickBot="1" x14ac:dyDescent="0.25">
      <c r="C38" s="641" t="s">
        <v>61</v>
      </c>
      <c r="D38" s="642"/>
      <c r="E38" s="642"/>
      <c r="F38" s="642"/>
      <c r="G38" s="643"/>
      <c r="H38" s="39">
        <v>14</v>
      </c>
      <c r="I38" s="39">
        <v>14</v>
      </c>
      <c r="J38" s="40">
        <f>+H38/I38</f>
        <v>1</v>
      </c>
      <c r="K38" s="644" t="s">
        <v>62</v>
      </c>
      <c r="L38" s="645"/>
      <c r="M38" s="645"/>
      <c r="N38" s="645"/>
      <c r="O38" s="645"/>
      <c r="P38" s="645"/>
      <c r="Q38" s="645"/>
      <c r="R38" s="645"/>
      <c r="S38" s="645"/>
      <c r="T38" s="645"/>
      <c r="U38" s="645"/>
      <c r="V38" s="645"/>
      <c r="W38" s="645"/>
      <c r="X38" s="645"/>
      <c r="Y38" s="645"/>
      <c r="Z38" s="645"/>
      <c r="AA38" s="646"/>
      <c r="AB38" s="16"/>
    </row>
    <row r="39" spans="2:28" s="18" customFormat="1" ht="408.95" customHeight="1" thickBot="1" x14ac:dyDescent="0.25">
      <c r="C39" s="641" t="s">
        <v>55</v>
      </c>
      <c r="D39" s="642"/>
      <c r="E39" s="642"/>
      <c r="F39" s="642"/>
      <c r="G39" s="643"/>
      <c r="H39" s="39">
        <v>7</v>
      </c>
      <c r="I39" s="39">
        <v>7</v>
      </c>
      <c r="J39" s="40">
        <f>+H39/I39</f>
        <v>1</v>
      </c>
      <c r="K39" s="644" t="s">
        <v>56</v>
      </c>
      <c r="L39" s="645"/>
      <c r="M39" s="645"/>
      <c r="N39" s="645"/>
      <c r="O39" s="645"/>
      <c r="P39" s="645"/>
      <c r="Q39" s="645"/>
      <c r="R39" s="645"/>
      <c r="S39" s="645"/>
      <c r="T39" s="645"/>
      <c r="U39" s="645"/>
      <c r="V39" s="645"/>
      <c r="W39" s="645"/>
      <c r="X39" s="645"/>
      <c r="Y39" s="645"/>
      <c r="Z39" s="645"/>
      <c r="AA39" s="646"/>
      <c r="AB39" s="16"/>
    </row>
    <row r="40" spans="2:28" s="18" customFormat="1" ht="15" customHeight="1" thickBot="1" x14ac:dyDescent="0.25">
      <c r="B40" s="19"/>
      <c r="C40" s="605" t="s">
        <v>51</v>
      </c>
      <c r="D40" s="606"/>
      <c r="E40" s="606"/>
      <c r="F40" s="606"/>
      <c r="G40" s="607"/>
      <c r="H40" s="41">
        <f>SUM(H36:H39)</f>
        <v>45</v>
      </c>
      <c r="I40" s="41">
        <f t="shared" ref="I40" si="0">SUM(I36:I39)</f>
        <v>45</v>
      </c>
      <c r="J40" s="45">
        <f>+H40/I40</f>
        <v>1</v>
      </c>
      <c r="K40" s="572"/>
      <c r="L40" s="573"/>
      <c r="M40" s="573"/>
      <c r="N40" s="573"/>
      <c r="O40" s="573"/>
      <c r="P40" s="573"/>
      <c r="Q40" s="573"/>
      <c r="R40" s="573"/>
      <c r="S40" s="573"/>
      <c r="T40" s="573"/>
      <c r="U40" s="573"/>
      <c r="V40" s="573"/>
      <c r="W40" s="573"/>
      <c r="X40" s="573"/>
      <c r="Y40" s="573"/>
      <c r="Z40" s="573"/>
      <c r="AA40" s="574"/>
      <c r="AB40" s="16"/>
    </row>
    <row r="41" spans="2:28" s="18" customFormat="1" ht="5.25" customHeight="1" x14ac:dyDescent="0.2">
      <c r="B41" s="19"/>
      <c r="C41" s="33"/>
      <c r="D41" s="33"/>
      <c r="E41" s="33"/>
      <c r="F41" s="33"/>
      <c r="G41" s="33"/>
      <c r="H41" s="34"/>
      <c r="I41" s="34"/>
      <c r="J41" s="35"/>
      <c r="K41" s="33"/>
      <c r="L41" s="33"/>
      <c r="M41" s="33"/>
      <c r="N41" s="33"/>
      <c r="O41" s="33"/>
      <c r="P41" s="33"/>
      <c r="Q41" s="33"/>
      <c r="R41" s="33"/>
      <c r="S41" s="33"/>
      <c r="T41" s="33"/>
      <c r="U41" s="33"/>
      <c r="V41" s="33"/>
      <c r="W41" s="33"/>
      <c r="X41" s="33"/>
      <c r="Y41" s="33"/>
      <c r="Z41" s="33"/>
      <c r="AA41" s="33"/>
      <c r="AB41" s="16"/>
    </row>
    <row r="42" spans="2:28" s="18" customFormat="1" ht="3.6" customHeight="1" thickBot="1" x14ac:dyDescent="0.25">
      <c r="B42" s="19"/>
      <c r="C42" s="33"/>
      <c r="D42" s="33"/>
      <c r="E42" s="33"/>
      <c r="F42" s="33"/>
      <c r="G42" s="33"/>
      <c r="H42" s="34"/>
      <c r="I42" s="34"/>
      <c r="J42" s="35"/>
      <c r="K42" s="33"/>
      <c r="L42" s="33"/>
      <c r="M42" s="33"/>
      <c r="N42" s="33"/>
      <c r="O42" s="33"/>
      <c r="P42" s="33"/>
      <c r="Q42" s="33"/>
      <c r="R42" s="33"/>
      <c r="S42" s="33"/>
      <c r="T42" s="33"/>
      <c r="U42" s="33"/>
      <c r="V42" s="33"/>
      <c r="W42" s="33"/>
      <c r="X42" s="33"/>
      <c r="Y42" s="33"/>
      <c r="Z42" s="33"/>
      <c r="AA42" s="33"/>
      <c r="AB42" s="16"/>
    </row>
    <row r="43" spans="2:28" s="18" customFormat="1" ht="12" customHeight="1" thickBot="1" x14ac:dyDescent="0.25">
      <c r="B43" s="19"/>
      <c r="C43" s="575" t="s">
        <v>52</v>
      </c>
      <c r="D43" s="576"/>
      <c r="E43" s="576"/>
      <c r="F43" s="576"/>
      <c r="G43" s="576"/>
      <c r="H43" s="576"/>
      <c r="I43" s="576"/>
      <c r="J43" s="576"/>
      <c r="K43" s="576"/>
      <c r="L43" s="576"/>
      <c r="M43" s="576"/>
      <c r="N43" s="576"/>
      <c r="O43" s="576"/>
      <c r="P43" s="576"/>
      <c r="Q43" s="576"/>
      <c r="R43" s="576"/>
      <c r="S43" s="576"/>
      <c r="T43" s="576"/>
      <c r="U43" s="576"/>
      <c r="V43" s="576"/>
      <c r="W43" s="576"/>
      <c r="X43" s="576"/>
      <c r="Y43" s="576"/>
      <c r="Z43" s="576"/>
      <c r="AA43" s="577"/>
      <c r="AB43" s="16"/>
    </row>
    <row r="44" spans="2:28" ht="2.4500000000000002" hidden="1" customHeight="1" thickBot="1" x14ac:dyDescent="0.25">
      <c r="B44" s="14"/>
      <c r="C44" s="578"/>
      <c r="D44" s="579"/>
      <c r="E44" s="579"/>
      <c r="F44" s="579"/>
      <c r="G44" s="579"/>
      <c r="H44" s="579"/>
      <c r="I44" s="579"/>
      <c r="J44" s="579"/>
      <c r="K44" s="579"/>
      <c r="L44" s="579"/>
      <c r="M44" s="579"/>
      <c r="N44" s="579"/>
      <c r="O44" s="579"/>
      <c r="P44" s="579"/>
      <c r="Q44" s="579"/>
      <c r="R44" s="579"/>
      <c r="S44" s="579"/>
      <c r="T44" s="579"/>
      <c r="U44" s="579"/>
      <c r="V44" s="579"/>
      <c r="W44" s="579"/>
      <c r="X44" s="579"/>
      <c r="Y44" s="579"/>
      <c r="Z44" s="579"/>
      <c r="AA44" s="580"/>
      <c r="AB44" s="16"/>
    </row>
    <row r="45" spans="2:28" ht="112.5" customHeight="1" x14ac:dyDescent="0.2">
      <c r="B45" s="14"/>
      <c r="C45" s="581"/>
      <c r="D45" s="582"/>
      <c r="E45" s="582"/>
      <c r="F45" s="582"/>
      <c r="G45" s="582"/>
      <c r="H45" s="582"/>
      <c r="I45" s="582"/>
      <c r="J45" s="582"/>
      <c r="K45" s="582"/>
      <c r="L45" s="582"/>
      <c r="M45" s="582"/>
      <c r="N45" s="582"/>
      <c r="O45" s="582"/>
      <c r="P45" s="582"/>
      <c r="Q45" s="582"/>
      <c r="R45" s="582"/>
      <c r="S45" s="582"/>
      <c r="T45" s="582"/>
      <c r="U45" s="582"/>
      <c r="V45" s="582"/>
      <c r="W45" s="582"/>
      <c r="X45" s="582"/>
      <c r="Y45" s="582"/>
      <c r="Z45" s="582"/>
      <c r="AA45" s="583"/>
      <c r="AB45" s="16"/>
    </row>
    <row r="46" spans="2:28" ht="112.5" customHeight="1" x14ac:dyDescent="0.2">
      <c r="B46" s="14"/>
      <c r="C46" s="584"/>
      <c r="D46" s="585"/>
      <c r="E46" s="585"/>
      <c r="F46" s="585"/>
      <c r="G46" s="585"/>
      <c r="H46" s="585"/>
      <c r="I46" s="585"/>
      <c r="J46" s="585"/>
      <c r="K46" s="585"/>
      <c r="L46" s="585"/>
      <c r="M46" s="585"/>
      <c r="N46" s="585"/>
      <c r="O46" s="585"/>
      <c r="P46" s="585"/>
      <c r="Q46" s="585"/>
      <c r="R46" s="585"/>
      <c r="S46" s="585"/>
      <c r="T46" s="585"/>
      <c r="U46" s="585"/>
      <c r="V46" s="585"/>
      <c r="W46" s="585"/>
      <c r="X46" s="585"/>
      <c r="Y46" s="585"/>
      <c r="Z46" s="585"/>
      <c r="AA46" s="586"/>
      <c r="AB46" s="16"/>
    </row>
    <row r="47" spans="2:28" ht="112.5" customHeight="1" thickBot="1" x14ac:dyDescent="0.25">
      <c r="B47" s="14"/>
      <c r="C47" s="587"/>
      <c r="D47" s="588"/>
      <c r="E47" s="588"/>
      <c r="F47" s="588"/>
      <c r="G47" s="588"/>
      <c r="H47" s="588"/>
      <c r="I47" s="588"/>
      <c r="J47" s="588"/>
      <c r="K47" s="588"/>
      <c r="L47" s="588"/>
      <c r="M47" s="588"/>
      <c r="N47" s="588"/>
      <c r="O47" s="588"/>
      <c r="P47" s="588"/>
      <c r="Q47" s="588"/>
      <c r="R47" s="588"/>
      <c r="S47" s="588"/>
      <c r="T47" s="588"/>
      <c r="U47" s="588"/>
      <c r="V47" s="588"/>
      <c r="W47" s="588"/>
      <c r="X47" s="588"/>
      <c r="Y47" s="588"/>
      <c r="Z47" s="588"/>
      <c r="AA47" s="589"/>
      <c r="AB47" s="16"/>
    </row>
    <row r="48" spans="2:28" ht="8.4499999999999993" customHeight="1" x14ac:dyDescent="0.2">
      <c r="B48" s="20"/>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21"/>
    </row>
    <row r="49" spans="2:28" ht="9" customHeight="1" thickBot="1" x14ac:dyDescent="0.25">
      <c r="B49" s="22"/>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23"/>
    </row>
    <row r="50" spans="2:28" ht="15.75" x14ac:dyDescent="0.2">
      <c r="B50" s="24"/>
      <c r="C50" s="590" t="s">
        <v>46</v>
      </c>
      <c r="D50" s="591"/>
      <c r="E50" s="591"/>
      <c r="F50" s="591"/>
      <c r="G50" s="592"/>
      <c r="H50" s="590" t="s">
        <v>63</v>
      </c>
      <c r="I50" s="592"/>
      <c r="J50" s="590" t="s">
        <v>64</v>
      </c>
      <c r="K50" s="591"/>
      <c r="L50" s="591"/>
      <c r="M50" s="592"/>
      <c r="N50" s="590" t="s">
        <v>53</v>
      </c>
      <c r="O50" s="591"/>
      <c r="P50" s="591"/>
      <c r="Q50" s="591"/>
      <c r="R50" s="591"/>
      <c r="S50" s="591"/>
      <c r="T50" s="591"/>
      <c r="U50" s="592"/>
      <c r="V50" s="599" t="s">
        <v>54</v>
      </c>
      <c r="W50" s="599"/>
      <c r="X50" s="599"/>
      <c r="Y50" s="599"/>
      <c r="Z50" s="599"/>
      <c r="AA50" s="600"/>
      <c r="AB50" s="25"/>
    </row>
    <row r="51" spans="2:28" ht="9.6" customHeight="1" thickBot="1" x14ac:dyDescent="0.25">
      <c r="B51" s="26"/>
      <c r="C51" s="593"/>
      <c r="D51" s="594"/>
      <c r="E51" s="594"/>
      <c r="F51" s="594"/>
      <c r="G51" s="595"/>
      <c r="H51" s="593"/>
      <c r="I51" s="595"/>
      <c r="J51" s="593"/>
      <c r="K51" s="594"/>
      <c r="L51" s="594"/>
      <c r="M51" s="595"/>
      <c r="N51" s="593"/>
      <c r="O51" s="594"/>
      <c r="P51" s="594"/>
      <c r="Q51" s="594"/>
      <c r="R51" s="594"/>
      <c r="S51" s="594"/>
      <c r="T51" s="594"/>
      <c r="U51" s="595"/>
      <c r="V51" s="601"/>
      <c r="W51" s="601"/>
      <c r="X51" s="601"/>
      <c r="Y51" s="601"/>
      <c r="Z51" s="601"/>
      <c r="AA51" s="602"/>
      <c r="AB51" s="25"/>
    </row>
    <row r="52" spans="2:28" ht="16.5" hidden="1" thickBot="1" x14ac:dyDescent="0.25">
      <c r="B52" s="26"/>
      <c r="C52" s="593"/>
      <c r="D52" s="594"/>
      <c r="E52" s="594"/>
      <c r="F52" s="594"/>
      <c r="G52" s="595"/>
      <c r="H52" s="593"/>
      <c r="I52" s="595"/>
      <c r="J52" s="593"/>
      <c r="K52" s="594"/>
      <c r="L52" s="594"/>
      <c r="M52" s="595"/>
      <c r="N52" s="596"/>
      <c r="O52" s="597"/>
      <c r="P52" s="597"/>
      <c r="Q52" s="597"/>
      <c r="R52" s="597"/>
      <c r="S52" s="597"/>
      <c r="T52" s="597"/>
      <c r="U52" s="598"/>
      <c r="V52" s="603"/>
      <c r="W52" s="603"/>
      <c r="X52" s="603"/>
      <c r="Y52" s="603"/>
      <c r="Z52" s="603"/>
      <c r="AA52" s="604"/>
      <c r="AB52" s="25"/>
    </row>
    <row r="53" spans="2:28" ht="57" customHeight="1" x14ac:dyDescent="0.2">
      <c r="B53" s="24"/>
      <c r="C53" s="562">
        <v>2022</v>
      </c>
      <c r="D53" s="563"/>
      <c r="E53" s="563"/>
      <c r="F53" s="563"/>
      <c r="G53" s="564"/>
      <c r="H53" s="565">
        <v>0.8</v>
      </c>
      <c r="I53" s="564"/>
      <c r="J53" s="565">
        <v>1</v>
      </c>
      <c r="K53" s="566"/>
      <c r="L53" s="566"/>
      <c r="M53" s="567"/>
      <c r="N53" s="568" t="s">
        <v>65</v>
      </c>
      <c r="O53" s="569"/>
      <c r="P53" s="569"/>
      <c r="Q53" s="569"/>
      <c r="R53" s="569"/>
      <c r="S53" s="569"/>
      <c r="T53" s="569"/>
      <c r="U53" s="570"/>
      <c r="V53" s="568"/>
      <c r="W53" s="569"/>
      <c r="X53" s="569"/>
      <c r="Y53" s="569"/>
      <c r="Z53" s="569"/>
      <c r="AA53" s="571"/>
      <c r="AB53" s="27"/>
    </row>
    <row r="54" spans="2:28" ht="11.45" customHeight="1" x14ac:dyDescent="0.2">
      <c r="B54" s="24"/>
      <c r="C54" s="556"/>
      <c r="D54" s="557"/>
      <c r="E54" s="557"/>
      <c r="F54" s="557"/>
      <c r="G54" s="557"/>
      <c r="H54" s="557"/>
      <c r="I54" s="557"/>
      <c r="J54" s="557"/>
      <c r="K54" s="557"/>
      <c r="L54" s="557"/>
      <c r="M54" s="557"/>
      <c r="N54" s="558"/>
      <c r="O54" s="559"/>
      <c r="P54" s="559"/>
      <c r="Q54" s="559"/>
      <c r="R54" s="559"/>
      <c r="S54" s="559"/>
      <c r="T54" s="559"/>
      <c r="U54" s="560"/>
      <c r="V54" s="558"/>
      <c r="W54" s="559"/>
      <c r="X54" s="559"/>
      <c r="Y54" s="559"/>
      <c r="Z54" s="559"/>
      <c r="AA54" s="561"/>
      <c r="AB54" s="27"/>
    </row>
    <row r="55" spans="2:28" ht="9.6" customHeight="1" thickBot="1" x14ac:dyDescent="0.25">
      <c r="B55" s="24"/>
      <c r="C55" s="550"/>
      <c r="D55" s="551"/>
      <c r="E55" s="551"/>
      <c r="F55" s="551"/>
      <c r="G55" s="551"/>
      <c r="H55" s="551"/>
      <c r="I55" s="551"/>
      <c r="J55" s="551"/>
      <c r="K55" s="551"/>
      <c r="L55" s="551"/>
      <c r="M55" s="551"/>
      <c r="N55" s="552"/>
      <c r="O55" s="553"/>
      <c r="P55" s="553"/>
      <c r="Q55" s="553"/>
      <c r="R55" s="553"/>
      <c r="S55" s="553"/>
      <c r="T55" s="553"/>
      <c r="U55" s="554"/>
      <c r="V55" s="552"/>
      <c r="W55" s="553"/>
      <c r="X55" s="553"/>
      <c r="Y55" s="553"/>
      <c r="Z55" s="553"/>
      <c r="AA55" s="555"/>
      <c r="AB55" s="27"/>
    </row>
    <row r="56" spans="2:28" x14ac:dyDescent="0.2">
      <c r="B56" s="28"/>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29"/>
    </row>
    <row r="95" ht="6" customHeight="1" x14ac:dyDescent="0.2"/>
  </sheetData>
  <mergeCells count="92">
    <mergeCell ref="B2:G4"/>
    <mergeCell ref="H2:AB2"/>
    <mergeCell ref="H3:O3"/>
    <mergeCell ref="P3:AB3"/>
    <mergeCell ref="H4:AB4"/>
    <mergeCell ref="C7:H8"/>
    <mergeCell ref="I7:AA8"/>
    <mergeCell ref="V10:AA10"/>
    <mergeCell ref="V11:AA11"/>
    <mergeCell ref="R10:U10"/>
    <mergeCell ref="I10:Q11"/>
    <mergeCell ref="R11:U11"/>
    <mergeCell ref="C10:H11"/>
    <mergeCell ref="C13:H14"/>
    <mergeCell ref="I13:S14"/>
    <mergeCell ref="T13:AA13"/>
    <mergeCell ref="T14:AA14"/>
    <mergeCell ref="T28:V28"/>
    <mergeCell ref="O28:R28"/>
    <mergeCell ref="C16:H16"/>
    <mergeCell ref="I16:AA16"/>
    <mergeCell ref="C18:H18"/>
    <mergeCell ref="I18:AA18"/>
    <mergeCell ref="C20:H21"/>
    <mergeCell ref="I20:L21"/>
    <mergeCell ref="M20:S20"/>
    <mergeCell ref="T20:AA20"/>
    <mergeCell ref="M21:S21"/>
    <mergeCell ref="T21:AA21"/>
    <mergeCell ref="C39:G39"/>
    <mergeCell ref="K39:AA39"/>
    <mergeCell ref="C37:G37"/>
    <mergeCell ref="K37:AA37"/>
    <mergeCell ref="C38:G38"/>
    <mergeCell ref="K38:AA38"/>
    <mergeCell ref="C36:G36"/>
    <mergeCell ref="K36:AA36"/>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K28:N28"/>
    <mergeCell ref="C34:AA34"/>
    <mergeCell ref="C35:G35"/>
    <mergeCell ref="K35:AA35"/>
    <mergeCell ref="C26:H26"/>
    <mergeCell ref="I26:AA26"/>
    <mergeCell ref="C28:H28"/>
    <mergeCell ref="X28:Z28"/>
    <mergeCell ref="X31:Y31"/>
    <mergeCell ref="Z31:AA31"/>
    <mergeCell ref="I28:J28"/>
    <mergeCell ref="C23:I23"/>
    <mergeCell ref="J23:P23"/>
    <mergeCell ref="Q23:AA23"/>
    <mergeCell ref="C24:I24"/>
    <mergeCell ref="J24:P24"/>
    <mergeCell ref="Q24:AA24"/>
    <mergeCell ref="K40:AA40"/>
    <mergeCell ref="C43:AA44"/>
    <mergeCell ref="C45:AA47"/>
    <mergeCell ref="C50:G52"/>
    <mergeCell ref="H50:I52"/>
    <mergeCell ref="J50:M52"/>
    <mergeCell ref="N50:U52"/>
    <mergeCell ref="V50:AA52"/>
    <mergeCell ref="C40:G40"/>
    <mergeCell ref="C53:G53"/>
    <mergeCell ref="H53:I53"/>
    <mergeCell ref="J53:M53"/>
    <mergeCell ref="N53:U53"/>
    <mergeCell ref="V53:AA53"/>
    <mergeCell ref="C54:G54"/>
    <mergeCell ref="H54:I54"/>
    <mergeCell ref="J54:M54"/>
    <mergeCell ref="N54:U54"/>
    <mergeCell ref="V54:AA54"/>
    <mergeCell ref="C55:G55"/>
    <mergeCell ref="H55:I55"/>
    <mergeCell ref="J55:M55"/>
    <mergeCell ref="N55:U55"/>
    <mergeCell ref="V55:AA55"/>
  </mergeCells>
  <pageMargins left="0.70866141732283472" right="0.70866141732283472" top="0.74803149606299213" bottom="1.1098214285714285" header="0.31496062992125984" footer="0.31496062992125984"/>
  <pageSetup scale="61"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U111"/>
  <sheetViews>
    <sheetView topLeftCell="A7" workbookViewId="0">
      <selection activeCell="I17" sqref="I17:AA17"/>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9.5703125" style="1" customWidth="1"/>
    <col min="9" max="9" width="27.425781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31" width="3.7109375" style="1"/>
    <col min="32" max="32" width="8.28515625" style="1" customWidth="1"/>
    <col min="33" max="42" width="3.7109375" style="1"/>
    <col min="43" max="43" width="3.7109375" style="1" customWidth="1"/>
    <col min="44" max="44" width="16.140625" style="1" customWidth="1"/>
    <col min="45" max="45" width="22.28515625" style="1" customWidth="1"/>
    <col min="46" max="46" width="18.140625" style="1" customWidth="1"/>
    <col min="47" max="47" width="14" style="1" customWidth="1"/>
    <col min="48" max="49" width="3.7109375" style="1"/>
    <col min="50" max="50" width="6.140625" style="1" bestFit="1" customWidth="1"/>
    <col min="51" max="16384" width="3.7109375" style="1"/>
  </cols>
  <sheetData>
    <row r="1" spans="2:28" ht="15" thickBot="1" x14ac:dyDescent="0.25">
      <c r="B1" s="2"/>
      <c r="C1" s="2"/>
      <c r="D1" s="2"/>
      <c r="E1" s="2"/>
      <c r="F1" s="2"/>
    </row>
    <row r="2" spans="2:28" ht="45.75" customHeight="1" x14ac:dyDescent="0.2">
      <c r="B2" s="719"/>
      <c r="C2" s="720"/>
      <c r="D2" s="720"/>
      <c r="E2" s="720"/>
      <c r="F2" s="720"/>
      <c r="G2" s="720"/>
      <c r="H2" s="725" t="s">
        <v>0</v>
      </c>
      <c r="I2" s="725"/>
      <c r="J2" s="725"/>
      <c r="K2" s="725"/>
      <c r="L2" s="725"/>
      <c r="M2" s="725"/>
      <c r="N2" s="725"/>
      <c r="O2" s="725"/>
      <c r="P2" s="725"/>
      <c r="Q2" s="725"/>
      <c r="R2" s="725"/>
      <c r="S2" s="725"/>
      <c r="T2" s="725"/>
      <c r="U2" s="725"/>
      <c r="V2" s="725"/>
      <c r="W2" s="725"/>
      <c r="X2" s="725"/>
      <c r="Y2" s="725"/>
      <c r="Z2" s="725"/>
      <c r="AA2" s="725"/>
      <c r="AB2" s="726"/>
    </row>
    <row r="3" spans="2:28" ht="15" x14ac:dyDescent="0.2">
      <c r="B3" s="721"/>
      <c r="C3" s="722"/>
      <c r="D3" s="722"/>
      <c r="E3" s="722"/>
      <c r="F3" s="722"/>
      <c r="G3" s="722"/>
      <c r="H3" s="727" t="s">
        <v>1</v>
      </c>
      <c r="I3" s="727"/>
      <c r="J3" s="727"/>
      <c r="K3" s="727"/>
      <c r="L3" s="727"/>
      <c r="M3" s="727"/>
      <c r="N3" s="727"/>
      <c r="O3" s="727"/>
      <c r="P3" s="727" t="s">
        <v>2</v>
      </c>
      <c r="Q3" s="727"/>
      <c r="R3" s="727"/>
      <c r="S3" s="727"/>
      <c r="T3" s="727"/>
      <c r="U3" s="727"/>
      <c r="V3" s="727"/>
      <c r="W3" s="727"/>
      <c r="X3" s="727"/>
      <c r="Y3" s="727"/>
      <c r="Z3" s="727"/>
      <c r="AA3" s="727"/>
      <c r="AB3" s="728"/>
    </row>
    <row r="4" spans="2:28" ht="15.75" thickBot="1" x14ac:dyDescent="0.25">
      <c r="B4" s="723"/>
      <c r="C4" s="724"/>
      <c r="D4" s="724"/>
      <c r="E4" s="724"/>
      <c r="F4" s="724"/>
      <c r="G4" s="724"/>
      <c r="H4" s="729" t="s">
        <v>3</v>
      </c>
      <c r="I4" s="729"/>
      <c r="J4" s="729"/>
      <c r="K4" s="729"/>
      <c r="L4" s="729"/>
      <c r="M4" s="729"/>
      <c r="N4" s="729"/>
      <c r="O4" s="729"/>
      <c r="P4" s="729"/>
      <c r="Q4" s="729"/>
      <c r="R4" s="729"/>
      <c r="S4" s="729"/>
      <c r="T4" s="729"/>
      <c r="U4" s="729"/>
      <c r="V4" s="729"/>
      <c r="W4" s="729"/>
      <c r="X4" s="729"/>
      <c r="Y4" s="729"/>
      <c r="Z4" s="729"/>
      <c r="AA4" s="729"/>
      <c r="AB4" s="730"/>
    </row>
    <row r="5" spans="2:28" ht="15.75" thickBot="1" x14ac:dyDescent="0.25">
      <c r="H5" s="3"/>
      <c r="I5" s="3"/>
      <c r="J5" s="3"/>
      <c r="K5" s="3"/>
      <c r="L5" s="3"/>
      <c r="M5" s="3"/>
      <c r="N5" s="3"/>
      <c r="O5" s="3"/>
      <c r="P5" s="3"/>
      <c r="Q5" s="3"/>
      <c r="R5" s="3"/>
      <c r="S5" s="3"/>
      <c r="T5" s="3"/>
      <c r="U5" s="3"/>
      <c r="V5" s="3"/>
      <c r="W5" s="3"/>
      <c r="X5" s="3"/>
      <c r="Y5" s="3"/>
      <c r="Z5" s="3"/>
      <c r="AA5" s="3"/>
      <c r="AB5" s="3"/>
    </row>
    <row r="6" spans="2:28" ht="15" customHeight="1" x14ac:dyDescent="0.2">
      <c r="B6" s="9"/>
      <c r="C6" s="666" t="s">
        <v>4</v>
      </c>
      <c r="D6" s="667"/>
      <c r="E6" s="667"/>
      <c r="F6" s="667"/>
      <c r="G6" s="667"/>
      <c r="H6" s="668"/>
      <c r="I6" s="700" t="s">
        <v>243</v>
      </c>
      <c r="J6" s="701"/>
      <c r="K6" s="701"/>
      <c r="L6" s="701"/>
      <c r="M6" s="701"/>
      <c r="N6" s="701"/>
      <c r="O6" s="701"/>
      <c r="P6" s="701"/>
      <c r="Q6" s="701"/>
      <c r="R6" s="701"/>
      <c r="S6" s="701"/>
      <c r="T6" s="701"/>
      <c r="U6" s="701"/>
      <c r="V6" s="701"/>
      <c r="W6" s="701"/>
      <c r="X6" s="701"/>
      <c r="Y6" s="701"/>
      <c r="Z6" s="701"/>
      <c r="AA6" s="702"/>
      <c r="AB6" s="10"/>
    </row>
    <row r="7" spans="2:28" ht="15.75" thickBot="1" x14ac:dyDescent="0.25">
      <c r="B7" s="9"/>
      <c r="C7" s="669"/>
      <c r="D7" s="670"/>
      <c r="E7" s="670"/>
      <c r="F7" s="670"/>
      <c r="G7" s="670"/>
      <c r="H7" s="671"/>
      <c r="I7" s="703"/>
      <c r="J7" s="704"/>
      <c r="K7" s="704"/>
      <c r="L7" s="704"/>
      <c r="M7" s="704"/>
      <c r="N7" s="704"/>
      <c r="O7" s="704"/>
      <c r="P7" s="704"/>
      <c r="Q7" s="704"/>
      <c r="R7" s="704"/>
      <c r="S7" s="704"/>
      <c r="T7" s="704"/>
      <c r="U7" s="704"/>
      <c r="V7" s="704"/>
      <c r="W7" s="704"/>
      <c r="X7" s="704"/>
      <c r="Y7" s="704"/>
      <c r="Z7" s="704"/>
      <c r="AA7" s="705"/>
      <c r="AB7" s="10"/>
    </row>
    <row r="8" spans="2:28" ht="15.75" thickBot="1" x14ac:dyDescent="0.25">
      <c r="B8" s="9"/>
      <c r="C8" s="11"/>
      <c r="D8" s="11"/>
      <c r="E8" s="11"/>
      <c r="F8" s="11"/>
      <c r="G8" s="11"/>
      <c r="H8" s="11"/>
      <c r="I8" s="12"/>
      <c r="J8" s="12"/>
      <c r="K8" s="12"/>
      <c r="L8" s="12"/>
      <c r="M8" s="12"/>
      <c r="N8" s="12"/>
      <c r="O8" s="12"/>
      <c r="P8" s="12"/>
      <c r="Q8" s="12"/>
      <c r="R8" s="13"/>
      <c r="S8" s="13"/>
      <c r="T8" s="13"/>
      <c r="U8" s="13"/>
      <c r="V8" s="13"/>
      <c r="W8" s="11"/>
      <c r="X8" s="11"/>
      <c r="Y8" s="11"/>
      <c r="Z8" s="11"/>
      <c r="AA8" s="11"/>
      <c r="AB8" s="10"/>
    </row>
    <row r="9" spans="2:28" ht="15" customHeight="1" thickBot="1" x14ac:dyDescent="0.25">
      <c r="B9" s="9"/>
      <c r="C9" s="666" t="s">
        <v>6</v>
      </c>
      <c r="D9" s="667"/>
      <c r="E9" s="667"/>
      <c r="F9" s="667"/>
      <c r="G9" s="667"/>
      <c r="H9" s="668"/>
      <c r="I9" s="711" t="s">
        <v>281</v>
      </c>
      <c r="J9" s="712"/>
      <c r="K9" s="712"/>
      <c r="L9" s="712"/>
      <c r="M9" s="712"/>
      <c r="N9" s="712"/>
      <c r="O9" s="712"/>
      <c r="P9" s="712"/>
      <c r="Q9" s="713"/>
      <c r="R9" s="708" t="s">
        <v>8</v>
      </c>
      <c r="S9" s="709"/>
      <c r="T9" s="709"/>
      <c r="U9" s="710"/>
      <c r="V9" s="608" t="s">
        <v>9</v>
      </c>
      <c r="W9" s="609"/>
      <c r="X9" s="609"/>
      <c r="Y9" s="609"/>
      <c r="Z9" s="609"/>
      <c r="AA9" s="610"/>
      <c r="AB9" s="10"/>
    </row>
    <row r="10" spans="2:28" ht="28.5" customHeight="1" thickBot="1" x14ac:dyDescent="0.25">
      <c r="B10" s="9"/>
      <c r="C10" s="669"/>
      <c r="D10" s="670"/>
      <c r="E10" s="670"/>
      <c r="F10" s="670"/>
      <c r="G10" s="670"/>
      <c r="H10" s="671"/>
      <c r="I10" s="714"/>
      <c r="J10" s="715"/>
      <c r="K10" s="715"/>
      <c r="L10" s="715"/>
      <c r="M10" s="715"/>
      <c r="N10" s="715"/>
      <c r="O10" s="715"/>
      <c r="P10" s="715"/>
      <c r="Q10" s="716"/>
      <c r="R10" s="640" t="s">
        <v>282</v>
      </c>
      <c r="S10" s="717"/>
      <c r="T10" s="717"/>
      <c r="U10" s="718"/>
      <c r="V10" s="699" t="s">
        <v>283</v>
      </c>
      <c r="W10" s="706"/>
      <c r="X10" s="706"/>
      <c r="Y10" s="706"/>
      <c r="Z10" s="706"/>
      <c r="AA10" s="707"/>
      <c r="AB10" s="10"/>
    </row>
    <row r="11" spans="2:28" ht="15" thickBot="1" x14ac:dyDescent="0.25">
      <c r="B11" s="14"/>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6"/>
    </row>
    <row r="12" spans="2:28" ht="15" customHeight="1" x14ac:dyDescent="0.2">
      <c r="B12" s="14"/>
      <c r="C12" s="666" t="s">
        <v>11</v>
      </c>
      <c r="D12" s="667"/>
      <c r="E12" s="667"/>
      <c r="F12" s="667"/>
      <c r="G12" s="667"/>
      <c r="H12" s="668"/>
      <c r="I12" s="672" t="s">
        <v>284</v>
      </c>
      <c r="J12" s="673"/>
      <c r="K12" s="673"/>
      <c r="L12" s="673"/>
      <c r="M12" s="673"/>
      <c r="N12" s="673"/>
      <c r="O12" s="673"/>
      <c r="P12" s="673"/>
      <c r="Q12" s="673"/>
      <c r="R12" s="673"/>
      <c r="S12" s="674"/>
      <c r="T12" s="666" t="s">
        <v>13</v>
      </c>
      <c r="U12" s="667"/>
      <c r="V12" s="667"/>
      <c r="W12" s="667"/>
      <c r="X12" s="667"/>
      <c r="Y12" s="667"/>
      <c r="Z12" s="667"/>
      <c r="AA12" s="668"/>
      <c r="AB12" s="16"/>
    </row>
    <row r="13" spans="2:28" ht="45" customHeight="1" thickBot="1" x14ac:dyDescent="0.25">
      <c r="B13" s="14"/>
      <c r="C13" s="669"/>
      <c r="D13" s="670"/>
      <c r="E13" s="670"/>
      <c r="F13" s="670"/>
      <c r="G13" s="670"/>
      <c r="H13" s="671"/>
      <c r="I13" s="675"/>
      <c r="J13" s="676"/>
      <c r="K13" s="676"/>
      <c r="L13" s="676"/>
      <c r="M13" s="676"/>
      <c r="N13" s="676"/>
      <c r="O13" s="676"/>
      <c r="P13" s="676"/>
      <c r="Q13" s="676"/>
      <c r="R13" s="676"/>
      <c r="S13" s="677"/>
      <c r="T13" s="678" t="s">
        <v>71</v>
      </c>
      <c r="U13" s="679"/>
      <c r="V13" s="679"/>
      <c r="W13" s="679"/>
      <c r="X13" s="679"/>
      <c r="Y13" s="679"/>
      <c r="Z13" s="679"/>
      <c r="AA13" s="680"/>
      <c r="AB13" s="16"/>
    </row>
    <row r="14" spans="2:28" ht="15" thickBot="1" x14ac:dyDescent="0.25">
      <c r="B14" s="14"/>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6"/>
    </row>
    <row r="15" spans="2:28" ht="57.75" customHeight="1" thickBot="1" x14ac:dyDescent="0.25">
      <c r="B15" s="14"/>
      <c r="C15" s="629" t="s">
        <v>15</v>
      </c>
      <c r="D15" s="630"/>
      <c r="E15" s="630"/>
      <c r="F15" s="630"/>
      <c r="G15" s="630"/>
      <c r="H15" s="631"/>
      <c r="I15" s="632" t="s">
        <v>285</v>
      </c>
      <c r="J15" s="633"/>
      <c r="K15" s="633"/>
      <c r="L15" s="633"/>
      <c r="M15" s="633"/>
      <c r="N15" s="633"/>
      <c r="O15" s="633"/>
      <c r="P15" s="633"/>
      <c r="Q15" s="633"/>
      <c r="R15" s="633"/>
      <c r="S15" s="633"/>
      <c r="T15" s="633"/>
      <c r="U15" s="633"/>
      <c r="V15" s="633"/>
      <c r="W15" s="633"/>
      <c r="X15" s="633"/>
      <c r="Y15" s="633"/>
      <c r="Z15" s="633"/>
      <c r="AA15" s="634"/>
      <c r="AB15" s="16"/>
    </row>
    <row r="16" spans="2:28" ht="16.5" customHeight="1" thickBot="1" x14ac:dyDescent="0.25">
      <c r="B16" s="14"/>
      <c r="C16" s="13"/>
      <c r="D16" s="13"/>
      <c r="E16" s="13"/>
      <c r="F16" s="13"/>
      <c r="G16" s="13"/>
      <c r="H16" s="13"/>
      <c r="I16" s="17"/>
      <c r="J16" s="17"/>
      <c r="K16" s="17"/>
      <c r="L16" s="17"/>
      <c r="M16" s="17"/>
      <c r="N16" s="17"/>
      <c r="O16" s="17"/>
      <c r="P16" s="17"/>
      <c r="Q16" s="17"/>
      <c r="R16" s="17"/>
      <c r="S16" s="17"/>
      <c r="T16" s="17"/>
      <c r="U16" s="17"/>
      <c r="V16" s="17"/>
      <c r="W16" s="17"/>
      <c r="X16" s="17"/>
      <c r="Y16" s="17"/>
      <c r="Z16" s="17"/>
      <c r="AA16" s="17"/>
      <c r="AB16" s="16"/>
    </row>
    <row r="17" spans="2:28" ht="52.5" customHeight="1" thickBot="1" x14ac:dyDescent="0.25">
      <c r="B17" s="14"/>
      <c r="C17" s="629" t="s">
        <v>17</v>
      </c>
      <c r="D17" s="630"/>
      <c r="E17" s="630"/>
      <c r="F17" s="630"/>
      <c r="G17" s="630"/>
      <c r="H17" s="631"/>
      <c r="I17" s="632" t="s">
        <v>286</v>
      </c>
      <c r="J17" s="633"/>
      <c r="K17" s="633"/>
      <c r="L17" s="633"/>
      <c r="M17" s="633"/>
      <c r="N17" s="633"/>
      <c r="O17" s="633"/>
      <c r="P17" s="633"/>
      <c r="Q17" s="633"/>
      <c r="R17" s="633"/>
      <c r="S17" s="633"/>
      <c r="T17" s="633"/>
      <c r="U17" s="633"/>
      <c r="V17" s="633"/>
      <c r="W17" s="633"/>
      <c r="X17" s="633"/>
      <c r="Y17" s="633"/>
      <c r="Z17" s="633"/>
      <c r="AA17" s="634"/>
      <c r="AB17" s="16"/>
    </row>
    <row r="18" spans="2:28" ht="16.5" customHeight="1" thickBot="1" x14ac:dyDescent="0.25">
      <c r="B18" s="14"/>
      <c r="C18" s="13"/>
      <c r="D18" s="13"/>
      <c r="E18" s="13"/>
      <c r="F18" s="13"/>
      <c r="G18" s="13"/>
      <c r="H18" s="13"/>
      <c r="I18" s="17"/>
      <c r="J18" s="17"/>
      <c r="K18" s="17"/>
      <c r="L18" s="17"/>
      <c r="M18" s="17"/>
      <c r="N18" s="17"/>
      <c r="O18" s="17"/>
      <c r="P18" s="17"/>
      <c r="Q18" s="17"/>
      <c r="R18" s="17"/>
      <c r="S18" s="17"/>
      <c r="T18" s="17"/>
      <c r="U18" s="17"/>
      <c r="V18" s="17"/>
      <c r="W18" s="17"/>
      <c r="X18" s="17"/>
      <c r="Y18" s="17"/>
      <c r="Z18" s="17"/>
      <c r="AA18" s="17"/>
      <c r="AB18" s="16"/>
    </row>
    <row r="19" spans="2:28" ht="22.5" customHeight="1" x14ac:dyDescent="0.2">
      <c r="B19" s="14"/>
      <c r="C19" s="684" t="s">
        <v>19</v>
      </c>
      <c r="D19" s="685"/>
      <c r="E19" s="685"/>
      <c r="F19" s="685"/>
      <c r="G19" s="685"/>
      <c r="H19" s="686"/>
      <c r="I19" s="690" t="s">
        <v>249</v>
      </c>
      <c r="J19" s="691"/>
      <c r="K19" s="691"/>
      <c r="L19" s="692"/>
      <c r="M19" s="608" t="s">
        <v>21</v>
      </c>
      <c r="N19" s="609"/>
      <c r="O19" s="609"/>
      <c r="P19" s="609"/>
      <c r="Q19" s="609"/>
      <c r="R19" s="609"/>
      <c r="S19" s="610"/>
      <c r="T19" s="608" t="s">
        <v>22</v>
      </c>
      <c r="U19" s="609"/>
      <c r="V19" s="609"/>
      <c r="W19" s="609"/>
      <c r="X19" s="609"/>
      <c r="Y19" s="609"/>
      <c r="Z19" s="609"/>
      <c r="AA19" s="610"/>
      <c r="AB19" s="16"/>
    </row>
    <row r="20" spans="2:28" ht="30.75" customHeight="1" thickBot="1" x14ac:dyDescent="0.25">
      <c r="B20" s="14"/>
      <c r="C20" s="687"/>
      <c r="D20" s="688"/>
      <c r="E20" s="688"/>
      <c r="F20" s="688"/>
      <c r="G20" s="688"/>
      <c r="H20" s="689"/>
      <c r="I20" s="693"/>
      <c r="J20" s="694"/>
      <c r="K20" s="694"/>
      <c r="L20" s="695"/>
      <c r="M20" s="966" t="s">
        <v>176</v>
      </c>
      <c r="N20" s="967"/>
      <c r="O20" s="967"/>
      <c r="P20" s="967"/>
      <c r="Q20" s="967"/>
      <c r="R20" s="967"/>
      <c r="S20" s="968"/>
      <c r="T20" s="966" t="s">
        <v>157</v>
      </c>
      <c r="U20" s="967"/>
      <c r="V20" s="967"/>
      <c r="W20" s="967"/>
      <c r="X20" s="967"/>
      <c r="Y20" s="967"/>
      <c r="Z20" s="968"/>
      <c r="AA20" s="166"/>
      <c r="AB20" s="16"/>
    </row>
    <row r="21" spans="2:28" ht="15" thickBot="1" x14ac:dyDescent="0.25">
      <c r="B21" s="14"/>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6"/>
    </row>
    <row r="22" spans="2:28" ht="31.5" customHeight="1" x14ac:dyDescent="0.2">
      <c r="B22" s="14"/>
      <c r="C22" s="608" t="s">
        <v>25</v>
      </c>
      <c r="D22" s="609"/>
      <c r="E22" s="609"/>
      <c r="F22" s="609"/>
      <c r="G22" s="609"/>
      <c r="H22" s="609"/>
      <c r="I22" s="610"/>
      <c r="J22" s="608" t="s">
        <v>26</v>
      </c>
      <c r="K22" s="609"/>
      <c r="L22" s="609"/>
      <c r="M22" s="609"/>
      <c r="N22" s="609"/>
      <c r="O22" s="609"/>
      <c r="P22" s="610"/>
      <c r="Q22" s="608" t="s">
        <v>27</v>
      </c>
      <c r="R22" s="609"/>
      <c r="S22" s="609"/>
      <c r="T22" s="609"/>
      <c r="U22" s="609"/>
      <c r="V22" s="609"/>
      <c r="W22" s="609"/>
      <c r="X22" s="609"/>
      <c r="Y22" s="609"/>
      <c r="Z22" s="609"/>
      <c r="AA22" s="610"/>
      <c r="AB22" s="16"/>
    </row>
    <row r="23" spans="2:28" ht="47.45" customHeight="1" thickBot="1" x14ac:dyDescent="0.25">
      <c r="B23" s="14"/>
      <c r="C23" s="611" t="s">
        <v>287</v>
      </c>
      <c r="D23" s="612"/>
      <c r="E23" s="612"/>
      <c r="F23" s="612"/>
      <c r="G23" s="612"/>
      <c r="H23" s="612"/>
      <c r="I23" s="613"/>
      <c r="J23" s="611" t="s">
        <v>288</v>
      </c>
      <c r="K23" s="612"/>
      <c r="L23" s="612"/>
      <c r="M23" s="612"/>
      <c r="N23" s="612"/>
      <c r="O23" s="612"/>
      <c r="P23" s="613"/>
      <c r="Q23" s="1155" t="s">
        <v>289</v>
      </c>
      <c r="R23" s="1156"/>
      <c r="S23" s="1156"/>
      <c r="T23" s="1156"/>
      <c r="U23" s="1156"/>
      <c r="V23" s="1156"/>
      <c r="W23" s="1156"/>
      <c r="X23" s="1156"/>
      <c r="Y23" s="1156"/>
      <c r="Z23" s="1156"/>
      <c r="AA23" s="1157"/>
      <c r="AB23" s="16"/>
    </row>
    <row r="24" spans="2:28" ht="15" thickBot="1" x14ac:dyDescent="0.25">
      <c r="B24" s="14"/>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6"/>
    </row>
    <row r="25" spans="2:28" ht="33" customHeight="1" thickBot="1" x14ac:dyDescent="0.25">
      <c r="B25" s="14"/>
      <c r="C25" s="629" t="s">
        <v>31</v>
      </c>
      <c r="D25" s="630"/>
      <c r="E25" s="630"/>
      <c r="F25" s="630"/>
      <c r="G25" s="630"/>
      <c r="H25" s="631"/>
      <c r="I25" s="632" t="s">
        <v>290</v>
      </c>
      <c r="J25" s="633"/>
      <c r="K25" s="633"/>
      <c r="L25" s="633"/>
      <c r="M25" s="633"/>
      <c r="N25" s="633"/>
      <c r="O25" s="633"/>
      <c r="P25" s="633"/>
      <c r="Q25" s="633"/>
      <c r="R25" s="633"/>
      <c r="S25" s="633"/>
      <c r="T25" s="633"/>
      <c r="U25" s="633"/>
      <c r="V25" s="633"/>
      <c r="W25" s="633"/>
      <c r="X25" s="633"/>
      <c r="Y25" s="633"/>
      <c r="Z25" s="633"/>
      <c r="AA25" s="634"/>
      <c r="AB25" s="16"/>
    </row>
    <row r="26" spans="2:28" ht="15.75" thickBot="1" x14ac:dyDescent="0.25">
      <c r="B26" s="14"/>
      <c r="C26" s="13"/>
      <c r="D26" s="13"/>
      <c r="E26" s="13"/>
      <c r="F26" s="13"/>
      <c r="G26" s="13"/>
      <c r="H26" s="13"/>
      <c r="I26" s="17"/>
      <c r="J26" s="17"/>
      <c r="K26" s="17"/>
      <c r="L26" s="17"/>
      <c r="M26" s="17"/>
      <c r="N26" s="17"/>
      <c r="O26" s="17"/>
      <c r="P26" s="17"/>
      <c r="Q26" s="17"/>
      <c r="R26" s="17"/>
      <c r="S26" s="17"/>
      <c r="T26" s="17"/>
      <c r="U26" s="17"/>
      <c r="V26" s="17"/>
      <c r="W26" s="17"/>
      <c r="X26" s="17"/>
      <c r="Y26" s="17"/>
      <c r="Z26" s="17"/>
      <c r="AA26" s="17"/>
      <c r="AB26" s="16"/>
    </row>
    <row r="27" spans="2:28" ht="53.25" customHeight="1" thickBot="1" x14ac:dyDescent="0.25">
      <c r="B27" s="14"/>
      <c r="C27" s="629" t="s">
        <v>33</v>
      </c>
      <c r="D27" s="630"/>
      <c r="E27" s="630"/>
      <c r="F27" s="630"/>
      <c r="G27" s="630"/>
      <c r="H27" s="631"/>
      <c r="I27" s="640">
        <v>1</v>
      </c>
      <c r="J27" s="632"/>
      <c r="K27" s="617" t="s">
        <v>34</v>
      </c>
      <c r="L27" s="618"/>
      <c r="M27" s="618"/>
      <c r="N27" s="619"/>
      <c r="O27" s="683" t="s">
        <v>35</v>
      </c>
      <c r="P27" s="681"/>
      <c r="Q27" s="681"/>
      <c r="R27" s="682"/>
      <c r="S27" s="117" t="s">
        <v>37</v>
      </c>
      <c r="T27" s="681" t="s">
        <v>36</v>
      </c>
      <c r="U27" s="681"/>
      <c r="V27" s="682"/>
      <c r="W27" s="31"/>
      <c r="X27" s="635" t="s">
        <v>38</v>
      </c>
      <c r="Y27" s="636"/>
      <c r="Z27" s="637"/>
      <c r="AA27" s="30"/>
      <c r="AB27" s="16"/>
    </row>
    <row r="28" spans="2:28" ht="15" thickBot="1" x14ac:dyDescent="0.25">
      <c r="B28" s="14"/>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6"/>
    </row>
    <row r="29" spans="2:28" ht="15" customHeight="1" x14ac:dyDescent="0.25">
      <c r="B29" s="14"/>
      <c r="C29" s="651" t="s">
        <v>39</v>
      </c>
      <c r="D29" s="652"/>
      <c r="E29" s="652"/>
      <c r="F29" s="652"/>
      <c r="G29" s="652"/>
      <c r="H29" s="652"/>
      <c r="I29" s="652"/>
      <c r="J29" s="653"/>
      <c r="K29" s="660" t="s">
        <v>40</v>
      </c>
      <c r="L29" s="661"/>
      <c r="M29" s="661"/>
      <c r="N29" s="661"/>
      <c r="O29" s="661"/>
      <c r="P29" s="661"/>
      <c r="Q29" s="661"/>
      <c r="R29" s="661"/>
      <c r="S29" s="662" t="s">
        <v>41</v>
      </c>
      <c r="T29" s="662"/>
      <c r="U29" s="662"/>
      <c r="V29" s="662"/>
      <c r="W29" s="662"/>
      <c r="X29" s="663" t="s">
        <v>42</v>
      </c>
      <c r="Y29" s="663"/>
      <c r="Z29" s="663"/>
      <c r="AA29" s="664"/>
      <c r="AB29" s="16"/>
    </row>
    <row r="30" spans="2:28" ht="14.25" customHeight="1" x14ac:dyDescent="0.2">
      <c r="B30" s="14"/>
      <c r="C30" s="654"/>
      <c r="D30" s="655"/>
      <c r="E30" s="655"/>
      <c r="F30" s="655"/>
      <c r="G30" s="655"/>
      <c r="H30" s="655"/>
      <c r="I30" s="655"/>
      <c r="J30" s="656"/>
      <c r="K30" s="665" t="s">
        <v>43</v>
      </c>
      <c r="L30" s="638"/>
      <c r="M30" s="638"/>
      <c r="N30" s="638"/>
      <c r="O30" s="638" t="s">
        <v>44</v>
      </c>
      <c r="P30" s="638"/>
      <c r="Q30" s="638"/>
      <c r="R30" s="638"/>
      <c r="S30" s="638" t="s">
        <v>43</v>
      </c>
      <c r="T30" s="638"/>
      <c r="U30" s="638" t="s">
        <v>44</v>
      </c>
      <c r="V30" s="638"/>
      <c r="W30" s="638"/>
      <c r="X30" s="638" t="s">
        <v>43</v>
      </c>
      <c r="Y30" s="638"/>
      <c r="Z30" s="638" t="s">
        <v>44</v>
      </c>
      <c r="AA30" s="639"/>
      <c r="AB30" s="16"/>
    </row>
    <row r="31" spans="2:28" ht="15" customHeight="1" thickBot="1" x14ac:dyDescent="0.25">
      <c r="B31" s="14"/>
      <c r="C31" s="657"/>
      <c r="D31" s="658"/>
      <c r="E31" s="658"/>
      <c r="F31" s="658"/>
      <c r="G31" s="658"/>
      <c r="H31" s="658"/>
      <c r="I31" s="658"/>
      <c r="J31" s="659"/>
      <c r="K31" s="896">
        <v>0</v>
      </c>
      <c r="L31" s="648"/>
      <c r="M31" s="648"/>
      <c r="N31" s="648"/>
      <c r="O31" s="649">
        <v>0.89</v>
      </c>
      <c r="P31" s="648"/>
      <c r="Q31" s="648"/>
      <c r="R31" s="648"/>
      <c r="S31" s="649">
        <v>0.9</v>
      </c>
      <c r="T31" s="648"/>
      <c r="U31" s="649">
        <v>0.99</v>
      </c>
      <c r="V31" s="648"/>
      <c r="W31" s="648"/>
      <c r="X31" s="649">
        <v>1</v>
      </c>
      <c r="Y31" s="648"/>
      <c r="Z31" s="649">
        <v>1.1000000000000001</v>
      </c>
      <c r="AA31" s="650"/>
      <c r="AB31" s="16"/>
    </row>
    <row r="32" spans="2:28" ht="15" thickBot="1" x14ac:dyDescent="0.25">
      <c r="B32" s="14"/>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6"/>
    </row>
    <row r="33" spans="2:47" s="18" customFormat="1" ht="15.75" thickBot="1" x14ac:dyDescent="0.25">
      <c r="B33" s="19"/>
      <c r="C33" s="1008" t="s">
        <v>45</v>
      </c>
      <c r="D33" s="1009"/>
      <c r="E33" s="1009"/>
      <c r="F33" s="1009"/>
      <c r="G33" s="1009"/>
      <c r="H33" s="1009"/>
      <c r="I33" s="1009"/>
      <c r="J33" s="1009"/>
      <c r="K33" s="1009"/>
      <c r="L33" s="1009"/>
      <c r="M33" s="1009"/>
      <c r="N33" s="1009"/>
      <c r="O33" s="1009"/>
      <c r="P33" s="1009"/>
      <c r="Q33" s="1009"/>
      <c r="R33" s="1009"/>
      <c r="S33" s="1009"/>
      <c r="T33" s="1009"/>
      <c r="U33" s="1009"/>
      <c r="V33" s="1009"/>
      <c r="W33" s="1009"/>
      <c r="X33" s="1009"/>
      <c r="Y33" s="1009"/>
      <c r="Z33" s="1009"/>
      <c r="AA33" s="1010"/>
      <c r="AB33" s="16"/>
    </row>
    <row r="34" spans="2:47" s="18" customFormat="1" ht="45.75" thickBot="1" x14ac:dyDescent="0.25">
      <c r="B34" s="19"/>
      <c r="C34" s="1008" t="s">
        <v>46</v>
      </c>
      <c r="D34" s="1009"/>
      <c r="E34" s="1009"/>
      <c r="F34" s="1009"/>
      <c r="G34" s="1010"/>
      <c r="H34" s="167" t="s">
        <v>291</v>
      </c>
      <c r="I34" s="167" t="s">
        <v>292</v>
      </c>
      <c r="J34" s="167" t="s">
        <v>49</v>
      </c>
      <c r="K34" s="1146" t="s">
        <v>50</v>
      </c>
      <c r="L34" s="1147"/>
      <c r="M34" s="1147"/>
      <c r="N34" s="1147"/>
      <c r="O34" s="1147"/>
      <c r="P34" s="1147"/>
      <c r="Q34" s="1147"/>
      <c r="R34" s="1147"/>
      <c r="S34" s="1147"/>
      <c r="T34" s="1147"/>
      <c r="U34" s="1147"/>
      <c r="V34" s="1147"/>
      <c r="W34" s="1147"/>
      <c r="X34" s="1147"/>
      <c r="Y34" s="1147"/>
      <c r="Z34" s="1147"/>
      <c r="AA34" s="1148"/>
      <c r="AB34" s="16"/>
    </row>
    <row r="35" spans="2:47" s="18" customFormat="1" ht="43.9" customHeight="1" x14ac:dyDescent="0.2">
      <c r="B35" s="19"/>
      <c r="C35" s="973" t="s">
        <v>257</v>
      </c>
      <c r="D35" s="974"/>
      <c r="E35" s="974"/>
      <c r="F35" s="974"/>
      <c r="G35" s="975"/>
      <c r="H35" s="180">
        <v>404</v>
      </c>
      <c r="I35" s="181">
        <v>400</v>
      </c>
      <c r="J35" s="170">
        <f>+H35/I35</f>
        <v>1.01</v>
      </c>
      <c r="K35" s="1152" t="s">
        <v>293</v>
      </c>
      <c r="L35" s="1153"/>
      <c r="M35" s="1153"/>
      <c r="N35" s="1153"/>
      <c r="O35" s="1153"/>
      <c r="P35" s="1153"/>
      <c r="Q35" s="1153"/>
      <c r="R35" s="1153"/>
      <c r="S35" s="1153"/>
      <c r="T35" s="1153"/>
      <c r="U35" s="1153"/>
      <c r="V35" s="1153"/>
      <c r="W35" s="1153"/>
      <c r="X35" s="1153"/>
      <c r="Y35" s="1153"/>
      <c r="Z35" s="1153"/>
      <c r="AA35" s="1154"/>
      <c r="AB35" s="16"/>
    </row>
    <row r="36" spans="2:47" s="18" customFormat="1" ht="102" customHeight="1" x14ac:dyDescent="0.2">
      <c r="B36" s="19"/>
      <c r="C36" s="973" t="s">
        <v>259</v>
      </c>
      <c r="D36" s="974"/>
      <c r="E36" s="974"/>
      <c r="F36" s="974"/>
      <c r="G36" s="975"/>
      <c r="H36" s="133">
        <v>652</v>
      </c>
      <c r="I36" s="182">
        <v>600</v>
      </c>
      <c r="J36" s="170">
        <f>+H36/I36</f>
        <v>1.0866666666666667</v>
      </c>
      <c r="K36" s="1152" t="s">
        <v>294</v>
      </c>
      <c r="L36" s="1153"/>
      <c r="M36" s="1153"/>
      <c r="N36" s="1153"/>
      <c r="O36" s="1153"/>
      <c r="P36" s="1153"/>
      <c r="Q36" s="1153"/>
      <c r="R36" s="1153"/>
      <c r="S36" s="1153"/>
      <c r="T36" s="1153"/>
      <c r="U36" s="1153"/>
      <c r="V36" s="1153"/>
      <c r="W36" s="1153"/>
      <c r="X36" s="1153"/>
      <c r="Y36" s="1153"/>
      <c r="Z36" s="1153"/>
      <c r="AA36" s="1154"/>
      <c r="AB36" s="16"/>
    </row>
    <row r="37" spans="2:47" s="18" customFormat="1" ht="95.25" customHeight="1" x14ac:dyDescent="0.2">
      <c r="B37" s="19"/>
      <c r="C37" s="973" t="s">
        <v>261</v>
      </c>
      <c r="D37" s="974"/>
      <c r="E37" s="974"/>
      <c r="F37" s="974"/>
      <c r="G37" s="975"/>
      <c r="H37" s="133">
        <v>665</v>
      </c>
      <c r="I37" s="182">
        <v>650</v>
      </c>
      <c r="J37" s="170">
        <f>+H37/I37</f>
        <v>1.023076923076923</v>
      </c>
      <c r="K37" s="1149" t="s">
        <v>295</v>
      </c>
      <c r="L37" s="1150"/>
      <c r="M37" s="1150"/>
      <c r="N37" s="1150"/>
      <c r="O37" s="1150"/>
      <c r="P37" s="1150"/>
      <c r="Q37" s="1150"/>
      <c r="R37" s="1150"/>
      <c r="S37" s="1150"/>
      <c r="T37" s="1150"/>
      <c r="U37" s="1150"/>
      <c r="V37" s="1150"/>
      <c r="W37" s="1150"/>
      <c r="X37" s="1150"/>
      <c r="Y37" s="1150"/>
      <c r="Z37" s="1150"/>
      <c r="AA37" s="1151"/>
      <c r="AB37" s="16"/>
    </row>
    <row r="38" spans="2:47" s="18" customFormat="1" ht="96.75" customHeight="1" thickBot="1" x14ac:dyDescent="0.25">
      <c r="B38" s="19"/>
      <c r="C38" s="973" t="s">
        <v>263</v>
      </c>
      <c r="D38" s="974"/>
      <c r="E38" s="974"/>
      <c r="F38" s="974"/>
      <c r="G38" s="975"/>
      <c r="H38" s="133">
        <v>540</v>
      </c>
      <c r="I38" s="182">
        <v>400</v>
      </c>
      <c r="J38" s="183">
        <f>+H38/I38</f>
        <v>1.35</v>
      </c>
      <c r="K38" s="1149" t="s">
        <v>296</v>
      </c>
      <c r="L38" s="1150"/>
      <c r="M38" s="1150"/>
      <c r="N38" s="1150"/>
      <c r="O38" s="1150"/>
      <c r="P38" s="1150"/>
      <c r="Q38" s="1150"/>
      <c r="R38" s="1150"/>
      <c r="S38" s="1150"/>
      <c r="T38" s="1150"/>
      <c r="U38" s="1150"/>
      <c r="V38" s="1150"/>
      <c r="W38" s="1150"/>
      <c r="X38" s="1150"/>
      <c r="Y38" s="1150"/>
      <c r="Z38" s="1150"/>
      <c r="AA38" s="1151"/>
      <c r="AB38" s="16"/>
    </row>
    <row r="39" spans="2:47" s="18" customFormat="1" ht="15.75" customHeight="1" thickBot="1" x14ac:dyDescent="0.3">
      <c r="B39" s="19"/>
      <c r="C39" s="1002" t="s">
        <v>51</v>
      </c>
      <c r="D39" s="1003"/>
      <c r="E39" s="1003"/>
      <c r="F39" s="1003"/>
      <c r="G39" s="1004"/>
      <c r="H39" s="134">
        <f>(H35+H36+H37+H38)</f>
        <v>2261</v>
      </c>
      <c r="I39" s="184">
        <f>SUM(I35+I36+I37+I38)</f>
        <v>2050</v>
      </c>
      <c r="J39" s="185">
        <f>+H39/I39</f>
        <v>1.1029268292682928</v>
      </c>
      <c r="K39" s="1005"/>
      <c r="L39" s="1006"/>
      <c r="M39" s="1006"/>
      <c r="N39" s="1006"/>
      <c r="O39" s="1006"/>
      <c r="P39" s="1006"/>
      <c r="Q39" s="1006"/>
      <c r="R39" s="1006"/>
      <c r="S39" s="1006"/>
      <c r="T39" s="1006"/>
      <c r="U39" s="1006"/>
      <c r="V39" s="1006"/>
      <c r="W39" s="1006"/>
      <c r="X39" s="1006"/>
      <c r="Y39" s="1006"/>
      <c r="Z39" s="1006"/>
      <c r="AA39" s="1007"/>
      <c r="AB39" s="16"/>
    </row>
    <row r="40" spans="2:47" s="18" customFormat="1" ht="5.25" customHeight="1" x14ac:dyDescent="0.2">
      <c r="B40" s="19"/>
      <c r="C40" s="15"/>
      <c r="D40" s="15"/>
      <c r="E40" s="15"/>
      <c r="F40" s="15"/>
      <c r="G40" s="15"/>
      <c r="H40" s="136"/>
      <c r="I40" s="136"/>
      <c r="J40" s="137"/>
      <c r="K40" s="15"/>
      <c r="L40" s="15"/>
      <c r="M40" s="15"/>
      <c r="N40" s="15"/>
      <c r="O40" s="15"/>
      <c r="P40" s="15"/>
      <c r="Q40" s="15"/>
      <c r="R40" s="15"/>
      <c r="S40" s="15"/>
      <c r="T40" s="15"/>
      <c r="U40" s="15"/>
      <c r="V40" s="15"/>
      <c r="W40" s="15"/>
      <c r="X40" s="15"/>
      <c r="Y40" s="15"/>
      <c r="Z40" s="15"/>
      <c r="AA40" s="15"/>
      <c r="AB40" s="16"/>
    </row>
    <row r="41" spans="2:47" s="18" customFormat="1" ht="15" thickBot="1" x14ac:dyDescent="0.25">
      <c r="B41" s="19"/>
      <c r="C41" s="15"/>
      <c r="D41" s="15"/>
      <c r="E41" s="15"/>
      <c r="F41" s="15"/>
      <c r="G41" s="15"/>
      <c r="H41" s="136"/>
      <c r="I41" s="136"/>
      <c r="J41" s="137"/>
      <c r="K41" s="15"/>
      <c r="L41" s="15"/>
      <c r="M41" s="15"/>
      <c r="N41" s="15"/>
      <c r="O41" s="15"/>
      <c r="P41" s="15"/>
      <c r="Q41" s="15"/>
      <c r="R41" s="15"/>
      <c r="S41" s="15"/>
      <c r="T41" s="15"/>
      <c r="U41" s="15"/>
      <c r="V41" s="15"/>
      <c r="W41" s="15"/>
      <c r="X41" s="15"/>
      <c r="Y41" s="15"/>
      <c r="Z41" s="15"/>
      <c r="AA41" s="15"/>
      <c r="AB41" s="16"/>
    </row>
    <row r="42" spans="2:47" s="18" customFormat="1" x14ac:dyDescent="0.2">
      <c r="B42" s="19"/>
      <c r="C42" s="820" t="s">
        <v>52</v>
      </c>
      <c r="D42" s="821"/>
      <c r="E42" s="821"/>
      <c r="F42" s="821"/>
      <c r="G42" s="821"/>
      <c r="H42" s="821"/>
      <c r="I42" s="821"/>
      <c r="J42" s="821"/>
      <c r="K42" s="821"/>
      <c r="L42" s="821"/>
      <c r="M42" s="821"/>
      <c r="N42" s="821"/>
      <c r="O42" s="821"/>
      <c r="P42" s="821"/>
      <c r="Q42" s="821"/>
      <c r="R42" s="821"/>
      <c r="S42" s="821"/>
      <c r="T42" s="821"/>
      <c r="U42" s="821"/>
      <c r="V42" s="821"/>
      <c r="W42" s="821"/>
      <c r="X42" s="821"/>
      <c r="Y42" s="821"/>
      <c r="Z42" s="821"/>
      <c r="AA42" s="822"/>
      <c r="AB42" s="16"/>
    </row>
    <row r="43" spans="2:47" ht="15" thickBot="1" x14ac:dyDescent="0.25">
      <c r="B43" s="14"/>
      <c r="C43" s="1125"/>
      <c r="D43" s="1126"/>
      <c r="E43" s="1126"/>
      <c r="F43" s="1126"/>
      <c r="G43" s="1126"/>
      <c r="H43" s="1126"/>
      <c r="I43" s="1126"/>
      <c r="J43" s="1126"/>
      <c r="K43" s="1126"/>
      <c r="L43" s="1126"/>
      <c r="M43" s="1126"/>
      <c r="N43" s="1126"/>
      <c r="O43" s="1126"/>
      <c r="P43" s="1126"/>
      <c r="Q43" s="1126"/>
      <c r="R43" s="1126"/>
      <c r="S43" s="1126"/>
      <c r="T43" s="1126"/>
      <c r="U43" s="1126"/>
      <c r="V43" s="1126"/>
      <c r="W43" s="1126"/>
      <c r="X43" s="1126"/>
      <c r="Y43" s="1126"/>
      <c r="Z43" s="1126"/>
      <c r="AA43" s="1127"/>
      <c r="AB43" s="16"/>
    </row>
    <row r="44" spans="2:47" x14ac:dyDescent="0.2">
      <c r="B44" s="14"/>
      <c r="C44" s="972" t="s">
        <v>90</v>
      </c>
      <c r="D44" s="985"/>
      <c r="E44" s="985"/>
      <c r="F44" s="985"/>
      <c r="G44" s="985"/>
      <c r="H44" s="985"/>
      <c r="I44" s="985"/>
      <c r="J44" s="985"/>
      <c r="K44" s="985"/>
      <c r="L44" s="985"/>
      <c r="M44" s="985"/>
      <c r="N44" s="985"/>
      <c r="O44" s="985"/>
      <c r="P44" s="985"/>
      <c r="Q44" s="985"/>
      <c r="R44" s="985"/>
      <c r="S44" s="985"/>
      <c r="T44" s="985"/>
      <c r="U44" s="985"/>
      <c r="V44" s="985"/>
      <c r="W44" s="985"/>
      <c r="X44" s="985"/>
      <c r="Y44" s="985"/>
      <c r="Z44" s="985"/>
      <c r="AA44" s="986"/>
      <c r="AB44" s="16"/>
      <c r="AR44" s="1" t="s">
        <v>265</v>
      </c>
      <c r="AS44" s="1" t="s">
        <v>297</v>
      </c>
      <c r="AT44" s="1" t="s">
        <v>298</v>
      </c>
      <c r="AU44" s="1" t="s">
        <v>299</v>
      </c>
    </row>
    <row r="45" spans="2:47" x14ac:dyDescent="0.2">
      <c r="B45" s="14"/>
      <c r="C45" s="987"/>
      <c r="D45" s="988"/>
      <c r="E45" s="988"/>
      <c r="F45" s="988"/>
      <c r="G45" s="988"/>
      <c r="H45" s="988"/>
      <c r="I45" s="988"/>
      <c r="J45" s="988"/>
      <c r="K45" s="988"/>
      <c r="L45" s="988"/>
      <c r="M45" s="988"/>
      <c r="N45" s="988"/>
      <c r="O45" s="988"/>
      <c r="P45" s="988"/>
      <c r="Q45" s="988"/>
      <c r="R45" s="988"/>
      <c r="S45" s="988"/>
      <c r="T45" s="988"/>
      <c r="U45" s="988"/>
      <c r="V45" s="988"/>
      <c r="W45" s="988"/>
      <c r="X45" s="988"/>
      <c r="Y45" s="988"/>
      <c r="Z45" s="988"/>
      <c r="AA45" s="989"/>
      <c r="AB45" s="16"/>
      <c r="AR45" s="1" t="s">
        <v>269</v>
      </c>
      <c r="AS45" s="1">
        <v>404</v>
      </c>
      <c r="AT45" s="1">
        <v>404</v>
      </c>
      <c r="AU45" s="1">
        <v>400</v>
      </c>
    </row>
    <row r="46" spans="2:47" x14ac:dyDescent="0.2">
      <c r="B46" s="14"/>
      <c r="C46" s="987"/>
      <c r="D46" s="988"/>
      <c r="E46" s="988"/>
      <c r="F46" s="988"/>
      <c r="G46" s="988"/>
      <c r="H46" s="988"/>
      <c r="I46" s="988"/>
      <c r="J46" s="988"/>
      <c r="K46" s="988"/>
      <c r="L46" s="988"/>
      <c r="M46" s="988"/>
      <c r="N46" s="988"/>
      <c r="O46" s="988"/>
      <c r="P46" s="988"/>
      <c r="Q46" s="988"/>
      <c r="R46" s="988"/>
      <c r="S46" s="988"/>
      <c r="T46" s="988"/>
      <c r="U46" s="988"/>
      <c r="V46" s="988"/>
      <c r="W46" s="988"/>
      <c r="X46" s="988"/>
      <c r="Y46" s="988"/>
      <c r="Z46" s="988"/>
      <c r="AA46" s="989"/>
      <c r="AB46" s="16"/>
      <c r="AR46" s="1" t="s">
        <v>270</v>
      </c>
      <c r="AS46" s="1">
        <v>652</v>
      </c>
      <c r="AT46" s="1">
        <f>+AT45+AS46</f>
        <v>1056</v>
      </c>
      <c r="AU46" s="1">
        <v>600</v>
      </c>
    </row>
    <row r="47" spans="2:47" x14ac:dyDescent="0.2">
      <c r="B47" s="14"/>
      <c r="C47" s="987"/>
      <c r="D47" s="988"/>
      <c r="E47" s="988"/>
      <c r="F47" s="988"/>
      <c r="G47" s="988"/>
      <c r="H47" s="988"/>
      <c r="I47" s="988"/>
      <c r="J47" s="988"/>
      <c r="K47" s="988"/>
      <c r="L47" s="988"/>
      <c r="M47" s="988"/>
      <c r="N47" s="988"/>
      <c r="O47" s="988"/>
      <c r="P47" s="988"/>
      <c r="Q47" s="988"/>
      <c r="R47" s="988"/>
      <c r="S47" s="988"/>
      <c r="T47" s="988"/>
      <c r="U47" s="988"/>
      <c r="V47" s="988"/>
      <c r="W47" s="988"/>
      <c r="X47" s="988"/>
      <c r="Y47" s="988"/>
      <c r="Z47" s="988"/>
      <c r="AA47" s="989"/>
      <c r="AB47" s="16"/>
      <c r="AR47" s="1" t="s">
        <v>271</v>
      </c>
      <c r="AS47" s="1">
        <v>665</v>
      </c>
      <c r="AT47" s="1">
        <f>+AT46+AS47</f>
        <v>1721</v>
      </c>
      <c r="AU47" s="1">
        <v>650</v>
      </c>
    </row>
    <row r="48" spans="2:47" x14ac:dyDescent="0.2">
      <c r="B48" s="14"/>
      <c r="C48" s="987"/>
      <c r="D48" s="988"/>
      <c r="E48" s="988"/>
      <c r="F48" s="988"/>
      <c r="G48" s="988"/>
      <c r="H48" s="988"/>
      <c r="I48" s="988"/>
      <c r="J48" s="988"/>
      <c r="K48" s="988"/>
      <c r="L48" s="988"/>
      <c r="M48" s="988"/>
      <c r="N48" s="988"/>
      <c r="O48" s="988"/>
      <c r="P48" s="988"/>
      <c r="Q48" s="988"/>
      <c r="R48" s="988"/>
      <c r="S48" s="988"/>
      <c r="T48" s="988"/>
      <c r="U48" s="988"/>
      <c r="V48" s="988"/>
      <c r="W48" s="988"/>
      <c r="X48" s="988"/>
      <c r="Y48" s="988"/>
      <c r="Z48" s="988"/>
      <c r="AA48" s="989"/>
      <c r="AB48" s="16"/>
      <c r="AR48" s="1" t="s">
        <v>272</v>
      </c>
      <c r="AS48" s="1">
        <v>540</v>
      </c>
      <c r="AT48" s="1">
        <f>+AT47+AS48</f>
        <v>2261</v>
      </c>
      <c r="AU48" s="1">
        <v>400</v>
      </c>
    </row>
    <row r="49" spans="2:47" x14ac:dyDescent="0.2">
      <c r="B49" s="14"/>
      <c r="C49" s="987"/>
      <c r="D49" s="988"/>
      <c r="E49" s="988"/>
      <c r="F49" s="988"/>
      <c r="G49" s="988"/>
      <c r="H49" s="988"/>
      <c r="I49" s="988"/>
      <c r="J49" s="988"/>
      <c r="K49" s="988"/>
      <c r="L49" s="988"/>
      <c r="M49" s="988"/>
      <c r="N49" s="988"/>
      <c r="O49" s="988"/>
      <c r="P49" s="988"/>
      <c r="Q49" s="988"/>
      <c r="R49" s="988"/>
      <c r="S49" s="988"/>
      <c r="T49" s="988"/>
      <c r="U49" s="988"/>
      <c r="V49" s="988"/>
      <c r="W49" s="988"/>
      <c r="X49" s="988"/>
      <c r="Y49" s="988"/>
      <c r="Z49" s="988"/>
      <c r="AA49" s="989"/>
      <c r="AB49" s="16"/>
      <c r="AR49" s="1" t="s">
        <v>51</v>
      </c>
      <c r="AS49" s="1">
        <f>(AS45+AS46+AS47+AS48)</f>
        <v>2261</v>
      </c>
      <c r="AT49" s="1">
        <f>(AT45+AS46+AS47+AS48)</f>
        <v>2261</v>
      </c>
      <c r="AU49" s="1">
        <f>(AU45+AU46+AU47+AU48)</f>
        <v>2050</v>
      </c>
    </row>
    <row r="50" spans="2:47" x14ac:dyDescent="0.2">
      <c r="B50" s="14"/>
      <c r="C50" s="987"/>
      <c r="D50" s="988"/>
      <c r="E50" s="988"/>
      <c r="F50" s="988"/>
      <c r="G50" s="988"/>
      <c r="H50" s="988"/>
      <c r="I50" s="988"/>
      <c r="J50" s="988"/>
      <c r="K50" s="988"/>
      <c r="L50" s="988"/>
      <c r="M50" s="988"/>
      <c r="N50" s="988"/>
      <c r="O50" s="988"/>
      <c r="P50" s="988"/>
      <c r="Q50" s="988"/>
      <c r="R50" s="988"/>
      <c r="S50" s="988"/>
      <c r="T50" s="988"/>
      <c r="U50" s="988"/>
      <c r="V50" s="988"/>
      <c r="W50" s="988"/>
      <c r="X50" s="988"/>
      <c r="Y50" s="988"/>
      <c r="Z50" s="988"/>
      <c r="AA50" s="989"/>
      <c r="AB50" s="16"/>
    </row>
    <row r="51" spans="2:47" x14ac:dyDescent="0.2">
      <c r="B51" s="14"/>
      <c r="C51" s="987"/>
      <c r="D51" s="988"/>
      <c r="E51" s="988"/>
      <c r="F51" s="988"/>
      <c r="G51" s="988"/>
      <c r="H51" s="988"/>
      <c r="I51" s="988"/>
      <c r="J51" s="988"/>
      <c r="K51" s="988"/>
      <c r="L51" s="988"/>
      <c r="M51" s="988"/>
      <c r="N51" s="988"/>
      <c r="O51" s="988"/>
      <c r="P51" s="988"/>
      <c r="Q51" s="988"/>
      <c r="R51" s="988"/>
      <c r="S51" s="988"/>
      <c r="T51" s="988"/>
      <c r="U51" s="988"/>
      <c r="V51" s="988"/>
      <c r="W51" s="988"/>
      <c r="X51" s="988"/>
      <c r="Y51" s="988"/>
      <c r="Z51" s="988"/>
      <c r="AA51" s="989"/>
      <c r="AB51" s="16"/>
    </row>
    <row r="52" spans="2:47" x14ac:dyDescent="0.2">
      <c r="B52" s="14"/>
      <c r="C52" s="987"/>
      <c r="D52" s="988"/>
      <c r="E52" s="988"/>
      <c r="F52" s="988"/>
      <c r="G52" s="988"/>
      <c r="H52" s="988"/>
      <c r="I52" s="988"/>
      <c r="J52" s="988"/>
      <c r="K52" s="988"/>
      <c r="L52" s="988"/>
      <c r="M52" s="988"/>
      <c r="N52" s="988"/>
      <c r="O52" s="988"/>
      <c r="P52" s="988"/>
      <c r="Q52" s="988"/>
      <c r="R52" s="988"/>
      <c r="S52" s="988"/>
      <c r="T52" s="988"/>
      <c r="U52" s="988"/>
      <c r="V52" s="988"/>
      <c r="W52" s="988"/>
      <c r="X52" s="988"/>
      <c r="Y52" s="988"/>
      <c r="Z52" s="988"/>
      <c r="AA52" s="989"/>
      <c r="AB52" s="16"/>
    </row>
    <row r="53" spans="2:47" x14ac:dyDescent="0.2">
      <c r="B53" s="14"/>
      <c r="C53" s="987"/>
      <c r="D53" s="988"/>
      <c r="E53" s="988"/>
      <c r="F53" s="988"/>
      <c r="G53" s="988"/>
      <c r="H53" s="988"/>
      <c r="I53" s="988"/>
      <c r="J53" s="988"/>
      <c r="K53" s="988"/>
      <c r="L53" s="988"/>
      <c r="M53" s="988"/>
      <c r="N53" s="988"/>
      <c r="O53" s="988"/>
      <c r="P53" s="988"/>
      <c r="Q53" s="988"/>
      <c r="R53" s="988"/>
      <c r="S53" s="988"/>
      <c r="T53" s="988"/>
      <c r="U53" s="988"/>
      <c r="V53" s="988"/>
      <c r="W53" s="988"/>
      <c r="X53" s="988"/>
      <c r="Y53" s="988"/>
      <c r="Z53" s="988"/>
      <c r="AA53" s="989"/>
      <c r="AB53" s="16"/>
    </row>
    <row r="54" spans="2:47" x14ac:dyDescent="0.2">
      <c r="B54" s="14"/>
      <c r="C54" s="987"/>
      <c r="D54" s="988"/>
      <c r="E54" s="988"/>
      <c r="F54" s="988"/>
      <c r="G54" s="988"/>
      <c r="H54" s="988"/>
      <c r="I54" s="988"/>
      <c r="J54" s="988"/>
      <c r="K54" s="988"/>
      <c r="L54" s="988"/>
      <c r="M54" s="988"/>
      <c r="N54" s="988"/>
      <c r="O54" s="988"/>
      <c r="P54" s="988"/>
      <c r="Q54" s="988"/>
      <c r="R54" s="988"/>
      <c r="S54" s="988"/>
      <c r="T54" s="988"/>
      <c r="U54" s="988"/>
      <c r="V54" s="988"/>
      <c r="W54" s="988"/>
      <c r="X54" s="988"/>
      <c r="Y54" s="988"/>
      <c r="Z54" s="988"/>
      <c r="AA54" s="989"/>
      <c r="AB54" s="16"/>
    </row>
    <row r="55" spans="2:47" x14ac:dyDescent="0.2">
      <c r="B55" s="14"/>
      <c r="C55" s="987"/>
      <c r="D55" s="988"/>
      <c r="E55" s="988"/>
      <c r="F55" s="988"/>
      <c r="G55" s="988"/>
      <c r="H55" s="988"/>
      <c r="I55" s="988"/>
      <c r="J55" s="988"/>
      <c r="K55" s="988"/>
      <c r="L55" s="988"/>
      <c r="M55" s="988"/>
      <c r="N55" s="988"/>
      <c r="O55" s="988"/>
      <c r="P55" s="988"/>
      <c r="Q55" s="988"/>
      <c r="R55" s="988"/>
      <c r="S55" s="988"/>
      <c r="T55" s="988"/>
      <c r="U55" s="988"/>
      <c r="V55" s="988"/>
      <c r="W55" s="988"/>
      <c r="X55" s="988"/>
      <c r="Y55" s="988"/>
      <c r="Z55" s="988"/>
      <c r="AA55" s="989"/>
      <c r="AB55" s="16"/>
    </row>
    <row r="56" spans="2:47" ht="118.5" customHeight="1" thickBot="1" x14ac:dyDescent="0.25">
      <c r="B56" s="14"/>
      <c r="C56" s="990"/>
      <c r="D56" s="991"/>
      <c r="E56" s="991"/>
      <c r="F56" s="991"/>
      <c r="G56" s="991"/>
      <c r="H56" s="991"/>
      <c r="I56" s="991"/>
      <c r="J56" s="991"/>
      <c r="K56" s="991"/>
      <c r="L56" s="991"/>
      <c r="M56" s="991"/>
      <c r="N56" s="991"/>
      <c r="O56" s="991"/>
      <c r="P56" s="991"/>
      <c r="Q56" s="991"/>
      <c r="R56" s="991"/>
      <c r="S56" s="991"/>
      <c r="T56" s="991"/>
      <c r="U56" s="991"/>
      <c r="V56" s="991"/>
      <c r="W56" s="991"/>
      <c r="X56" s="991"/>
      <c r="Y56" s="991"/>
      <c r="Z56" s="991"/>
      <c r="AA56" s="992"/>
      <c r="AB56" s="16"/>
    </row>
    <row r="57" spans="2:47" x14ac:dyDescent="0.2">
      <c r="B57" s="20"/>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21"/>
    </row>
    <row r="58" spans="2:47" ht="15" thickBot="1" x14ac:dyDescent="0.25">
      <c r="B58" s="2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23"/>
    </row>
    <row r="59" spans="2:47" ht="15.75" x14ac:dyDescent="0.2">
      <c r="B59" s="24"/>
      <c r="C59" s="993" t="s">
        <v>46</v>
      </c>
      <c r="D59" s="994"/>
      <c r="E59" s="994"/>
      <c r="F59" s="994"/>
      <c r="G59" s="995"/>
      <c r="H59" s="993" t="s">
        <v>91</v>
      </c>
      <c r="I59" s="995"/>
      <c r="J59" s="993" t="s">
        <v>64</v>
      </c>
      <c r="K59" s="994"/>
      <c r="L59" s="994"/>
      <c r="M59" s="995"/>
      <c r="N59" s="993" t="s">
        <v>53</v>
      </c>
      <c r="O59" s="994"/>
      <c r="P59" s="994"/>
      <c r="Q59" s="994"/>
      <c r="R59" s="994"/>
      <c r="S59" s="994"/>
      <c r="T59" s="994"/>
      <c r="U59" s="995"/>
      <c r="V59" s="1139" t="s">
        <v>54</v>
      </c>
      <c r="W59" s="1139"/>
      <c r="X59" s="1139"/>
      <c r="Y59" s="1139"/>
      <c r="Z59" s="1139"/>
      <c r="AA59" s="1140"/>
      <c r="AB59" s="25"/>
    </row>
    <row r="60" spans="2:47" ht="15.75" x14ac:dyDescent="0.2">
      <c r="B60" s="26"/>
      <c r="C60" s="996"/>
      <c r="D60" s="997"/>
      <c r="E60" s="997"/>
      <c r="F60" s="997"/>
      <c r="G60" s="998"/>
      <c r="H60" s="996"/>
      <c r="I60" s="998"/>
      <c r="J60" s="996"/>
      <c r="K60" s="997"/>
      <c r="L60" s="997"/>
      <c r="M60" s="998"/>
      <c r="N60" s="996"/>
      <c r="O60" s="997"/>
      <c r="P60" s="997"/>
      <c r="Q60" s="997"/>
      <c r="R60" s="997"/>
      <c r="S60" s="997"/>
      <c r="T60" s="997"/>
      <c r="U60" s="998"/>
      <c r="V60" s="1141"/>
      <c r="W60" s="1141"/>
      <c r="X60" s="1141"/>
      <c r="Y60" s="1141"/>
      <c r="Z60" s="1141"/>
      <c r="AA60" s="1142"/>
      <c r="AB60" s="25"/>
    </row>
    <row r="61" spans="2:47" ht="15.75" x14ac:dyDescent="0.2">
      <c r="B61" s="26"/>
      <c r="C61" s="996"/>
      <c r="D61" s="997"/>
      <c r="E61" s="997"/>
      <c r="F61" s="997"/>
      <c r="G61" s="998"/>
      <c r="H61" s="996"/>
      <c r="I61" s="998"/>
      <c r="J61" s="996"/>
      <c r="K61" s="997"/>
      <c r="L61" s="997"/>
      <c r="M61" s="998"/>
      <c r="N61" s="996"/>
      <c r="O61" s="997"/>
      <c r="P61" s="997"/>
      <c r="Q61" s="997"/>
      <c r="R61" s="997"/>
      <c r="S61" s="997"/>
      <c r="T61" s="997"/>
      <c r="U61" s="998"/>
      <c r="V61" s="1141"/>
      <c r="W61" s="1141"/>
      <c r="X61" s="1141"/>
      <c r="Y61" s="1141"/>
      <c r="Z61" s="1141"/>
      <c r="AA61" s="1142"/>
      <c r="AB61" s="25"/>
    </row>
    <row r="62" spans="2:47" ht="110.25" customHeight="1" x14ac:dyDescent="0.2">
      <c r="B62" s="24"/>
      <c r="C62" s="1138" t="s">
        <v>257</v>
      </c>
      <c r="D62" s="1138"/>
      <c r="E62" s="1138"/>
      <c r="F62" s="1138"/>
      <c r="G62" s="1138"/>
      <c r="H62" s="1138">
        <v>201</v>
      </c>
      <c r="I62" s="1138"/>
      <c r="J62" s="1138">
        <v>404</v>
      </c>
      <c r="K62" s="1138"/>
      <c r="L62" s="1138"/>
      <c r="M62" s="1138"/>
      <c r="N62" s="1120" t="s">
        <v>300</v>
      </c>
      <c r="O62" s="1120"/>
      <c r="P62" s="1120"/>
      <c r="Q62" s="1120"/>
      <c r="R62" s="1120"/>
      <c r="S62" s="1120"/>
      <c r="T62" s="1120"/>
      <c r="U62" s="1120"/>
      <c r="V62" s="1120" t="s">
        <v>301</v>
      </c>
      <c r="W62" s="1120"/>
      <c r="X62" s="1120"/>
      <c r="Y62" s="1120"/>
      <c r="Z62" s="1120"/>
      <c r="AA62" s="1120"/>
      <c r="AB62" s="27"/>
    </row>
    <row r="63" spans="2:47" ht="132.75" customHeight="1" x14ac:dyDescent="0.2">
      <c r="B63" s="24"/>
      <c r="C63" s="1138" t="s">
        <v>259</v>
      </c>
      <c r="D63" s="1138"/>
      <c r="E63" s="1138"/>
      <c r="F63" s="1138"/>
      <c r="G63" s="1138"/>
      <c r="H63" s="1138">
        <v>101</v>
      </c>
      <c r="I63" s="1138"/>
      <c r="J63" s="1138">
        <v>652</v>
      </c>
      <c r="K63" s="1138"/>
      <c r="L63" s="1138"/>
      <c r="M63" s="1138"/>
      <c r="N63" s="1120" t="s">
        <v>300</v>
      </c>
      <c r="O63" s="1120"/>
      <c r="P63" s="1120"/>
      <c r="Q63" s="1120"/>
      <c r="R63" s="1120"/>
      <c r="S63" s="1120"/>
      <c r="T63" s="1120"/>
      <c r="U63" s="1120"/>
      <c r="V63" s="1120" t="s">
        <v>301</v>
      </c>
      <c r="W63" s="1120"/>
      <c r="X63" s="1120"/>
      <c r="Y63" s="1120"/>
      <c r="Z63" s="1120"/>
      <c r="AA63" s="1120"/>
      <c r="AB63" s="27"/>
    </row>
    <row r="64" spans="2:47" ht="104.25" customHeight="1" x14ac:dyDescent="0.2">
      <c r="B64" s="24"/>
      <c r="C64" s="1138" t="s">
        <v>261</v>
      </c>
      <c r="D64" s="1138"/>
      <c r="E64" s="1138"/>
      <c r="F64" s="1138"/>
      <c r="G64" s="1138"/>
      <c r="H64" s="1138">
        <v>1710</v>
      </c>
      <c r="I64" s="1138"/>
      <c r="J64" s="1138">
        <v>665</v>
      </c>
      <c r="K64" s="1138"/>
      <c r="L64" s="1138"/>
      <c r="M64" s="1138"/>
      <c r="N64" s="1120" t="s">
        <v>300</v>
      </c>
      <c r="O64" s="1120"/>
      <c r="P64" s="1120"/>
      <c r="Q64" s="1120"/>
      <c r="R64" s="1120"/>
      <c r="S64" s="1120"/>
      <c r="T64" s="1120"/>
      <c r="U64" s="1120"/>
      <c r="V64" s="1120" t="s">
        <v>301</v>
      </c>
      <c r="W64" s="1120"/>
      <c r="X64" s="1120"/>
      <c r="Y64" s="1120"/>
      <c r="Z64" s="1120"/>
      <c r="AA64" s="1120"/>
      <c r="AB64" s="27"/>
    </row>
    <row r="65" spans="2:28" ht="104.25" customHeight="1" x14ac:dyDescent="0.2">
      <c r="B65" s="24"/>
      <c r="C65" s="1138" t="s">
        <v>263</v>
      </c>
      <c r="D65" s="1138"/>
      <c r="E65" s="1138"/>
      <c r="F65" s="1138"/>
      <c r="G65" s="1138"/>
      <c r="H65" s="1138">
        <v>987</v>
      </c>
      <c r="I65" s="1138"/>
      <c r="J65" s="1138">
        <v>540</v>
      </c>
      <c r="K65" s="1138"/>
      <c r="L65" s="1138"/>
      <c r="M65" s="1138"/>
      <c r="N65" s="1120" t="s">
        <v>300</v>
      </c>
      <c r="O65" s="1120"/>
      <c r="P65" s="1120"/>
      <c r="Q65" s="1120"/>
      <c r="R65" s="1120"/>
      <c r="S65" s="1120"/>
      <c r="T65" s="1120"/>
      <c r="U65" s="1120"/>
      <c r="V65" s="1120" t="s">
        <v>301</v>
      </c>
      <c r="W65" s="1120"/>
      <c r="X65" s="1120"/>
      <c r="Y65" s="1120"/>
      <c r="Z65" s="1120"/>
      <c r="AA65" s="1120"/>
      <c r="AB65" s="27"/>
    </row>
    <row r="66" spans="2:28" ht="12" customHeight="1" x14ac:dyDescent="0.2">
      <c r="B66" s="24"/>
      <c r="C66" s="722"/>
      <c r="D66" s="722"/>
      <c r="E66" s="722"/>
      <c r="F66" s="722"/>
      <c r="G66" s="722"/>
      <c r="H66" s="722"/>
      <c r="I66" s="722"/>
      <c r="J66" s="722"/>
      <c r="K66" s="722"/>
      <c r="L66" s="722"/>
      <c r="M66" s="722"/>
      <c r="N66" s="722"/>
      <c r="O66" s="722"/>
      <c r="P66" s="722"/>
      <c r="Q66" s="722"/>
      <c r="R66" s="722"/>
      <c r="S66" s="722"/>
      <c r="T66" s="722"/>
      <c r="U66" s="722"/>
      <c r="V66" s="722"/>
      <c r="W66" s="722"/>
      <c r="X66" s="722"/>
      <c r="Y66" s="722"/>
      <c r="Z66" s="722"/>
      <c r="AA66" s="722"/>
      <c r="AB66" s="27"/>
    </row>
    <row r="67" spans="2:28" hidden="1" x14ac:dyDescent="0.2">
      <c r="B67" s="24"/>
      <c r="C67" s="721"/>
      <c r="D67" s="722"/>
      <c r="E67" s="722"/>
      <c r="F67" s="722"/>
      <c r="G67" s="722"/>
      <c r="H67" s="722"/>
      <c r="I67" s="722"/>
      <c r="J67" s="722"/>
      <c r="K67" s="722"/>
      <c r="L67" s="722"/>
      <c r="M67" s="722"/>
      <c r="N67" s="1070"/>
      <c r="O67" s="1071"/>
      <c r="P67" s="1071"/>
      <c r="Q67" s="1071"/>
      <c r="R67" s="1071"/>
      <c r="S67" s="1071"/>
      <c r="T67" s="1071"/>
      <c r="U67" s="1072"/>
      <c r="V67" s="1070"/>
      <c r="W67" s="1071"/>
      <c r="X67" s="1071"/>
      <c r="Y67" s="1071"/>
      <c r="Z67" s="1071"/>
      <c r="AA67" s="1073"/>
      <c r="AB67" s="27"/>
    </row>
    <row r="68" spans="2:28" hidden="1" x14ac:dyDescent="0.2">
      <c r="B68" s="24"/>
      <c r="C68" s="721"/>
      <c r="D68" s="722"/>
      <c r="E68" s="722"/>
      <c r="F68" s="722"/>
      <c r="G68" s="722"/>
      <c r="H68" s="722"/>
      <c r="I68" s="722"/>
      <c r="J68" s="722"/>
      <c r="K68" s="722"/>
      <c r="L68" s="722"/>
      <c r="M68" s="722"/>
      <c r="N68" s="1070"/>
      <c r="O68" s="1071"/>
      <c r="P68" s="1071"/>
      <c r="Q68" s="1071"/>
      <c r="R68" s="1071"/>
      <c r="S68" s="1071"/>
      <c r="T68" s="1071"/>
      <c r="U68" s="1072"/>
      <c r="V68" s="1070"/>
      <c r="W68" s="1071"/>
      <c r="X68" s="1071"/>
      <c r="Y68" s="1071"/>
      <c r="Z68" s="1071"/>
      <c r="AA68" s="1073"/>
      <c r="AB68" s="27"/>
    </row>
    <row r="69" spans="2:28" hidden="1" x14ac:dyDescent="0.2">
      <c r="B69" s="24"/>
      <c r="C69" s="721"/>
      <c r="D69" s="722"/>
      <c r="E69" s="722"/>
      <c r="F69" s="722"/>
      <c r="G69" s="722"/>
      <c r="H69" s="722"/>
      <c r="I69" s="722"/>
      <c r="J69" s="722"/>
      <c r="K69" s="722"/>
      <c r="L69" s="722"/>
      <c r="M69" s="722"/>
      <c r="N69" s="1070"/>
      <c r="O69" s="1071"/>
      <c r="P69" s="1071"/>
      <c r="Q69" s="1071"/>
      <c r="R69" s="1071"/>
      <c r="S69" s="1071"/>
      <c r="T69" s="1071"/>
      <c r="U69" s="1072"/>
      <c r="V69" s="1070"/>
      <c r="W69" s="1071"/>
      <c r="X69" s="1071"/>
      <c r="Y69" s="1071"/>
      <c r="Z69" s="1071"/>
      <c r="AA69" s="1073"/>
      <c r="AB69" s="27"/>
    </row>
    <row r="70" spans="2:28" hidden="1" x14ac:dyDescent="0.2">
      <c r="B70" s="24"/>
      <c r="C70" s="721"/>
      <c r="D70" s="722"/>
      <c r="E70" s="722"/>
      <c r="F70" s="722"/>
      <c r="G70" s="722"/>
      <c r="H70" s="722"/>
      <c r="I70" s="722"/>
      <c r="J70" s="722"/>
      <c r="K70" s="722"/>
      <c r="L70" s="722"/>
      <c r="M70" s="722"/>
      <c r="N70" s="1070"/>
      <c r="O70" s="1071"/>
      <c r="P70" s="1071"/>
      <c r="Q70" s="1071"/>
      <c r="R70" s="1071"/>
      <c r="S70" s="1071"/>
      <c r="T70" s="1071"/>
      <c r="U70" s="1072"/>
      <c r="V70" s="1070"/>
      <c r="W70" s="1071"/>
      <c r="X70" s="1071"/>
      <c r="Y70" s="1071"/>
      <c r="Z70" s="1071"/>
      <c r="AA70" s="1073"/>
      <c r="AB70" s="27"/>
    </row>
    <row r="71" spans="2:28" ht="15.75" hidden="1" customHeight="1" x14ac:dyDescent="0.2">
      <c r="B71" s="24"/>
      <c r="C71" s="723"/>
      <c r="D71" s="724"/>
      <c r="E71" s="724"/>
      <c r="F71" s="724"/>
      <c r="G71" s="724"/>
      <c r="H71" s="724"/>
      <c r="I71" s="724"/>
      <c r="J71" s="724"/>
      <c r="K71" s="724"/>
      <c r="L71" s="724"/>
      <c r="M71" s="724"/>
      <c r="N71" s="1074"/>
      <c r="O71" s="1075"/>
      <c r="P71" s="1075"/>
      <c r="Q71" s="1075"/>
      <c r="R71" s="1075"/>
      <c r="S71" s="1075"/>
      <c r="T71" s="1075"/>
      <c r="U71" s="1076"/>
      <c r="V71" s="1074"/>
      <c r="W71" s="1075"/>
      <c r="X71" s="1075"/>
      <c r="Y71" s="1075"/>
      <c r="Z71" s="1075"/>
      <c r="AA71" s="1077"/>
      <c r="AB71" s="27"/>
    </row>
    <row r="72" spans="2:28" hidden="1" x14ac:dyDescent="0.2">
      <c r="B72" s="28"/>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138"/>
      <c r="AB72" s="29"/>
    </row>
    <row r="111" ht="6" customHeight="1" x14ac:dyDescent="0.2"/>
  </sheetData>
  <mergeCells count="127">
    <mergeCell ref="C9:H10"/>
    <mergeCell ref="I9:Q10"/>
    <mergeCell ref="R9:U9"/>
    <mergeCell ref="V9:AA9"/>
    <mergeCell ref="R10:U10"/>
    <mergeCell ref="V10:AA10"/>
    <mergeCell ref="B2:G4"/>
    <mergeCell ref="H2:AB2"/>
    <mergeCell ref="H3:O3"/>
    <mergeCell ref="P3:AB3"/>
    <mergeCell ref="H4:AB4"/>
    <mergeCell ref="C6:H7"/>
    <mergeCell ref="I6:AA7"/>
    <mergeCell ref="C17:H17"/>
    <mergeCell ref="I17:AA17"/>
    <mergeCell ref="C19:H20"/>
    <mergeCell ref="I19:L20"/>
    <mergeCell ref="M19:S19"/>
    <mergeCell ref="T19:AA19"/>
    <mergeCell ref="M20:S20"/>
    <mergeCell ref="T20:Z20"/>
    <mergeCell ref="C12:H13"/>
    <mergeCell ref="I12:S13"/>
    <mergeCell ref="T12:AA12"/>
    <mergeCell ref="T13:AA13"/>
    <mergeCell ref="C15:H15"/>
    <mergeCell ref="I15:AA15"/>
    <mergeCell ref="C25:H25"/>
    <mergeCell ref="I25:AA25"/>
    <mergeCell ref="C27:H27"/>
    <mergeCell ref="I27:J27"/>
    <mergeCell ref="K27:N27"/>
    <mergeCell ref="O27:R27"/>
    <mergeCell ref="T27:V27"/>
    <mergeCell ref="X27:Z27"/>
    <mergeCell ref="C22:I22"/>
    <mergeCell ref="J22:P22"/>
    <mergeCell ref="Q22:AA22"/>
    <mergeCell ref="C23:I23"/>
    <mergeCell ref="J23:P23"/>
    <mergeCell ref="Q23:AA23"/>
    <mergeCell ref="C33:AA33"/>
    <mergeCell ref="C34:G34"/>
    <mergeCell ref="K34:AA34"/>
    <mergeCell ref="C35:G35"/>
    <mergeCell ref="K35:AA35"/>
    <mergeCell ref="C36:G36"/>
    <mergeCell ref="K36:AA36"/>
    <mergeCell ref="K31:N31"/>
    <mergeCell ref="O31:R31"/>
    <mergeCell ref="S31:T31"/>
    <mergeCell ref="U31:W31"/>
    <mergeCell ref="X31:Y31"/>
    <mergeCell ref="Z31:AA31"/>
    <mergeCell ref="C29:J31"/>
    <mergeCell ref="K29:R29"/>
    <mergeCell ref="S29:W29"/>
    <mergeCell ref="X29:AA29"/>
    <mergeCell ref="K30:N30"/>
    <mergeCell ref="O30:R30"/>
    <mergeCell ref="S30:T30"/>
    <mergeCell ref="U30:W30"/>
    <mergeCell ref="X30:Y30"/>
    <mergeCell ref="Z30:AA30"/>
    <mergeCell ref="C42:AA43"/>
    <mergeCell ref="C44:AA56"/>
    <mergeCell ref="C59:G61"/>
    <mergeCell ref="H59:I61"/>
    <mergeCell ref="J59:M61"/>
    <mergeCell ref="N59:U61"/>
    <mergeCell ref="V59:AA61"/>
    <mergeCell ref="C37:G37"/>
    <mergeCell ref="K37:AA37"/>
    <mergeCell ref="C38:G38"/>
    <mergeCell ref="K38:AA38"/>
    <mergeCell ref="C39:G39"/>
    <mergeCell ref="K39:AA39"/>
    <mergeCell ref="C62:G62"/>
    <mergeCell ref="H62:I62"/>
    <mergeCell ref="J62:M62"/>
    <mergeCell ref="N62:U62"/>
    <mergeCell ref="V62:AA62"/>
    <mergeCell ref="C63:G63"/>
    <mergeCell ref="H63:I63"/>
    <mergeCell ref="J63:M63"/>
    <mergeCell ref="N63:U63"/>
    <mergeCell ref="V63:AA63"/>
    <mergeCell ref="C64:G64"/>
    <mergeCell ref="H64:I64"/>
    <mergeCell ref="J64:M64"/>
    <mergeCell ref="N64:U64"/>
    <mergeCell ref="V64:AA64"/>
    <mergeCell ref="C65:G65"/>
    <mergeCell ref="H65:I65"/>
    <mergeCell ref="J65:M65"/>
    <mergeCell ref="N65:U65"/>
    <mergeCell ref="V65:AA65"/>
    <mergeCell ref="C66:G66"/>
    <mergeCell ref="H66:I66"/>
    <mergeCell ref="J66:M66"/>
    <mergeCell ref="N66:U66"/>
    <mergeCell ref="V66:AA66"/>
    <mergeCell ref="C67:G67"/>
    <mergeCell ref="H67:I67"/>
    <mergeCell ref="J67:M67"/>
    <mergeCell ref="N67:U67"/>
    <mergeCell ref="V67:AA67"/>
    <mergeCell ref="C68:G68"/>
    <mergeCell ref="H68:I68"/>
    <mergeCell ref="J68:M68"/>
    <mergeCell ref="N68:U68"/>
    <mergeCell ref="V68:AA68"/>
    <mergeCell ref="C69:G69"/>
    <mergeCell ref="H69:I69"/>
    <mergeCell ref="J69:M69"/>
    <mergeCell ref="N69:U69"/>
    <mergeCell ref="V69:AA69"/>
    <mergeCell ref="C70:G70"/>
    <mergeCell ref="H70:I70"/>
    <mergeCell ref="J70:M70"/>
    <mergeCell ref="N70:U70"/>
    <mergeCell ref="V70:AA70"/>
    <mergeCell ref="C71:G71"/>
    <mergeCell ref="H71:I71"/>
    <mergeCell ref="J71:M71"/>
    <mergeCell ref="N71:U71"/>
    <mergeCell ref="V71:AA71"/>
  </mergeCell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T105"/>
  <sheetViews>
    <sheetView topLeftCell="A34" workbookViewId="0">
      <selection activeCell="H38" sqref="H38:J38"/>
    </sheetView>
  </sheetViews>
  <sheetFormatPr baseColWidth="10" defaultColWidth="3.7109375" defaultRowHeight="14.25" x14ac:dyDescent="0.2"/>
  <cols>
    <col min="1" max="1" width="2" style="1" customWidth="1"/>
    <col min="2" max="2" width="2.85546875" style="1" customWidth="1"/>
    <col min="3" max="6" width="2.7109375" style="1" customWidth="1"/>
    <col min="7" max="7" width="4.28515625" style="1" customWidth="1"/>
    <col min="8" max="8" width="16.7109375" style="1" customWidth="1"/>
    <col min="9" max="9" width="18.1406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42" width="3.7109375" style="1"/>
    <col min="43" max="43" width="18.42578125" style="1" customWidth="1"/>
    <col min="44" max="44" width="30.28515625" style="1" customWidth="1"/>
    <col min="45" max="45" width="26.7109375" style="1" customWidth="1"/>
    <col min="46" max="46" width="18.85546875" style="1" customWidth="1"/>
    <col min="47" max="16384" width="3.7109375" style="1"/>
  </cols>
  <sheetData>
    <row r="1" spans="2:28" ht="7.5" customHeight="1" thickBot="1" x14ac:dyDescent="0.25">
      <c r="B1" s="2"/>
      <c r="C1" s="2"/>
      <c r="D1" s="2"/>
      <c r="E1" s="2"/>
      <c r="F1" s="2"/>
    </row>
    <row r="2" spans="2:28" ht="45.75" customHeight="1" x14ac:dyDescent="0.2">
      <c r="B2" s="719"/>
      <c r="C2" s="720"/>
      <c r="D2" s="720"/>
      <c r="E2" s="720"/>
      <c r="F2" s="720"/>
      <c r="G2" s="720"/>
      <c r="H2" s="725" t="s">
        <v>0</v>
      </c>
      <c r="I2" s="725"/>
      <c r="J2" s="725"/>
      <c r="K2" s="725"/>
      <c r="L2" s="725"/>
      <c r="M2" s="725"/>
      <c r="N2" s="725"/>
      <c r="O2" s="725"/>
      <c r="P2" s="725"/>
      <c r="Q2" s="725"/>
      <c r="R2" s="725"/>
      <c r="S2" s="725"/>
      <c r="T2" s="725"/>
      <c r="U2" s="725"/>
      <c r="V2" s="725"/>
      <c r="W2" s="725"/>
      <c r="X2" s="725"/>
      <c r="Y2" s="725"/>
      <c r="Z2" s="725"/>
      <c r="AA2" s="725"/>
      <c r="AB2" s="726"/>
    </row>
    <row r="3" spans="2:28" ht="15" x14ac:dyDescent="0.2">
      <c r="B3" s="721"/>
      <c r="C3" s="722"/>
      <c r="D3" s="722"/>
      <c r="E3" s="722"/>
      <c r="F3" s="722"/>
      <c r="G3" s="722"/>
      <c r="H3" s="727" t="s">
        <v>1</v>
      </c>
      <c r="I3" s="727"/>
      <c r="J3" s="727"/>
      <c r="K3" s="727"/>
      <c r="L3" s="727"/>
      <c r="M3" s="727"/>
      <c r="N3" s="727"/>
      <c r="O3" s="727"/>
      <c r="P3" s="727" t="s">
        <v>2</v>
      </c>
      <c r="Q3" s="727"/>
      <c r="R3" s="727"/>
      <c r="S3" s="727"/>
      <c r="T3" s="727"/>
      <c r="U3" s="727"/>
      <c r="V3" s="727"/>
      <c r="W3" s="727"/>
      <c r="X3" s="727"/>
      <c r="Y3" s="727"/>
      <c r="Z3" s="727"/>
      <c r="AA3" s="727"/>
      <c r="AB3" s="728"/>
    </row>
    <row r="4" spans="2:28" ht="15.75" thickBot="1" x14ac:dyDescent="0.25">
      <c r="B4" s="723"/>
      <c r="C4" s="724"/>
      <c r="D4" s="724"/>
      <c r="E4" s="724"/>
      <c r="F4" s="724"/>
      <c r="G4" s="724"/>
      <c r="H4" s="729" t="s">
        <v>3</v>
      </c>
      <c r="I4" s="729"/>
      <c r="J4" s="729"/>
      <c r="K4" s="729"/>
      <c r="L4" s="729"/>
      <c r="M4" s="729"/>
      <c r="N4" s="729"/>
      <c r="O4" s="729"/>
      <c r="P4" s="729"/>
      <c r="Q4" s="729"/>
      <c r="R4" s="729"/>
      <c r="S4" s="729"/>
      <c r="T4" s="729"/>
      <c r="U4" s="729"/>
      <c r="V4" s="729"/>
      <c r="W4" s="729"/>
      <c r="X4" s="729"/>
      <c r="Y4" s="729"/>
      <c r="Z4" s="729"/>
      <c r="AA4" s="729"/>
      <c r="AB4" s="730"/>
    </row>
    <row r="5" spans="2:28" ht="9" customHeight="1" thickBot="1" x14ac:dyDescent="0.25">
      <c r="H5" s="3"/>
      <c r="I5" s="3"/>
      <c r="J5" s="3"/>
      <c r="K5" s="3"/>
      <c r="L5" s="3"/>
      <c r="M5" s="3"/>
      <c r="N5" s="3"/>
      <c r="O5" s="3"/>
      <c r="P5" s="3"/>
      <c r="Q5" s="3"/>
      <c r="R5" s="3"/>
      <c r="S5" s="3"/>
      <c r="T5" s="3"/>
      <c r="U5" s="3"/>
      <c r="V5" s="3"/>
      <c r="W5" s="3"/>
      <c r="X5" s="3"/>
      <c r="Y5" s="3"/>
      <c r="Z5" s="3"/>
      <c r="AA5" s="3"/>
      <c r="AB5" s="3"/>
    </row>
    <row r="6" spans="2:28" ht="15" customHeight="1" x14ac:dyDescent="0.2">
      <c r="B6" s="9"/>
      <c r="C6" s="666" t="s">
        <v>4</v>
      </c>
      <c r="D6" s="667"/>
      <c r="E6" s="667"/>
      <c r="F6" s="667"/>
      <c r="G6" s="667"/>
      <c r="H6" s="668"/>
      <c r="I6" s="700" t="s">
        <v>243</v>
      </c>
      <c r="J6" s="701"/>
      <c r="K6" s="701"/>
      <c r="L6" s="701"/>
      <c r="M6" s="701"/>
      <c r="N6" s="701"/>
      <c r="O6" s="701"/>
      <c r="P6" s="701"/>
      <c r="Q6" s="701"/>
      <c r="R6" s="701"/>
      <c r="S6" s="701"/>
      <c r="T6" s="701"/>
      <c r="U6" s="701"/>
      <c r="V6" s="701"/>
      <c r="W6" s="701"/>
      <c r="X6" s="701"/>
      <c r="Y6" s="701"/>
      <c r="Z6" s="701"/>
      <c r="AA6" s="702"/>
      <c r="AB6" s="10"/>
    </row>
    <row r="7" spans="2:28" ht="15.75" thickBot="1" x14ac:dyDescent="0.25">
      <c r="B7" s="9"/>
      <c r="C7" s="669"/>
      <c r="D7" s="670"/>
      <c r="E7" s="670"/>
      <c r="F7" s="670"/>
      <c r="G7" s="670"/>
      <c r="H7" s="671"/>
      <c r="I7" s="703"/>
      <c r="J7" s="704"/>
      <c r="K7" s="704"/>
      <c r="L7" s="704"/>
      <c r="M7" s="704"/>
      <c r="N7" s="704"/>
      <c r="O7" s="704"/>
      <c r="P7" s="704"/>
      <c r="Q7" s="704"/>
      <c r="R7" s="704"/>
      <c r="S7" s="704"/>
      <c r="T7" s="704"/>
      <c r="U7" s="704"/>
      <c r="V7" s="704"/>
      <c r="W7" s="704"/>
      <c r="X7" s="704"/>
      <c r="Y7" s="704"/>
      <c r="Z7" s="704"/>
      <c r="AA7" s="705"/>
      <c r="AB7" s="10"/>
    </row>
    <row r="8" spans="2:28" ht="7.5" customHeight="1" thickBot="1" x14ac:dyDescent="0.25">
      <c r="B8" s="9"/>
      <c r="C8" s="11"/>
      <c r="D8" s="11"/>
      <c r="E8" s="11"/>
      <c r="F8" s="11"/>
      <c r="G8" s="11"/>
      <c r="H8" s="11"/>
      <c r="I8" s="12"/>
      <c r="J8" s="12"/>
      <c r="K8" s="12"/>
      <c r="L8" s="12"/>
      <c r="M8" s="12"/>
      <c r="N8" s="12"/>
      <c r="O8" s="12"/>
      <c r="P8" s="12"/>
      <c r="Q8" s="12"/>
      <c r="R8" s="13"/>
      <c r="S8" s="13"/>
      <c r="T8" s="13"/>
      <c r="U8" s="13"/>
      <c r="V8" s="13"/>
      <c r="W8" s="11"/>
      <c r="X8" s="11"/>
      <c r="Y8" s="11"/>
      <c r="Z8" s="11"/>
      <c r="AA8" s="11"/>
      <c r="AB8" s="10"/>
    </row>
    <row r="9" spans="2:28" ht="15" customHeight="1" thickBot="1" x14ac:dyDescent="0.25">
      <c r="B9" s="9"/>
      <c r="C9" s="666" t="s">
        <v>6</v>
      </c>
      <c r="D9" s="667"/>
      <c r="E9" s="667"/>
      <c r="F9" s="667"/>
      <c r="G9" s="667"/>
      <c r="H9" s="668"/>
      <c r="I9" s="711" t="s">
        <v>302</v>
      </c>
      <c r="J9" s="712"/>
      <c r="K9" s="712"/>
      <c r="L9" s="712"/>
      <c r="M9" s="712"/>
      <c r="N9" s="712"/>
      <c r="O9" s="712"/>
      <c r="P9" s="712"/>
      <c r="Q9" s="713"/>
      <c r="R9" s="708" t="s">
        <v>8</v>
      </c>
      <c r="S9" s="709"/>
      <c r="T9" s="709"/>
      <c r="U9" s="710"/>
      <c r="V9" s="608" t="s">
        <v>9</v>
      </c>
      <c r="W9" s="609"/>
      <c r="X9" s="609"/>
      <c r="Y9" s="609"/>
      <c r="Z9" s="609"/>
      <c r="AA9" s="610"/>
      <c r="AB9" s="10"/>
    </row>
    <row r="10" spans="2:28" ht="28.5" customHeight="1" thickBot="1" x14ac:dyDescent="0.25">
      <c r="B10" s="9"/>
      <c r="C10" s="669"/>
      <c r="D10" s="670"/>
      <c r="E10" s="670"/>
      <c r="F10" s="670"/>
      <c r="G10" s="670"/>
      <c r="H10" s="671"/>
      <c r="I10" s="714"/>
      <c r="J10" s="715"/>
      <c r="K10" s="715"/>
      <c r="L10" s="715"/>
      <c r="M10" s="715"/>
      <c r="N10" s="715"/>
      <c r="O10" s="715"/>
      <c r="P10" s="715"/>
      <c r="Q10" s="716"/>
      <c r="R10" s="640" t="s">
        <v>303</v>
      </c>
      <c r="S10" s="717"/>
      <c r="T10" s="717"/>
      <c r="U10" s="718"/>
      <c r="V10" s="699" t="s">
        <v>150</v>
      </c>
      <c r="W10" s="706"/>
      <c r="X10" s="706"/>
      <c r="Y10" s="706"/>
      <c r="Z10" s="706"/>
      <c r="AA10" s="707"/>
      <c r="AB10" s="10"/>
    </row>
    <row r="11" spans="2:28" ht="6" customHeight="1" thickBot="1" x14ac:dyDescent="0.25">
      <c r="B11" s="14"/>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6"/>
    </row>
    <row r="12" spans="2:28" ht="15" customHeight="1" x14ac:dyDescent="0.2">
      <c r="B12" s="14"/>
      <c r="C12" s="666" t="s">
        <v>11</v>
      </c>
      <c r="D12" s="667"/>
      <c r="E12" s="667"/>
      <c r="F12" s="667"/>
      <c r="G12" s="667"/>
      <c r="H12" s="668"/>
      <c r="I12" s="672" t="s">
        <v>304</v>
      </c>
      <c r="J12" s="673"/>
      <c r="K12" s="673"/>
      <c r="L12" s="673"/>
      <c r="M12" s="673"/>
      <c r="N12" s="673"/>
      <c r="O12" s="673"/>
      <c r="P12" s="673"/>
      <c r="Q12" s="673"/>
      <c r="R12" s="673"/>
      <c r="S12" s="674"/>
      <c r="T12" s="666" t="s">
        <v>13</v>
      </c>
      <c r="U12" s="667"/>
      <c r="V12" s="667"/>
      <c r="W12" s="667"/>
      <c r="X12" s="667"/>
      <c r="Y12" s="667"/>
      <c r="Z12" s="667"/>
      <c r="AA12" s="668"/>
      <c r="AB12" s="16"/>
    </row>
    <row r="13" spans="2:28" ht="30" customHeight="1" thickBot="1" x14ac:dyDescent="0.25">
      <c r="B13" s="14"/>
      <c r="C13" s="669"/>
      <c r="D13" s="670"/>
      <c r="E13" s="670"/>
      <c r="F13" s="670"/>
      <c r="G13" s="670"/>
      <c r="H13" s="671"/>
      <c r="I13" s="675"/>
      <c r="J13" s="676"/>
      <c r="K13" s="676"/>
      <c r="L13" s="676"/>
      <c r="M13" s="676"/>
      <c r="N13" s="676"/>
      <c r="O13" s="676"/>
      <c r="P13" s="676"/>
      <c r="Q13" s="676"/>
      <c r="R13" s="676"/>
      <c r="S13" s="677"/>
      <c r="T13" s="678" t="s">
        <v>71</v>
      </c>
      <c r="U13" s="679"/>
      <c r="V13" s="679"/>
      <c r="W13" s="679"/>
      <c r="X13" s="679"/>
      <c r="Y13" s="679"/>
      <c r="Z13" s="679"/>
      <c r="AA13" s="680"/>
      <c r="AB13" s="16"/>
    </row>
    <row r="14" spans="2:28" ht="9" customHeight="1" thickBot="1" x14ac:dyDescent="0.25">
      <c r="B14" s="14"/>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6"/>
    </row>
    <row r="15" spans="2:28" ht="57.75" customHeight="1" thickBot="1" x14ac:dyDescent="0.25">
      <c r="B15" s="14"/>
      <c r="C15" s="629" t="s">
        <v>15</v>
      </c>
      <c r="D15" s="630"/>
      <c r="E15" s="630"/>
      <c r="F15" s="630"/>
      <c r="G15" s="630"/>
      <c r="H15" s="631"/>
      <c r="I15" s="632" t="s">
        <v>305</v>
      </c>
      <c r="J15" s="633"/>
      <c r="K15" s="633"/>
      <c r="L15" s="633"/>
      <c r="M15" s="633"/>
      <c r="N15" s="633"/>
      <c r="O15" s="633"/>
      <c r="P15" s="633"/>
      <c r="Q15" s="633"/>
      <c r="R15" s="633"/>
      <c r="S15" s="633"/>
      <c r="T15" s="633"/>
      <c r="U15" s="633"/>
      <c r="V15" s="633"/>
      <c r="W15" s="633"/>
      <c r="X15" s="633"/>
      <c r="Y15" s="633"/>
      <c r="Z15" s="633"/>
      <c r="AA15" s="634"/>
      <c r="AB15" s="16"/>
    </row>
    <row r="16" spans="2:28" ht="9" customHeight="1" thickBot="1" x14ac:dyDescent="0.25">
      <c r="B16" s="14"/>
      <c r="C16" s="13"/>
      <c r="D16" s="13"/>
      <c r="E16" s="13"/>
      <c r="F16" s="13"/>
      <c r="G16" s="13"/>
      <c r="H16" s="13"/>
      <c r="I16" s="17"/>
      <c r="J16" s="17"/>
      <c r="K16" s="17"/>
      <c r="L16" s="17"/>
      <c r="M16" s="17"/>
      <c r="N16" s="17"/>
      <c r="O16" s="17"/>
      <c r="P16" s="17"/>
      <c r="Q16" s="17"/>
      <c r="R16" s="17"/>
      <c r="S16" s="17"/>
      <c r="T16" s="17"/>
      <c r="U16" s="17"/>
      <c r="V16" s="17"/>
      <c r="W16" s="17"/>
      <c r="X16" s="17"/>
      <c r="Y16" s="17"/>
      <c r="Z16" s="17"/>
      <c r="AA16" s="17"/>
      <c r="AB16" s="16"/>
    </row>
    <row r="17" spans="2:28" ht="74.25" customHeight="1" thickBot="1" x14ac:dyDescent="0.25">
      <c r="B17" s="14"/>
      <c r="C17" s="629" t="s">
        <v>73</v>
      </c>
      <c r="D17" s="630"/>
      <c r="E17" s="630"/>
      <c r="F17" s="630"/>
      <c r="G17" s="630"/>
      <c r="H17" s="631"/>
      <c r="I17" s="632" t="s">
        <v>306</v>
      </c>
      <c r="J17" s="633"/>
      <c r="K17" s="633"/>
      <c r="L17" s="633"/>
      <c r="M17" s="633"/>
      <c r="N17" s="633"/>
      <c r="O17" s="633"/>
      <c r="P17" s="633"/>
      <c r="Q17" s="633"/>
      <c r="R17" s="633"/>
      <c r="S17" s="633"/>
      <c r="T17" s="633"/>
      <c r="U17" s="633"/>
      <c r="V17" s="633"/>
      <c r="W17" s="633"/>
      <c r="X17" s="633"/>
      <c r="Y17" s="633"/>
      <c r="Z17" s="633"/>
      <c r="AA17" s="634"/>
      <c r="AB17" s="16"/>
    </row>
    <row r="18" spans="2:28" ht="10.5" customHeight="1" thickBot="1" x14ac:dyDescent="0.25">
      <c r="B18" s="14"/>
      <c r="C18" s="13"/>
      <c r="D18" s="13"/>
      <c r="E18" s="13"/>
      <c r="F18" s="13"/>
      <c r="G18" s="13"/>
      <c r="H18" s="13"/>
      <c r="I18" s="17"/>
      <c r="J18" s="17"/>
      <c r="K18" s="17"/>
      <c r="L18" s="17"/>
      <c r="M18" s="17"/>
      <c r="N18" s="17"/>
      <c r="O18" s="17"/>
      <c r="P18" s="17"/>
      <c r="Q18" s="17"/>
      <c r="R18" s="17"/>
      <c r="S18" s="17"/>
      <c r="T18" s="17"/>
      <c r="U18" s="17"/>
      <c r="V18" s="17"/>
      <c r="W18" s="17"/>
      <c r="X18" s="17"/>
      <c r="Y18" s="17"/>
      <c r="Z18" s="17"/>
      <c r="AA18" s="17"/>
      <c r="AB18" s="16"/>
    </row>
    <row r="19" spans="2:28" ht="22.5" customHeight="1" thickBot="1" x14ac:dyDescent="0.25">
      <c r="B19" s="14"/>
      <c r="C19" s="684" t="s">
        <v>19</v>
      </c>
      <c r="D19" s="685"/>
      <c r="E19" s="685"/>
      <c r="F19" s="685"/>
      <c r="G19" s="685"/>
      <c r="H19" s="686"/>
      <c r="I19" s="690" t="s">
        <v>249</v>
      </c>
      <c r="J19" s="691"/>
      <c r="K19" s="691"/>
      <c r="L19" s="692"/>
      <c r="M19" s="608" t="s">
        <v>21</v>
      </c>
      <c r="N19" s="609"/>
      <c r="O19" s="609"/>
      <c r="P19" s="609"/>
      <c r="Q19" s="609"/>
      <c r="R19" s="609"/>
      <c r="S19" s="610"/>
      <c r="T19" s="820" t="s">
        <v>22</v>
      </c>
      <c r="U19" s="821"/>
      <c r="V19" s="821"/>
      <c r="W19" s="821"/>
      <c r="X19" s="821"/>
      <c r="Y19" s="821"/>
      <c r="Z19" s="821"/>
      <c r="AA19" s="822"/>
      <c r="AB19" s="16"/>
    </row>
    <row r="20" spans="2:28" ht="30.75" customHeight="1" thickBot="1" x14ac:dyDescent="0.25">
      <c r="B20" s="14"/>
      <c r="C20" s="687"/>
      <c r="D20" s="688"/>
      <c r="E20" s="688"/>
      <c r="F20" s="688"/>
      <c r="G20" s="688"/>
      <c r="H20" s="689"/>
      <c r="I20" s="693"/>
      <c r="J20" s="694"/>
      <c r="K20" s="694"/>
      <c r="L20" s="695"/>
      <c r="M20" s="696" t="s">
        <v>176</v>
      </c>
      <c r="N20" s="697"/>
      <c r="O20" s="697"/>
      <c r="P20" s="697"/>
      <c r="Q20" s="697"/>
      <c r="R20" s="697"/>
      <c r="S20" s="698"/>
      <c r="T20" s="904" t="s">
        <v>157</v>
      </c>
      <c r="U20" s="905"/>
      <c r="V20" s="905"/>
      <c r="W20" s="905"/>
      <c r="X20" s="905"/>
      <c r="Y20" s="905"/>
      <c r="Z20" s="905"/>
      <c r="AA20" s="906"/>
      <c r="AB20" s="16"/>
    </row>
    <row r="21" spans="2:28" ht="7.5" customHeight="1" thickBot="1" x14ac:dyDescent="0.25">
      <c r="B21" s="14"/>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6"/>
    </row>
    <row r="22" spans="2:28" ht="31.5" customHeight="1" x14ac:dyDescent="0.2">
      <c r="B22" s="14"/>
      <c r="C22" s="608" t="s">
        <v>25</v>
      </c>
      <c r="D22" s="609"/>
      <c r="E22" s="609"/>
      <c r="F22" s="609"/>
      <c r="G22" s="609"/>
      <c r="H22" s="609"/>
      <c r="I22" s="610"/>
      <c r="J22" s="608" t="s">
        <v>26</v>
      </c>
      <c r="K22" s="609"/>
      <c r="L22" s="609"/>
      <c r="M22" s="609"/>
      <c r="N22" s="609"/>
      <c r="O22" s="609"/>
      <c r="P22" s="610"/>
      <c r="Q22" s="608" t="s">
        <v>27</v>
      </c>
      <c r="R22" s="609"/>
      <c r="S22" s="609"/>
      <c r="T22" s="609"/>
      <c r="U22" s="609"/>
      <c r="V22" s="609"/>
      <c r="W22" s="609"/>
      <c r="X22" s="609"/>
      <c r="Y22" s="609"/>
      <c r="Z22" s="609"/>
      <c r="AA22" s="610"/>
      <c r="AB22" s="16"/>
    </row>
    <row r="23" spans="2:28" ht="33" customHeight="1" thickBot="1" x14ac:dyDescent="0.25">
      <c r="B23" s="14"/>
      <c r="C23" s="611" t="s">
        <v>307</v>
      </c>
      <c r="D23" s="612"/>
      <c r="E23" s="612"/>
      <c r="F23" s="612"/>
      <c r="G23" s="612"/>
      <c r="H23" s="612"/>
      <c r="I23" s="613"/>
      <c r="J23" s="611" t="s">
        <v>251</v>
      </c>
      <c r="K23" s="612"/>
      <c r="L23" s="612"/>
      <c r="M23" s="612"/>
      <c r="N23" s="612"/>
      <c r="O23" s="612"/>
      <c r="P23" s="613"/>
      <c r="Q23" s="1155" t="s">
        <v>252</v>
      </c>
      <c r="R23" s="1156"/>
      <c r="S23" s="1156"/>
      <c r="T23" s="1156"/>
      <c r="U23" s="1156"/>
      <c r="V23" s="1156"/>
      <c r="W23" s="1156"/>
      <c r="X23" s="1156"/>
      <c r="Y23" s="1156"/>
      <c r="Z23" s="1156"/>
      <c r="AA23" s="1157"/>
      <c r="AB23" s="16"/>
    </row>
    <row r="24" spans="2:28" ht="8.25" customHeight="1" thickBot="1" x14ac:dyDescent="0.25">
      <c r="B24" s="14"/>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6"/>
    </row>
    <row r="25" spans="2:28" ht="33" customHeight="1" thickBot="1" x14ac:dyDescent="0.25">
      <c r="B25" s="14"/>
      <c r="C25" s="629" t="s">
        <v>31</v>
      </c>
      <c r="D25" s="630"/>
      <c r="E25" s="630"/>
      <c r="F25" s="630"/>
      <c r="G25" s="630"/>
      <c r="H25" s="631"/>
      <c r="I25" s="632" t="s">
        <v>308</v>
      </c>
      <c r="J25" s="633"/>
      <c r="K25" s="633"/>
      <c r="L25" s="633"/>
      <c r="M25" s="633"/>
      <c r="N25" s="633"/>
      <c r="O25" s="633"/>
      <c r="P25" s="633"/>
      <c r="Q25" s="633"/>
      <c r="R25" s="633"/>
      <c r="S25" s="633"/>
      <c r="T25" s="633"/>
      <c r="U25" s="633"/>
      <c r="V25" s="633"/>
      <c r="W25" s="633"/>
      <c r="X25" s="633"/>
      <c r="Y25" s="633"/>
      <c r="Z25" s="633"/>
      <c r="AA25" s="634"/>
      <c r="AB25" s="16"/>
    </row>
    <row r="26" spans="2:28" ht="8.25" customHeight="1" thickBot="1" x14ac:dyDescent="0.25">
      <c r="B26" s="14"/>
      <c r="C26" s="13"/>
      <c r="D26" s="13"/>
      <c r="E26" s="13"/>
      <c r="F26" s="13"/>
      <c r="G26" s="13"/>
      <c r="H26" s="13"/>
      <c r="I26" s="17"/>
      <c r="J26" s="17"/>
      <c r="K26" s="17"/>
      <c r="L26" s="17"/>
      <c r="M26" s="17"/>
      <c r="N26" s="17"/>
      <c r="O26" s="17"/>
      <c r="P26" s="17"/>
      <c r="Q26" s="17"/>
      <c r="R26" s="17"/>
      <c r="S26" s="17"/>
      <c r="T26" s="17"/>
      <c r="U26" s="17"/>
      <c r="V26" s="17"/>
      <c r="W26" s="17"/>
      <c r="X26" s="17"/>
      <c r="Y26" s="17"/>
      <c r="Z26" s="17"/>
      <c r="AA26" s="17"/>
      <c r="AB26" s="16"/>
    </row>
    <row r="27" spans="2:28" ht="53.25" customHeight="1" thickBot="1" x14ac:dyDescent="0.25">
      <c r="B27" s="14"/>
      <c r="C27" s="629" t="s">
        <v>254</v>
      </c>
      <c r="D27" s="630"/>
      <c r="E27" s="630"/>
      <c r="F27" s="630"/>
      <c r="G27" s="630"/>
      <c r="H27" s="631"/>
      <c r="I27" s="640">
        <v>1</v>
      </c>
      <c r="J27" s="632"/>
      <c r="K27" s="617" t="s">
        <v>34</v>
      </c>
      <c r="L27" s="618"/>
      <c r="M27" s="618"/>
      <c r="N27" s="619"/>
      <c r="O27" s="683" t="s">
        <v>35</v>
      </c>
      <c r="P27" s="681"/>
      <c r="Q27" s="681"/>
      <c r="R27" s="682"/>
      <c r="S27" s="117" t="s">
        <v>37</v>
      </c>
      <c r="T27" s="681" t="s">
        <v>36</v>
      </c>
      <c r="U27" s="681"/>
      <c r="V27" s="682"/>
      <c r="W27" s="31"/>
      <c r="X27" s="635" t="s">
        <v>38</v>
      </c>
      <c r="Y27" s="636"/>
      <c r="Z27" s="637"/>
      <c r="AA27" s="30"/>
      <c r="AB27" s="16"/>
    </row>
    <row r="28" spans="2:28" ht="8.25" customHeight="1" thickBot="1" x14ac:dyDescent="0.25">
      <c r="B28" s="14"/>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6"/>
    </row>
    <row r="29" spans="2:28" ht="15" customHeight="1" x14ac:dyDescent="0.25">
      <c r="B29" s="14"/>
      <c r="C29" s="651" t="s">
        <v>39</v>
      </c>
      <c r="D29" s="652"/>
      <c r="E29" s="652"/>
      <c r="F29" s="652"/>
      <c r="G29" s="652"/>
      <c r="H29" s="652"/>
      <c r="I29" s="652"/>
      <c r="J29" s="653"/>
      <c r="K29" s="660" t="s">
        <v>40</v>
      </c>
      <c r="L29" s="661"/>
      <c r="M29" s="661"/>
      <c r="N29" s="661"/>
      <c r="O29" s="661"/>
      <c r="P29" s="661"/>
      <c r="Q29" s="661"/>
      <c r="R29" s="661"/>
      <c r="S29" s="662" t="s">
        <v>41</v>
      </c>
      <c r="T29" s="662"/>
      <c r="U29" s="662"/>
      <c r="V29" s="662"/>
      <c r="W29" s="662"/>
      <c r="X29" s="663" t="s">
        <v>42</v>
      </c>
      <c r="Y29" s="663"/>
      <c r="Z29" s="663"/>
      <c r="AA29" s="664"/>
      <c r="AB29" s="16"/>
    </row>
    <row r="30" spans="2:28" ht="14.25" customHeight="1" x14ac:dyDescent="0.2">
      <c r="B30" s="14"/>
      <c r="C30" s="654"/>
      <c r="D30" s="655"/>
      <c r="E30" s="655"/>
      <c r="F30" s="655"/>
      <c r="G30" s="655"/>
      <c r="H30" s="655"/>
      <c r="I30" s="655"/>
      <c r="J30" s="656"/>
      <c r="K30" s="665" t="s">
        <v>43</v>
      </c>
      <c r="L30" s="638"/>
      <c r="M30" s="638"/>
      <c r="N30" s="638"/>
      <c r="O30" s="638" t="s">
        <v>44</v>
      </c>
      <c r="P30" s="638"/>
      <c r="Q30" s="638"/>
      <c r="R30" s="638"/>
      <c r="S30" s="638" t="s">
        <v>43</v>
      </c>
      <c r="T30" s="638"/>
      <c r="U30" s="638" t="s">
        <v>44</v>
      </c>
      <c r="V30" s="638"/>
      <c r="W30" s="638"/>
      <c r="X30" s="638" t="s">
        <v>43</v>
      </c>
      <c r="Y30" s="638"/>
      <c r="Z30" s="638" t="s">
        <v>44</v>
      </c>
      <c r="AA30" s="639"/>
      <c r="AB30" s="16"/>
    </row>
    <row r="31" spans="2:28" ht="15" customHeight="1" thickBot="1" x14ac:dyDescent="0.25">
      <c r="B31" s="14"/>
      <c r="C31" s="657"/>
      <c r="D31" s="658"/>
      <c r="E31" s="658"/>
      <c r="F31" s="658"/>
      <c r="G31" s="658"/>
      <c r="H31" s="658"/>
      <c r="I31" s="658"/>
      <c r="J31" s="659"/>
      <c r="K31" s="896">
        <v>0</v>
      </c>
      <c r="L31" s="648"/>
      <c r="M31" s="648"/>
      <c r="N31" s="648"/>
      <c r="O31" s="649">
        <v>0.89</v>
      </c>
      <c r="P31" s="648"/>
      <c r="Q31" s="648"/>
      <c r="R31" s="648"/>
      <c r="S31" s="649">
        <v>0.9</v>
      </c>
      <c r="T31" s="648"/>
      <c r="U31" s="649">
        <v>0.99</v>
      </c>
      <c r="V31" s="648"/>
      <c r="W31" s="648"/>
      <c r="X31" s="649">
        <v>1</v>
      </c>
      <c r="Y31" s="648"/>
      <c r="Z31" s="649">
        <v>1.1000000000000001</v>
      </c>
      <c r="AA31" s="650"/>
      <c r="AB31" s="16"/>
    </row>
    <row r="32" spans="2:28" ht="10.5" customHeight="1" thickBot="1" x14ac:dyDescent="0.25">
      <c r="B32" s="14"/>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6"/>
    </row>
    <row r="33" spans="2:46" s="18" customFormat="1" ht="15.75" thickBot="1" x14ac:dyDescent="0.25">
      <c r="B33" s="19"/>
      <c r="C33" s="1008" t="s">
        <v>45</v>
      </c>
      <c r="D33" s="1009"/>
      <c r="E33" s="1009"/>
      <c r="F33" s="1009"/>
      <c r="G33" s="1009"/>
      <c r="H33" s="1009"/>
      <c r="I33" s="1009"/>
      <c r="J33" s="1009"/>
      <c r="K33" s="1009"/>
      <c r="L33" s="1009"/>
      <c r="M33" s="1009"/>
      <c r="N33" s="1009"/>
      <c r="O33" s="1009"/>
      <c r="P33" s="1009"/>
      <c r="Q33" s="1009"/>
      <c r="R33" s="1009"/>
      <c r="S33" s="1009"/>
      <c r="T33" s="1009"/>
      <c r="U33" s="1009"/>
      <c r="V33" s="1009"/>
      <c r="W33" s="1009"/>
      <c r="X33" s="1009"/>
      <c r="Y33" s="1009"/>
      <c r="Z33" s="1009"/>
      <c r="AA33" s="1010"/>
      <c r="AB33" s="16"/>
    </row>
    <row r="34" spans="2:46" s="18" customFormat="1" ht="59.25" customHeight="1" thickBot="1" x14ac:dyDescent="0.25">
      <c r="B34" s="19"/>
      <c r="C34" s="1008" t="s">
        <v>46</v>
      </c>
      <c r="D34" s="1009"/>
      <c r="E34" s="1009"/>
      <c r="F34" s="1009"/>
      <c r="G34" s="1010"/>
      <c r="H34" s="167" t="s">
        <v>255</v>
      </c>
      <c r="I34" s="167" t="s">
        <v>309</v>
      </c>
      <c r="J34" s="167" t="s">
        <v>49</v>
      </c>
      <c r="K34" s="1146" t="s">
        <v>50</v>
      </c>
      <c r="L34" s="1147"/>
      <c r="M34" s="1147"/>
      <c r="N34" s="1147"/>
      <c r="O34" s="1147"/>
      <c r="P34" s="1147"/>
      <c r="Q34" s="1147"/>
      <c r="R34" s="1147"/>
      <c r="S34" s="1147"/>
      <c r="T34" s="1147"/>
      <c r="U34" s="1147"/>
      <c r="V34" s="1147"/>
      <c r="W34" s="1147"/>
      <c r="X34" s="1147"/>
      <c r="Y34" s="1147"/>
      <c r="Z34" s="1147"/>
      <c r="AA34" s="1148"/>
      <c r="AB34" s="16"/>
    </row>
    <row r="35" spans="2:46" s="18" customFormat="1" ht="190.5" customHeight="1" thickBot="1" x14ac:dyDescent="0.25">
      <c r="B35" s="19"/>
      <c r="C35" s="973" t="s">
        <v>257</v>
      </c>
      <c r="D35" s="974"/>
      <c r="E35" s="974"/>
      <c r="F35" s="974"/>
      <c r="G35" s="975"/>
      <c r="H35" s="168">
        <v>9.06</v>
      </c>
      <c r="I35" s="181">
        <v>7.5</v>
      </c>
      <c r="J35" s="170">
        <f>+H35/I35</f>
        <v>1.208</v>
      </c>
      <c r="K35" s="1172" t="s">
        <v>310</v>
      </c>
      <c r="L35" s="1173"/>
      <c r="M35" s="1173"/>
      <c r="N35" s="1173"/>
      <c r="O35" s="1173"/>
      <c r="P35" s="1173"/>
      <c r="Q35" s="1173"/>
      <c r="R35" s="1173"/>
      <c r="S35" s="1173"/>
      <c r="T35" s="1173"/>
      <c r="U35" s="1173"/>
      <c r="V35" s="1173"/>
      <c r="W35" s="1173"/>
      <c r="X35" s="1173"/>
      <c r="Y35" s="1173"/>
      <c r="Z35" s="1173"/>
      <c r="AA35" s="1174"/>
      <c r="AB35" s="16"/>
    </row>
    <row r="36" spans="2:46" s="18" customFormat="1" ht="99.75" customHeight="1" thickBot="1" x14ac:dyDescent="0.25">
      <c r="B36" s="19"/>
      <c r="C36" s="973" t="s">
        <v>259</v>
      </c>
      <c r="D36" s="974"/>
      <c r="E36" s="974"/>
      <c r="F36" s="974"/>
      <c r="G36" s="975"/>
      <c r="H36" s="172">
        <v>2.4700000000000002</v>
      </c>
      <c r="I36" s="181">
        <v>1.8</v>
      </c>
      <c r="J36" s="170">
        <f>+H36/I36</f>
        <v>1.3722222222222222</v>
      </c>
      <c r="K36" s="1172" t="s">
        <v>311</v>
      </c>
      <c r="L36" s="1173"/>
      <c r="M36" s="1173"/>
      <c r="N36" s="1173"/>
      <c r="O36" s="1173"/>
      <c r="P36" s="1173"/>
      <c r="Q36" s="1173"/>
      <c r="R36" s="1173"/>
      <c r="S36" s="1173"/>
      <c r="T36" s="1173"/>
      <c r="U36" s="1173"/>
      <c r="V36" s="1173"/>
      <c r="W36" s="1173"/>
      <c r="X36" s="1173"/>
      <c r="Y36" s="1173"/>
      <c r="Z36" s="1173"/>
      <c r="AA36" s="1174"/>
      <c r="AB36" s="16"/>
    </row>
    <row r="37" spans="2:46" s="18" customFormat="1" ht="27.6" customHeight="1" thickBot="1" x14ac:dyDescent="0.25">
      <c r="B37" s="19"/>
      <c r="C37" s="973" t="s">
        <v>261</v>
      </c>
      <c r="D37" s="974"/>
      <c r="E37" s="974"/>
      <c r="F37" s="974"/>
      <c r="G37" s="975"/>
      <c r="H37" s="172">
        <v>0</v>
      </c>
      <c r="I37" s="173">
        <v>0</v>
      </c>
      <c r="J37" s="170">
        <v>0</v>
      </c>
      <c r="K37" s="1169" t="s">
        <v>312</v>
      </c>
      <c r="L37" s="1170"/>
      <c r="M37" s="1170"/>
      <c r="N37" s="1170"/>
      <c r="O37" s="1170"/>
      <c r="P37" s="1170"/>
      <c r="Q37" s="1170"/>
      <c r="R37" s="1170"/>
      <c r="S37" s="1170"/>
      <c r="T37" s="1170"/>
      <c r="U37" s="1170"/>
      <c r="V37" s="1170"/>
      <c r="W37" s="1170"/>
      <c r="X37" s="1170"/>
      <c r="Y37" s="1170"/>
      <c r="Z37" s="1170"/>
      <c r="AA37" s="1171"/>
      <c r="AB37" s="16"/>
    </row>
    <row r="38" spans="2:46" s="18" customFormat="1" ht="52.5" customHeight="1" thickBot="1" x14ac:dyDescent="0.25">
      <c r="B38" s="19"/>
      <c r="C38" s="973" t="s">
        <v>263</v>
      </c>
      <c r="D38" s="974"/>
      <c r="E38" s="974"/>
      <c r="F38" s="974"/>
      <c r="G38" s="975"/>
      <c r="H38" s="172">
        <v>0.22</v>
      </c>
      <c r="I38" s="186">
        <v>0.2</v>
      </c>
      <c r="J38" s="170">
        <f>+H38/I38</f>
        <v>1.0999999999999999</v>
      </c>
      <c r="K38" s="1172" t="s">
        <v>313</v>
      </c>
      <c r="L38" s="1173"/>
      <c r="M38" s="1173"/>
      <c r="N38" s="1173"/>
      <c r="O38" s="1173"/>
      <c r="P38" s="1173"/>
      <c r="Q38" s="1173"/>
      <c r="R38" s="1173"/>
      <c r="S38" s="1173"/>
      <c r="T38" s="1173"/>
      <c r="U38" s="1173"/>
      <c r="V38" s="1173"/>
      <c r="W38" s="1173"/>
      <c r="X38" s="1173"/>
      <c r="Y38" s="1173"/>
      <c r="Z38" s="1173"/>
      <c r="AA38" s="1174"/>
      <c r="AB38" s="16"/>
    </row>
    <row r="39" spans="2:46" s="18" customFormat="1" ht="15.75" customHeight="1" thickBot="1" x14ac:dyDescent="0.3">
      <c r="B39" s="19"/>
      <c r="C39" s="1002" t="s">
        <v>51</v>
      </c>
      <c r="D39" s="1003"/>
      <c r="E39" s="1003"/>
      <c r="F39" s="1003"/>
      <c r="G39" s="1004"/>
      <c r="H39" s="175">
        <f>SUM(H35:H38)</f>
        <v>11.750000000000002</v>
      </c>
      <c r="I39" s="187">
        <f>SUM(I35:I38)</f>
        <v>9.5</v>
      </c>
      <c r="J39" s="185">
        <f>+H39/I39</f>
        <v>1.2368421052631582</v>
      </c>
      <c r="K39" s="1005"/>
      <c r="L39" s="1006"/>
      <c r="M39" s="1006"/>
      <c r="N39" s="1006"/>
      <c r="O39" s="1006"/>
      <c r="P39" s="1006"/>
      <c r="Q39" s="1006"/>
      <c r="R39" s="1006"/>
      <c r="S39" s="1006"/>
      <c r="T39" s="1006"/>
      <c r="U39" s="1006"/>
      <c r="V39" s="1006"/>
      <c r="W39" s="1006"/>
      <c r="X39" s="1006"/>
      <c r="Y39" s="1006"/>
      <c r="Z39" s="1006"/>
      <c r="AA39" s="1007"/>
      <c r="AB39" s="16"/>
    </row>
    <row r="40" spans="2:46" s="18" customFormat="1" ht="5.25" customHeight="1" x14ac:dyDescent="0.2">
      <c r="B40" s="19"/>
      <c r="C40" s="15"/>
      <c r="D40" s="15"/>
      <c r="E40" s="15"/>
      <c r="F40" s="15"/>
      <c r="G40" s="15"/>
      <c r="H40" s="136"/>
      <c r="I40" s="136"/>
      <c r="J40" s="137"/>
      <c r="K40" s="15"/>
      <c r="L40" s="15"/>
      <c r="M40" s="15"/>
      <c r="N40" s="15"/>
      <c r="O40" s="15"/>
      <c r="P40" s="15"/>
      <c r="Q40" s="15"/>
      <c r="R40" s="15"/>
      <c r="S40" s="15"/>
      <c r="T40" s="15"/>
      <c r="U40" s="15"/>
      <c r="V40" s="15"/>
      <c r="W40" s="15"/>
      <c r="X40" s="15"/>
      <c r="Y40" s="15"/>
      <c r="Z40" s="15"/>
      <c r="AA40" s="15"/>
      <c r="AB40" s="16"/>
    </row>
    <row r="41" spans="2:46" s="18" customFormat="1" ht="6" customHeight="1" thickBot="1" x14ac:dyDescent="0.25">
      <c r="B41" s="19"/>
      <c r="C41" s="15"/>
      <c r="D41" s="15"/>
      <c r="E41" s="15"/>
      <c r="F41" s="15"/>
      <c r="G41" s="15"/>
      <c r="H41" s="136"/>
      <c r="I41" s="136"/>
      <c r="J41" s="137"/>
      <c r="K41" s="15"/>
      <c r="L41" s="15"/>
      <c r="M41" s="15"/>
      <c r="N41" s="15"/>
      <c r="O41" s="15"/>
      <c r="P41" s="15"/>
      <c r="Q41" s="15"/>
      <c r="R41" s="15"/>
      <c r="S41" s="15"/>
      <c r="T41" s="15"/>
      <c r="U41" s="15"/>
      <c r="V41" s="15"/>
      <c r="W41" s="15"/>
      <c r="X41" s="15"/>
      <c r="Y41" s="15"/>
      <c r="Z41" s="15"/>
      <c r="AA41" s="15"/>
      <c r="AB41" s="16"/>
    </row>
    <row r="42" spans="2:46" s="18" customFormat="1" x14ac:dyDescent="0.2">
      <c r="B42" s="19"/>
      <c r="C42" s="820" t="s">
        <v>52</v>
      </c>
      <c r="D42" s="821"/>
      <c r="E42" s="821"/>
      <c r="F42" s="821"/>
      <c r="G42" s="821"/>
      <c r="H42" s="821"/>
      <c r="I42" s="821"/>
      <c r="J42" s="821"/>
      <c r="K42" s="821"/>
      <c r="L42" s="821"/>
      <c r="M42" s="821"/>
      <c r="N42" s="821"/>
      <c r="O42" s="821"/>
      <c r="P42" s="821"/>
      <c r="Q42" s="821"/>
      <c r="R42" s="821"/>
      <c r="S42" s="821"/>
      <c r="T42" s="821"/>
      <c r="U42" s="821"/>
      <c r="V42" s="821"/>
      <c r="W42" s="821"/>
      <c r="X42" s="821"/>
      <c r="Y42" s="821"/>
      <c r="Z42" s="821"/>
      <c r="AA42" s="822"/>
      <c r="AB42" s="16"/>
    </row>
    <row r="43" spans="2:46" ht="15" thickBot="1" x14ac:dyDescent="0.25">
      <c r="B43" s="14"/>
      <c r="C43" s="1125"/>
      <c r="D43" s="1126"/>
      <c r="E43" s="1126"/>
      <c r="F43" s="1126"/>
      <c r="G43" s="1126"/>
      <c r="H43" s="1126"/>
      <c r="I43" s="1126"/>
      <c r="J43" s="1126"/>
      <c r="K43" s="1126"/>
      <c r="L43" s="1126"/>
      <c r="M43" s="1126"/>
      <c r="N43" s="1126"/>
      <c r="O43" s="1126"/>
      <c r="P43" s="1126"/>
      <c r="Q43" s="1126"/>
      <c r="R43" s="1126"/>
      <c r="S43" s="1126"/>
      <c r="T43" s="1126"/>
      <c r="U43" s="1126"/>
      <c r="V43" s="1126"/>
      <c r="W43" s="1126"/>
      <c r="X43" s="1126"/>
      <c r="Y43" s="1126"/>
      <c r="Z43" s="1126"/>
      <c r="AA43" s="1127"/>
      <c r="AB43" s="16"/>
    </row>
    <row r="44" spans="2:46" x14ac:dyDescent="0.2">
      <c r="B44" s="14"/>
      <c r="C44" s="972" t="s">
        <v>239</v>
      </c>
      <c r="D44" s="985"/>
      <c r="E44" s="985"/>
      <c r="F44" s="985"/>
      <c r="G44" s="985"/>
      <c r="H44" s="985"/>
      <c r="I44" s="985"/>
      <c r="J44" s="985"/>
      <c r="K44" s="985"/>
      <c r="L44" s="985"/>
      <c r="M44" s="985"/>
      <c r="N44" s="985"/>
      <c r="O44" s="985"/>
      <c r="P44" s="985"/>
      <c r="Q44" s="985"/>
      <c r="R44" s="985"/>
      <c r="S44" s="985"/>
      <c r="T44" s="985"/>
      <c r="U44" s="985"/>
      <c r="V44" s="985"/>
      <c r="W44" s="985"/>
      <c r="X44" s="985"/>
      <c r="Y44" s="985"/>
      <c r="Z44" s="985"/>
      <c r="AA44" s="986"/>
      <c r="AB44" s="16"/>
    </row>
    <row r="45" spans="2:46" x14ac:dyDescent="0.2">
      <c r="B45" s="14"/>
      <c r="C45" s="987"/>
      <c r="D45" s="988"/>
      <c r="E45" s="988"/>
      <c r="F45" s="988"/>
      <c r="G45" s="988"/>
      <c r="H45" s="988"/>
      <c r="I45" s="988"/>
      <c r="J45" s="988"/>
      <c r="K45" s="988"/>
      <c r="L45" s="988"/>
      <c r="M45" s="988"/>
      <c r="N45" s="988"/>
      <c r="O45" s="988"/>
      <c r="P45" s="988"/>
      <c r="Q45" s="988"/>
      <c r="R45" s="988"/>
      <c r="S45" s="988"/>
      <c r="T45" s="988"/>
      <c r="U45" s="988"/>
      <c r="V45" s="988"/>
      <c r="W45" s="988"/>
      <c r="X45" s="988"/>
      <c r="Y45" s="988"/>
      <c r="Z45" s="988"/>
      <c r="AA45" s="989"/>
      <c r="AB45" s="16"/>
      <c r="AQ45" s="1" t="s">
        <v>265</v>
      </c>
      <c r="AR45" s="1" t="s">
        <v>266</v>
      </c>
      <c r="AS45" s="1" t="s">
        <v>267</v>
      </c>
      <c r="AT45" s="1" t="s">
        <v>268</v>
      </c>
    </row>
    <row r="46" spans="2:46" x14ac:dyDescent="0.2">
      <c r="B46" s="14"/>
      <c r="C46" s="987"/>
      <c r="D46" s="988"/>
      <c r="E46" s="988"/>
      <c r="F46" s="988"/>
      <c r="G46" s="988"/>
      <c r="H46" s="988"/>
      <c r="I46" s="988"/>
      <c r="J46" s="988"/>
      <c r="K46" s="988"/>
      <c r="L46" s="988"/>
      <c r="M46" s="988"/>
      <c r="N46" s="988"/>
      <c r="O46" s="988"/>
      <c r="P46" s="988"/>
      <c r="Q46" s="988"/>
      <c r="R46" s="988"/>
      <c r="S46" s="988"/>
      <c r="T46" s="988"/>
      <c r="U46" s="988"/>
      <c r="V46" s="988"/>
      <c r="W46" s="988"/>
      <c r="X46" s="988"/>
      <c r="Y46" s="988"/>
      <c r="Z46" s="988"/>
      <c r="AA46" s="989"/>
      <c r="AB46" s="16"/>
      <c r="AQ46" s="1" t="s">
        <v>269</v>
      </c>
      <c r="AR46" s="1">
        <v>7.78</v>
      </c>
      <c r="AS46" s="1">
        <v>7.78</v>
      </c>
      <c r="AT46" s="1">
        <v>7.5</v>
      </c>
    </row>
    <row r="47" spans="2:46" x14ac:dyDescent="0.2">
      <c r="B47" s="14"/>
      <c r="C47" s="987"/>
      <c r="D47" s="988"/>
      <c r="E47" s="988"/>
      <c r="F47" s="988"/>
      <c r="G47" s="988"/>
      <c r="H47" s="988"/>
      <c r="I47" s="988"/>
      <c r="J47" s="988"/>
      <c r="K47" s="988"/>
      <c r="L47" s="988"/>
      <c r="M47" s="988"/>
      <c r="N47" s="988"/>
      <c r="O47" s="988"/>
      <c r="P47" s="988"/>
      <c r="Q47" s="988"/>
      <c r="R47" s="988"/>
      <c r="S47" s="988"/>
      <c r="T47" s="988"/>
      <c r="U47" s="988"/>
      <c r="V47" s="988"/>
      <c r="W47" s="988"/>
      <c r="X47" s="988"/>
      <c r="Y47" s="988"/>
      <c r="Z47" s="988"/>
      <c r="AA47" s="989"/>
      <c r="AB47" s="16"/>
      <c r="AQ47" s="1" t="s">
        <v>270</v>
      </c>
      <c r="AR47" s="1">
        <v>1.42</v>
      </c>
      <c r="AS47" s="1">
        <f>+AS46+AR47</f>
        <v>9.1999999999999993</v>
      </c>
      <c r="AT47" s="1">
        <v>2</v>
      </c>
    </row>
    <row r="48" spans="2:46" x14ac:dyDescent="0.2">
      <c r="B48" s="14"/>
      <c r="C48" s="987"/>
      <c r="D48" s="988"/>
      <c r="E48" s="988"/>
      <c r="F48" s="988"/>
      <c r="G48" s="988"/>
      <c r="H48" s="988"/>
      <c r="I48" s="988"/>
      <c r="J48" s="988"/>
      <c r="K48" s="988"/>
      <c r="L48" s="988"/>
      <c r="M48" s="988"/>
      <c r="N48" s="988"/>
      <c r="O48" s="988"/>
      <c r="P48" s="988"/>
      <c r="Q48" s="988"/>
      <c r="R48" s="988"/>
      <c r="S48" s="988"/>
      <c r="T48" s="988"/>
      <c r="U48" s="988"/>
      <c r="V48" s="988"/>
      <c r="W48" s="988"/>
      <c r="X48" s="988"/>
      <c r="Y48" s="988"/>
      <c r="Z48" s="988"/>
      <c r="AA48" s="989"/>
      <c r="AB48" s="16"/>
      <c r="AQ48" s="1" t="s">
        <v>271</v>
      </c>
      <c r="AR48" s="1">
        <v>0</v>
      </c>
      <c r="AS48" s="1">
        <f t="shared" ref="AS48:AS49" si="0">+AS47+AR48</f>
        <v>9.1999999999999993</v>
      </c>
      <c r="AT48" s="1">
        <v>0</v>
      </c>
    </row>
    <row r="49" spans="2:46" x14ac:dyDescent="0.2">
      <c r="B49" s="14"/>
      <c r="C49" s="987"/>
      <c r="D49" s="988"/>
      <c r="E49" s="988"/>
      <c r="F49" s="988"/>
      <c r="G49" s="988"/>
      <c r="H49" s="988"/>
      <c r="I49" s="988"/>
      <c r="J49" s="988"/>
      <c r="K49" s="988"/>
      <c r="L49" s="988"/>
      <c r="M49" s="988"/>
      <c r="N49" s="988"/>
      <c r="O49" s="988"/>
      <c r="P49" s="988"/>
      <c r="Q49" s="988"/>
      <c r="R49" s="988"/>
      <c r="S49" s="988"/>
      <c r="T49" s="988"/>
      <c r="U49" s="988"/>
      <c r="V49" s="988"/>
      <c r="W49" s="988"/>
      <c r="X49" s="988"/>
      <c r="Y49" s="988"/>
      <c r="Z49" s="988"/>
      <c r="AA49" s="989"/>
      <c r="AB49" s="16"/>
      <c r="AQ49" s="1" t="s">
        <v>272</v>
      </c>
      <c r="AR49" s="1">
        <v>0.2</v>
      </c>
      <c r="AS49" s="1">
        <f t="shared" si="0"/>
        <v>9.3999999999999986</v>
      </c>
      <c r="AT49" s="1">
        <v>0</v>
      </c>
    </row>
    <row r="50" spans="2:46" x14ac:dyDescent="0.2">
      <c r="B50" s="14"/>
      <c r="C50" s="987"/>
      <c r="D50" s="988"/>
      <c r="E50" s="988"/>
      <c r="F50" s="988"/>
      <c r="G50" s="988"/>
      <c r="H50" s="988"/>
      <c r="I50" s="988"/>
      <c r="J50" s="988"/>
      <c r="K50" s="988"/>
      <c r="L50" s="988"/>
      <c r="M50" s="988"/>
      <c r="N50" s="988"/>
      <c r="O50" s="988"/>
      <c r="P50" s="988"/>
      <c r="Q50" s="988"/>
      <c r="R50" s="988"/>
      <c r="S50" s="988"/>
      <c r="T50" s="988"/>
      <c r="U50" s="988"/>
      <c r="V50" s="988"/>
      <c r="W50" s="988"/>
      <c r="X50" s="988"/>
      <c r="Y50" s="988"/>
      <c r="Z50" s="988"/>
      <c r="AA50" s="989"/>
      <c r="AB50" s="16"/>
      <c r="AQ50" s="1" t="s">
        <v>51</v>
      </c>
      <c r="AR50" s="1">
        <f>(AR46+AR47+AR48+AR49)</f>
        <v>9.3999999999999986</v>
      </c>
      <c r="AS50" s="1">
        <f>(AS46+AR47+AR48+AR49)</f>
        <v>9.3999999999999986</v>
      </c>
      <c r="AT50" s="1">
        <f>(AT46+AT47+AT48+AT49)</f>
        <v>9.5</v>
      </c>
    </row>
    <row r="51" spans="2:46" x14ac:dyDescent="0.2">
      <c r="B51" s="14"/>
      <c r="C51" s="987"/>
      <c r="D51" s="988"/>
      <c r="E51" s="988"/>
      <c r="F51" s="988"/>
      <c r="G51" s="988"/>
      <c r="H51" s="988"/>
      <c r="I51" s="988"/>
      <c r="J51" s="988"/>
      <c r="K51" s="988"/>
      <c r="L51" s="988"/>
      <c r="M51" s="988"/>
      <c r="N51" s="988"/>
      <c r="O51" s="988"/>
      <c r="P51" s="988"/>
      <c r="Q51" s="988"/>
      <c r="R51" s="988"/>
      <c r="S51" s="988"/>
      <c r="T51" s="988"/>
      <c r="U51" s="988"/>
      <c r="V51" s="988"/>
      <c r="W51" s="988"/>
      <c r="X51" s="988"/>
      <c r="Y51" s="988"/>
      <c r="Z51" s="988"/>
      <c r="AA51" s="989"/>
      <c r="AB51" s="16"/>
    </row>
    <row r="52" spans="2:46" x14ac:dyDescent="0.2">
      <c r="B52" s="14"/>
      <c r="C52" s="987"/>
      <c r="D52" s="988"/>
      <c r="E52" s="988"/>
      <c r="F52" s="988"/>
      <c r="G52" s="988"/>
      <c r="H52" s="988"/>
      <c r="I52" s="988"/>
      <c r="J52" s="988"/>
      <c r="K52" s="988"/>
      <c r="L52" s="988"/>
      <c r="M52" s="988"/>
      <c r="N52" s="988"/>
      <c r="O52" s="988"/>
      <c r="P52" s="988"/>
      <c r="Q52" s="988"/>
      <c r="R52" s="988"/>
      <c r="S52" s="988"/>
      <c r="T52" s="988"/>
      <c r="U52" s="988"/>
      <c r="V52" s="988"/>
      <c r="W52" s="988"/>
      <c r="X52" s="988"/>
      <c r="Y52" s="988"/>
      <c r="Z52" s="988"/>
      <c r="AA52" s="989"/>
      <c r="AB52" s="16"/>
    </row>
    <row r="53" spans="2:46" x14ac:dyDescent="0.2">
      <c r="B53" s="14"/>
      <c r="C53" s="987"/>
      <c r="D53" s="988"/>
      <c r="E53" s="988"/>
      <c r="F53" s="988"/>
      <c r="G53" s="988"/>
      <c r="H53" s="988"/>
      <c r="I53" s="988"/>
      <c r="J53" s="988"/>
      <c r="K53" s="988"/>
      <c r="L53" s="988"/>
      <c r="M53" s="988"/>
      <c r="N53" s="988"/>
      <c r="O53" s="988"/>
      <c r="P53" s="988"/>
      <c r="Q53" s="988"/>
      <c r="R53" s="988"/>
      <c r="S53" s="988"/>
      <c r="T53" s="988"/>
      <c r="U53" s="988"/>
      <c r="V53" s="988"/>
      <c r="W53" s="988"/>
      <c r="X53" s="988"/>
      <c r="Y53" s="988"/>
      <c r="Z53" s="988"/>
      <c r="AA53" s="989"/>
      <c r="AB53" s="16"/>
    </row>
    <row r="54" spans="2:46" x14ac:dyDescent="0.2">
      <c r="B54" s="14"/>
      <c r="C54" s="987"/>
      <c r="D54" s="988"/>
      <c r="E54" s="988"/>
      <c r="F54" s="988"/>
      <c r="G54" s="988"/>
      <c r="H54" s="988"/>
      <c r="I54" s="988"/>
      <c r="J54" s="988"/>
      <c r="K54" s="988"/>
      <c r="L54" s="988"/>
      <c r="M54" s="988"/>
      <c r="N54" s="988"/>
      <c r="O54" s="988"/>
      <c r="P54" s="988"/>
      <c r="Q54" s="988"/>
      <c r="R54" s="988"/>
      <c r="S54" s="988"/>
      <c r="T54" s="988"/>
      <c r="U54" s="988"/>
      <c r="V54" s="988"/>
      <c r="W54" s="988"/>
      <c r="X54" s="988"/>
      <c r="Y54" s="988"/>
      <c r="Z54" s="988"/>
      <c r="AA54" s="989"/>
      <c r="AB54" s="16"/>
    </row>
    <row r="55" spans="2:46" x14ac:dyDescent="0.2">
      <c r="B55" s="14"/>
      <c r="C55" s="987"/>
      <c r="D55" s="988"/>
      <c r="E55" s="988"/>
      <c r="F55" s="988"/>
      <c r="G55" s="988"/>
      <c r="H55" s="988"/>
      <c r="I55" s="988"/>
      <c r="J55" s="988"/>
      <c r="K55" s="988"/>
      <c r="L55" s="988"/>
      <c r="M55" s="988"/>
      <c r="N55" s="988"/>
      <c r="O55" s="988"/>
      <c r="P55" s="988"/>
      <c r="Q55" s="988"/>
      <c r="R55" s="988"/>
      <c r="S55" s="988"/>
      <c r="T55" s="988"/>
      <c r="U55" s="988"/>
      <c r="V55" s="988"/>
      <c r="W55" s="988"/>
      <c r="X55" s="988"/>
      <c r="Y55" s="988"/>
      <c r="Z55" s="988"/>
      <c r="AA55" s="989"/>
      <c r="AB55" s="16"/>
    </row>
    <row r="56" spans="2:46" ht="15" thickBot="1" x14ac:dyDescent="0.25">
      <c r="B56" s="14"/>
      <c r="C56" s="990"/>
      <c r="D56" s="991"/>
      <c r="E56" s="991"/>
      <c r="F56" s="991"/>
      <c r="G56" s="991"/>
      <c r="H56" s="991"/>
      <c r="I56" s="991"/>
      <c r="J56" s="991"/>
      <c r="K56" s="991"/>
      <c r="L56" s="991"/>
      <c r="M56" s="991"/>
      <c r="N56" s="991"/>
      <c r="O56" s="991"/>
      <c r="P56" s="991"/>
      <c r="Q56" s="991"/>
      <c r="R56" s="991"/>
      <c r="S56" s="991"/>
      <c r="T56" s="991"/>
      <c r="U56" s="991"/>
      <c r="V56" s="991"/>
      <c r="W56" s="991"/>
      <c r="X56" s="991"/>
      <c r="Y56" s="991"/>
      <c r="Z56" s="991"/>
      <c r="AA56" s="992"/>
      <c r="AB56" s="16"/>
    </row>
    <row r="57" spans="2:46" ht="8.25" customHeight="1" x14ac:dyDescent="0.2">
      <c r="B57" s="20"/>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21"/>
    </row>
    <row r="58" spans="2:46" ht="8.25" customHeight="1" thickBot="1" x14ac:dyDescent="0.25">
      <c r="B58" s="2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23"/>
    </row>
    <row r="59" spans="2:46" ht="15.75" x14ac:dyDescent="0.2">
      <c r="B59" s="24"/>
      <c r="C59" s="993" t="s">
        <v>46</v>
      </c>
      <c r="D59" s="994"/>
      <c r="E59" s="994"/>
      <c r="F59" s="994"/>
      <c r="G59" s="995"/>
      <c r="H59" s="993" t="s">
        <v>91</v>
      </c>
      <c r="I59" s="995"/>
      <c r="J59" s="993" t="s">
        <v>64</v>
      </c>
      <c r="K59" s="994"/>
      <c r="L59" s="994"/>
      <c r="M59" s="995"/>
      <c r="N59" s="993" t="s">
        <v>53</v>
      </c>
      <c r="O59" s="994"/>
      <c r="P59" s="994"/>
      <c r="Q59" s="994"/>
      <c r="R59" s="994"/>
      <c r="S59" s="994"/>
      <c r="T59" s="994"/>
      <c r="U59" s="995"/>
      <c r="V59" s="1139" t="s">
        <v>54</v>
      </c>
      <c r="W59" s="1139"/>
      <c r="X59" s="1139"/>
      <c r="Y59" s="1139"/>
      <c r="Z59" s="1139"/>
      <c r="AA59" s="1140"/>
      <c r="AB59" s="25"/>
    </row>
    <row r="60" spans="2:46" ht="15.75" x14ac:dyDescent="0.2">
      <c r="B60" s="26"/>
      <c r="C60" s="996"/>
      <c r="D60" s="1167"/>
      <c r="E60" s="1167"/>
      <c r="F60" s="1167"/>
      <c r="G60" s="998"/>
      <c r="H60" s="996"/>
      <c r="I60" s="998"/>
      <c r="J60" s="996"/>
      <c r="K60" s="1167"/>
      <c r="L60" s="1167"/>
      <c r="M60" s="998"/>
      <c r="N60" s="996"/>
      <c r="O60" s="1167"/>
      <c r="P60" s="1167"/>
      <c r="Q60" s="1167"/>
      <c r="R60" s="1167"/>
      <c r="S60" s="1167"/>
      <c r="T60" s="1167"/>
      <c r="U60" s="998"/>
      <c r="V60" s="1168"/>
      <c r="W60" s="1168"/>
      <c r="X60" s="1168"/>
      <c r="Y60" s="1168"/>
      <c r="Z60" s="1168"/>
      <c r="AA60" s="1142"/>
      <c r="AB60" s="25"/>
    </row>
    <row r="61" spans="2:46" ht="16.5" thickBot="1" x14ac:dyDescent="0.25">
      <c r="B61" s="26"/>
      <c r="C61" s="996"/>
      <c r="D61" s="1167"/>
      <c r="E61" s="1167"/>
      <c r="F61" s="1167"/>
      <c r="G61" s="998"/>
      <c r="H61" s="996"/>
      <c r="I61" s="998"/>
      <c r="J61" s="996"/>
      <c r="K61" s="1167"/>
      <c r="L61" s="1167"/>
      <c r="M61" s="998"/>
      <c r="N61" s="996"/>
      <c r="O61" s="1167"/>
      <c r="P61" s="1167"/>
      <c r="Q61" s="1167"/>
      <c r="R61" s="1167"/>
      <c r="S61" s="1167"/>
      <c r="T61" s="1167"/>
      <c r="U61" s="998"/>
      <c r="V61" s="1168"/>
      <c r="W61" s="1168"/>
      <c r="X61" s="1168"/>
      <c r="Y61" s="1168"/>
      <c r="Z61" s="1168"/>
      <c r="AA61" s="1142"/>
      <c r="AB61" s="25"/>
    </row>
    <row r="62" spans="2:46" ht="42.75" customHeight="1" x14ac:dyDescent="0.2">
      <c r="B62" s="24"/>
      <c r="C62" s="1078" t="s">
        <v>314</v>
      </c>
      <c r="D62" s="1079"/>
      <c r="E62" s="1079"/>
      <c r="F62" s="1079"/>
      <c r="G62" s="1079"/>
      <c r="H62" s="1079">
        <v>3.79</v>
      </c>
      <c r="I62" s="1079"/>
      <c r="J62" s="1079">
        <v>7.78</v>
      </c>
      <c r="K62" s="1079"/>
      <c r="L62" s="1079"/>
      <c r="M62" s="1079"/>
      <c r="N62" s="1164" t="s">
        <v>315</v>
      </c>
      <c r="O62" s="1164"/>
      <c r="P62" s="1164"/>
      <c r="Q62" s="1164"/>
      <c r="R62" s="1164"/>
      <c r="S62" s="1164"/>
      <c r="T62" s="1164"/>
      <c r="U62" s="1164"/>
      <c r="V62" s="1165" t="s">
        <v>301</v>
      </c>
      <c r="W62" s="1165"/>
      <c r="X62" s="1165"/>
      <c r="Y62" s="1165"/>
      <c r="Z62" s="1165"/>
      <c r="AA62" s="1166"/>
      <c r="AB62" s="27"/>
    </row>
    <row r="63" spans="2:46" ht="59.25" customHeight="1" x14ac:dyDescent="0.2">
      <c r="B63" s="24"/>
      <c r="C63" s="1158" t="s">
        <v>59</v>
      </c>
      <c r="D63" s="1138"/>
      <c r="E63" s="1138"/>
      <c r="F63" s="1138"/>
      <c r="G63" s="1138"/>
      <c r="H63" s="1138">
        <v>0.67</v>
      </c>
      <c r="I63" s="1138"/>
      <c r="J63" s="1138">
        <v>1.42</v>
      </c>
      <c r="K63" s="1138"/>
      <c r="L63" s="1138"/>
      <c r="M63" s="1138"/>
      <c r="N63" s="1120" t="s">
        <v>316</v>
      </c>
      <c r="O63" s="1120"/>
      <c r="P63" s="1120"/>
      <c r="Q63" s="1120"/>
      <c r="R63" s="1120"/>
      <c r="S63" s="1120"/>
      <c r="T63" s="1120"/>
      <c r="U63" s="1120"/>
      <c r="V63" s="1120" t="s">
        <v>301</v>
      </c>
      <c r="W63" s="1120"/>
      <c r="X63" s="1120"/>
      <c r="Y63" s="1120"/>
      <c r="Z63" s="1120"/>
      <c r="AA63" s="1159"/>
      <c r="AB63" s="27"/>
    </row>
    <row r="64" spans="2:46" ht="45" customHeight="1" x14ac:dyDescent="0.2">
      <c r="B64" s="24"/>
      <c r="C64" s="1158" t="s">
        <v>61</v>
      </c>
      <c r="D64" s="1138"/>
      <c r="E64" s="1138"/>
      <c r="F64" s="1138"/>
      <c r="G64" s="1138"/>
      <c r="H64" s="1138">
        <v>0</v>
      </c>
      <c r="I64" s="1138"/>
      <c r="J64" s="1138">
        <v>0</v>
      </c>
      <c r="K64" s="1138"/>
      <c r="L64" s="1138"/>
      <c r="M64" s="1138"/>
      <c r="N64" s="1120" t="s">
        <v>277</v>
      </c>
      <c r="O64" s="1120"/>
      <c r="P64" s="1120"/>
      <c r="Q64" s="1120"/>
      <c r="R64" s="1120"/>
      <c r="S64" s="1120"/>
      <c r="T64" s="1120"/>
      <c r="U64" s="1120"/>
      <c r="V64" s="1120" t="s">
        <v>301</v>
      </c>
      <c r="W64" s="1120"/>
      <c r="X64" s="1120"/>
      <c r="Y64" s="1120"/>
      <c r="Z64" s="1120"/>
      <c r="AA64" s="1159"/>
      <c r="AB64" s="27"/>
    </row>
    <row r="65" spans="2:28" ht="51" customHeight="1" thickBot="1" x14ac:dyDescent="0.25">
      <c r="B65" s="24"/>
      <c r="C65" s="1160" t="s">
        <v>189</v>
      </c>
      <c r="D65" s="1161"/>
      <c r="E65" s="1161"/>
      <c r="F65" s="1161"/>
      <c r="G65" s="1161"/>
      <c r="H65" s="1161">
        <v>4.47</v>
      </c>
      <c r="I65" s="1161"/>
      <c r="J65" s="1161">
        <v>0.2</v>
      </c>
      <c r="K65" s="1161"/>
      <c r="L65" s="1161"/>
      <c r="M65" s="1161"/>
      <c r="N65" s="1162" t="s">
        <v>317</v>
      </c>
      <c r="O65" s="1162"/>
      <c r="P65" s="1162"/>
      <c r="Q65" s="1162"/>
      <c r="R65" s="1162"/>
      <c r="S65" s="1162"/>
      <c r="T65" s="1162"/>
      <c r="U65" s="1162"/>
      <c r="V65" s="1162" t="s">
        <v>301</v>
      </c>
      <c r="W65" s="1162"/>
      <c r="X65" s="1162"/>
      <c r="Y65" s="1162"/>
      <c r="Z65" s="1162"/>
      <c r="AA65" s="1163"/>
      <c r="AB65" s="27"/>
    </row>
    <row r="66" spans="2:28" x14ac:dyDescent="0.2">
      <c r="B66" s="28"/>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138"/>
      <c r="AB66" s="29"/>
    </row>
    <row r="105" ht="6" customHeight="1" x14ac:dyDescent="0.2"/>
  </sheetData>
  <mergeCells count="97">
    <mergeCell ref="C6:H7"/>
    <mergeCell ref="I6:AA7"/>
    <mergeCell ref="B2:G4"/>
    <mergeCell ref="H2:AB2"/>
    <mergeCell ref="H3:O3"/>
    <mergeCell ref="P3:AB3"/>
    <mergeCell ref="H4:AB4"/>
    <mergeCell ref="C9:H10"/>
    <mergeCell ref="I9:Q10"/>
    <mergeCell ref="R9:U9"/>
    <mergeCell ref="V9:AA9"/>
    <mergeCell ref="R10:U10"/>
    <mergeCell ref="V10:AA10"/>
    <mergeCell ref="C12:H13"/>
    <mergeCell ref="I12:S13"/>
    <mergeCell ref="T12:AA12"/>
    <mergeCell ref="T13:AA13"/>
    <mergeCell ref="C15:H15"/>
    <mergeCell ref="I15:AA15"/>
    <mergeCell ref="C17:H17"/>
    <mergeCell ref="I17:AA17"/>
    <mergeCell ref="C19:H20"/>
    <mergeCell ref="I19:L20"/>
    <mergeCell ref="M19:S19"/>
    <mergeCell ref="T19:AA19"/>
    <mergeCell ref="M20:S20"/>
    <mergeCell ref="T20:AA20"/>
    <mergeCell ref="C22:I22"/>
    <mergeCell ref="J22:P22"/>
    <mergeCell ref="Q22:AA22"/>
    <mergeCell ref="C23:I23"/>
    <mergeCell ref="J23:P23"/>
    <mergeCell ref="Q23:AA23"/>
    <mergeCell ref="X30:Y30"/>
    <mergeCell ref="Z30:AA30"/>
    <mergeCell ref="C25:H25"/>
    <mergeCell ref="I25:AA25"/>
    <mergeCell ref="C27:H27"/>
    <mergeCell ref="I27:J27"/>
    <mergeCell ref="K27:N27"/>
    <mergeCell ref="O27:R27"/>
    <mergeCell ref="T27:V27"/>
    <mergeCell ref="X27:Z27"/>
    <mergeCell ref="C36:G36"/>
    <mergeCell ref="K36:AA36"/>
    <mergeCell ref="K31:N31"/>
    <mergeCell ref="O31:R31"/>
    <mergeCell ref="S31:T31"/>
    <mergeCell ref="U31:W31"/>
    <mergeCell ref="X31:Y31"/>
    <mergeCell ref="Z31:AA31"/>
    <mergeCell ref="C29:J31"/>
    <mergeCell ref="K29:R29"/>
    <mergeCell ref="S29:W29"/>
    <mergeCell ref="X29:AA29"/>
    <mergeCell ref="K30:N30"/>
    <mergeCell ref="O30:R30"/>
    <mergeCell ref="S30:T30"/>
    <mergeCell ref="U30:W30"/>
    <mergeCell ref="C33:AA33"/>
    <mergeCell ref="C34:G34"/>
    <mergeCell ref="K34:AA34"/>
    <mergeCell ref="C35:G35"/>
    <mergeCell ref="K35:AA35"/>
    <mergeCell ref="C37:G37"/>
    <mergeCell ref="K37:AA37"/>
    <mergeCell ref="C38:G38"/>
    <mergeCell ref="K38:AA38"/>
    <mergeCell ref="C39:G39"/>
    <mergeCell ref="K39:AA39"/>
    <mergeCell ref="C42:AA43"/>
    <mergeCell ref="C44:AA56"/>
    <mergeCell ref="C59:G61"/>
    <mergeCell ref="H59:I61"/>
    <mergeCell ref="J59:M61"/>
    <mergeCell ref="N59:U61"/>
    <mergeCell ref="V59:AA61"/>
    <mergeCell ref="C63:G63"/>
    <mergeCell ref="H63:I63"/>
    <mergeCell ref="J63:M63"/>
    <mergeCell ref="N63:U63"/>
    <mergeCell ref="V63:AA63"/>
    <mergeCell ref="C62:G62"/>
    <mergeCell ref="H62:I62"/>
    <mergeCell ref="J62:M62"/>
    <mergeCell ref="N62:U62"/>
    <mergeCell ref="V62:AA62"/>
    <mergeCell ref="C65:G65"/>
    <mergeCell ref="H65:I65"/>
    <mergeCell ref="J65:M65"/>
    <mergeCell ref="N65:U65"/>
    <mergeCell ref="V65:AA65"/>
    <mergeCell ref="C64:G64"/>
    <mergeCell ref="H64:I64"/>
    <mergeCell ref="J64:M64"/>
    <mergeCell ref="N64:U64"/>
    <mergeCell ref="V64:AA64"/>
  </mergeCells>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P107"/>
  <sheetViews>
    <sheetView topLeftCell="A31" workbookViewId="0">
      <selection activeCell="H39" sqref="H39:J39"/>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9" width="18.8554687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29" width="7.28515625" style="1" bestFit="1" customWidth="1"/>
    <col min="30" max="32" width="3.7109375" style="1"/>
    <col min="33" max="33" width="7.7109375" style="1" customWidth="1"/>
    <col min="34" max="38" width="3.7109375" style="1"/>
    <col min="39" max="39" width="15" style="1" customWidth="1"/>
    <col min="40" max="40" width="30" style="1" customWidth="1"/>
    <col min="41" max="41" width="26.28515625" style="1" customWidth="1"/>
    <col min="42" max="42" width="17.42578125" style="1" customWidth="1"/>
    <col min="43" max="16384" width="3.7109375" style="1"/>
  </cols>
  <sheetData>
    <row r="1" spans="2:28" ht="15" thickBot="1" x14ac:dyDescent="0.25">
      <c r="B1" s="2"/>
      <c r="C1" s="2"/>
      <c r="D1" s="2"/>
      <c r="E1" s="2"/>
      <c r="F1" s="2"/>
    </row>
    <row r="2" spans="2:28" ht="45.75" customHeight="1" x14ac:dyDescent="0.2">
      <c r="B2" s="719"/>
      <c r="C2" s="720"/>
      <c r="D2" s="720"/>
      <c r="E2" s="720"/>
      <c r="F2" s="720"/>
      <c r="G2" s="720"/>
      <c r="H2" s="725" t="s">
        <v>0</v>
      </c>
      <c r="I2" s="725"/>
      <c r="J2" s="725"/>
      <c r="K2" s="725"/>
      <c r="L2" s="725"/>
      <c r="M2" s="725"/>
      <c r="N2" s="725"/>
      <c r="O2" s="725"/>
      <c r="P2" s="725"/>
      <c r="Q2" s="725"/>
      <c r="R2" s="725"/>
      <c r="S2" s="725"/>
      <c r="T2" s="725"/>
      <c r="U2" s="725"/>
      <c r="V2" s="725"/>
      <c r="W2" s="725"/>
      <c r="X2" s="725"/>
      <c r="Y2" s="725"/>
      <c r="Z2" s="725"/>
      <c r="AA2" s="725"/>
      <c r="AB2" s="726"/>
    </row>
    <row r="3" spans="2:28" ht="15" x14ac:dyDescent="0.2">
      <c r="B3" s="721"/>
      <c r="C3" s="722"/>
      <c r="D3" s="722"/>
      <c r="E3" s="722"/>
      <c r="F3" s="722"/>
      <c r="G3" s="722"/>
      <c r="H3" s="727" t="s">
        <v>1</v>
      </c>
      <c r="I3" s="727"/>
      <c r="J3" s="727"/>
      <c r="K3" s="727"/>
      <c r="L3" s="727"/>
      <c r="M3" s="727"/>
      <c r="N3" s="727"/>
      <c r="O3" s="727"/>
      <c r="P3" s="727" t="s">
        <v>2</v>
      </c>
      <c r="Q3" s="727"/>
      <c r="R3" s="727"/>
      <c r="S3" s="727"/>
      <c r="T3" s="727"/>
      <c r="U3" s="727"/>
      <c r="V3" s="727"/>
      <c r="W3" s="727"/>
      <c r="X3" s="727"/>
      <c r="Y3" s="727"/>
      <c r="Z3" s="727"/>
      <c r="AA3" s="727"/>
      <c r="AB3" s="728"/>
    </row>
    <row r="4" spans="2:28" ht="15.75" thickBot="1" x14ac:dyDescent="0.25">
      <c r="B4" s="723"/>
      <c r="C4" s="724"/>
      <c r="D4" s="724"/>
      <c r="E4" s="724"/>
      <c r="F4" s="724"/>
      <c r="G4" s="724"/>
      <c r="H4" s="729" t="s">
        <v>3</v>
      </c>
      <c r="I4" s="729"/>
      <c r="J4" s="729"/>
      <c r="K4" s="729"/>
      <c r="L4" s="729"/>
      <c r="M4" s="729"/>
      <c r="N4" s="729"/>
      <c r="O4" s="729"/>
      <c r="P4" s="729"/>
      <c r="Q4" s="729"/>
      <c r="R4" s="729"/>
      <c r="S4" s="729"/>
      <c r="T4" s="729"/>
      <c r="U4" s="729"/>
      <c r="V4" s="729"/>
      <c r="W4" s="729"/>
      <c r="X4" s="729"/>
      <c r="Y4" s="729"/>
      <c r="Z4" s="729"/>
      <c r="AA4" s="729"/>
      <c r="AB4" s="730"/>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666" t="s">
        <v>4</v>
      </c>
      <c r="D7" s="667"/>
      <c r="E7" s="667"/>
      <c r="F7" s="667"/>
      <c r="G7" s="667"/>
      <c r="H7" s="668"/>
      <c r="I7" s="700" t="s">
        <v>243</v>
      </c>
      <c r="J7" s="701"/>
      <c r="K7" s="701"/>
      <c r="L7" s="701"/>
      <c r="M7" s="701"/>
      <c r="N7" s="701"/>
      <c r="O7" s="701"/>
      <c r="P7" s="701"/>
      <c r="Q7" s="701"/>
      <c r="R7" s="701"/>
      <c r="S7" s="701"/>
      <c r="T7" s="701"/>
      <c r="U7" s="701"/>
      <c r="V7" s="701"/>
      <c r="W7" s="701"/>
      <c r="X7" s="701"/>
      <c r="Y7" s="701"/>
      <c r="Z7" s="701"/>
      <c r="AA7" s="702"/>
      <c r="AB7" s="10"/>
    </row>
    <row r="8" spans="2:28" ht="15.75" thickBot="1" x14ac:dyDescent="0.25">
      <c r="B8" s="9"/>
      <c r="C8" s="669"/>
      <c r="D8" s="670"/>
      <c r="E8" s="670"/>
      <c r="F8" s="670"/>
      <c r="G8" s="670"/>
      <c r="H8" s="671"/>
      <c r="I8" s="703"/>
      <c r="J8" s="704"/>
      <c r="K8" s="704"/>
      <c r="L8" s="704"/>
      <c r="M8" s="704"/>
      <c r="N8" s="704"/>
      <c r="O8" s="704"/>
      <c r="P8" s="704"/>
      <c r="Q8" s="704"/>
      <c r="R8" s="704"/>
      <c r="S8" s="704"/>
      <c r="T8" s="704"/>
      <c r="U8" s="704"/>
      <c r="V8" s="704"/>
      <c r="W8" s="704"/>
      <c r="X8" s="704"/>
      <c r="Y8" s="704"/>
      <c r="Z8" s="704"/>
      <c r="AA8" s="705"/>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666" t="s">
        <v>6</v>
      </c>
      <c r="D10" s="667"/>
      <c r="E10" s="667"/>
      <c r="F10" s="667"/>
      <c r="G10" s="667"/>
      <c r="H10" s="668"/>
      <c r="I10" s="711" t="s">
        <v>318</v>
      </c>
      <c r="J10" s="712"/>
      <c r="K10" s="712"/>
      <c r="L10" s="712"/>
      <c r="M10" s="712"/>
      <c r="N10" s="712"/>
      <c r="O10" s="712"/>
      <c r="P10" s="712"/>
      <c r="Q10" s="713"/>
      <c r="R10" s="708" t="s">
        <v>8</v>
      </c>
      <c r="S10" s="709"/>
      <c r="T10" s="709"/>
      <c r="U10" s="710"/>
      <c r="V10" s="608" t="s">
        <v>9</v>
      </c>
      <c r="W10" s="609"/>
      <c r="X10" s="609"/>
      <c r="Y10" s="609"/>
      <c r="Z10" s="609"/>
      <c r="AA10" s="610"/>
      <c r="AB10" s="10"/>
    </row>
    <row r="11" spans="2:28" ht="28.5" customHeight="1" thickBot="1" x14ac:dyDescent="0.25">
      <c r="B11" s="9"/>
      <c r="C11" s="669"/>
      <c r="D11" s="670"/>
      <c r="E11" s="670"/>
      <c r="F11" s="670"/>
      <c r="G11" s="670"/>
      <c r="H11" s="671"/>
      <c r="I11" s="714"/>
      <c r="J11" s="715"/>
      <c r="K11" s="715"/>
      <c r="L11" s="715"/>
      <c r="M11" s="715"/>
      <c r="N11" s="715"/>
      <c r="O11" s="715"/>
      <c r="P11" s="715"/>
      <c r="Q11" s="716"/>
      <c r="R11" s="640" t="s">
        <v>319</v>
      </c>
      <c r="S11" s="717"/>
      <c r="T11" s="717"/>
      <c r="U11" s="718"/>
      <c r="V11" s="699" t="s">
        <v>171</v>
      </c>
      <c r="W11" s="706"/>
      <c r="X11" s="706"/>
      <c r="Y11" s="706"/>
      <c r="Z11" s="706"/>
      <c r="AA11" s="707"/>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666" t="s">
        <v>11</v>
      </c>
      <c r="D13" s="667"/>
      <c r="E13" s="667"/>
      <c r="F13" s="667"/>
      <c r="G13" s="667"/>
      <c r="H13" s="668"/>
      <c r="I13" s="672" t="s">
        <v>320</v>
      </c>
      <c r="J13" s="673"/>
      <c r="K13" s="673"/>
      <c r="L13" s="673"/>
      <c r="M13" s="673"/>
      <c r="N13" s="673"/>
      <c r="O13" s="673"/>
      <c r="P13" s="673"/>
      <c r="Q13" s="673"/>
      <c r="R13" s="673"/>
      <c r="S13" s="674"/>
      <c r="T13" s="666" t="s">
        <v>13</v>
      </c>
      <c r="U13" s="667"/>
      <c r="V13" s="667"/>
      <c r="W13" s="667"/>
      <c r="X13" s="667"/>
      <c r="Y13" s="667"/>
      <c r="Z13" s="667"/>
      <c r="AA13" s="668"/>
      <c r="AB13" s="16"/>
    </row>
    <row r="14" spans="2:28" ht="30" customHeight="1" thickBot="1" x14ac:dyDescent="0.25">
      <c r="B14" s="14"/>
      <c r="C14" s="669"/>
      <c r="D14" s="670"/>
      <c r="E14" s="670"/>
      <c r="F14" s="670"/>
      <c r="G14" s="670"/>
      <c r="H14" s="671"/>
      <c r="I14" s="675"/>
      <c r="J14" s="676"/>
      <c r="K14" s="676"/>
      <c r="L14" s="676"/>
      <c r="M14" s="676"/>
      <c r="N14" s="676"/>
      <c r="O14" s="676"/>
      <c r="P14" s="676"/>
      <c r="Q14" s="676"/>
      <c r="R14" s="676"/>
      <c r="S14" s="677"/>
      <c r="T14" s="678" t="s">
        <v>71</v>
      </c>
      <c r="U14" s="679"/>
      <c r="V14" s="679"/>
      <c r="W14" s="679"/>
      <c r="X14" s="679"/>
      <c r="Y14" s="679"/>
      <c r="Z14" s="679"/>
      <c r="AA14" s="680"/>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629" t="s">
        <v>15</v>
      </c>
      <c r="D16" s="630"/>
      <c r="E16" s="630"/>
      <c r="F16" s="630"/>
      <c r="G16" s="630"/>
      <c r="H16" s="631"/>
      <c r="I16" s="632" t="s">
        <v>321</v>
      </c>
      <c r="J16" s="633"/>
      <c r="K16" s="633"/>
      <c r="L16" s="633"/>
      <c r="M16" s="633"/>
      <c r="N16" s="633"/>
      <c r="O16" s="633"/>
      <c r="P16" s="633"/>
      <c r="Q16" s="633"/>
      <c r="R16" s="633"/>
      <c r="S16" s="633"/>
      <c r="T16" s="633"/>
      <c r="U16" s="633"/>
      <c r="V16" s="633"/>
      <c r="W16" s="633"/>
      <c r="X16" s="633"/>
      <c r="Y16" s="633"/>
      <c r="Z16" s="633"/>
      <c r="AA16" s="634"/>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73.900000000000006" customHeight="1" thickBot="1" x14ac:dyDescent="0.25">
      <c r="B18" s="14"/>
      <c r="C18" s="629" t="s">
        <v>73</v>
      </c>
      <c r="D18" s="630"/>
      <c r="E18" s="630"/>
      <c r="F18" s="630"/>
      <c r="G18" s="630"/>
      <c r="H18" s="631"/>
      <c r="I18" s="632" t="s">
        <v>322</v>
      </c>
      <c r="J18" s="633"/>
      <c r="K18" s="633"/>
      <c r="L18" s="633"/>
      <c r="M18" s="633"/>
      <c r="N18" s="633"/>
      <c r="O18" s="633"/>
      <c r="P18" s="633"/>
      <c r="Q18" s="633"/>
      <c r="R18" s="633"/>
      <c r="S18" s="633"/>
      <c r="T18" s="633"/>
      <c r="U18" s="633"/>
      <c r="V18" s="633"/>
      <c r="W18" s="633"/>
      <c r="X18" s="633"/>
      <c r="Y18" s="633"/>
      <c r="Z18" s="633"/>
      <c r="AA18" s="634"/>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684" t="s">
        <v>19</v>
      </c>
      <c r="D20" s="685"/>
      <c r="E20" s="685"/>
      <c r="F20" s="685"/>
      <c r="G20" s="685"/>
      <c r="H20" s="686"/>
      <c r="I20" s="690" t="s">
        <v>249</v>
      </c>
      <c r="J20" s="691"/>
      <c r="K20" s="691"/>
      <c r="L20" s="692"/>
      <c r="M20" s="608" t="s">
        <v>21</v>
      </c>
      <c r="N20" s="609"/>
      <c r="O20" s="609"/>
      <c r="P20" s="609"/>
      <c r="Q20" s="609"/>
      <c r="R20" s="609"/>
      <c r="S20" s="610"/>
      <c r="T20" s="608" t="s">
        <v>22</v>
      </c>
      <c r="U20" s="609"/>
      <c r="V20" s="609"/>
      <c r="W20" s="609"/>
      <c r="X20" s="609"/>
      <c r="Y20" s="609"/>
      <c r="Z20" s="609"/>
      <c r="AA20" s="610"/>
      <c r="AB20" s="16"/>
    </row>
    <row r="21" spans="2:28" ht="30.75" customHeight="1" thickBot="1" x14ac:dyDescent="0.25">
      <c r="B21" s="14"/>
      <c r="C21" s="687"/>
      <c r="D21" s="688"/>
      <c r="E21" s="688"/>
      <c r="F21" s="688"/>
      <c r="G21" s="688"/>
      <c r="H21" s="689"/>
      <c r="I21" s="693"/>
      <c r="J21" s="694"/>
      <c r="K21" s="694"/>
      <c r="L21" s="695"/>
      <c r="M21" s="696" t="s">
        <v>176</v>
      </c>
      <c r="N21" s="697"/>
      <c r="O21" s="697"/>
      <c r="P21" s="697"/>
      <c r="Q21" s="697"/>
      <c r="R21" s="697"/>
      <c r="S21" s="698"/>
      <c r="T21" s="696" t="s">
        <v>157</v>
      </c>
      <c r="U21" s="697"/>
      <c r="V21" s="697"/>
      <c r="W21" s="697"/>
      <c r="X21" s="697"/>
      <c r="Y21" s="697"/>
      <c r="Z21" s="698"/>
      <c r="AA21" s="166"/>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608" t="s">
        <v>25</v>
      </c>
      <c r="D23" s="609"/>
      <c r="E23" s="609"/>
      <c r="F23" s="609"/>
      <c r="G23" s="609"/>
      <c r="H23" s="609"/>
      <c r="I23" s="610"/>
      <c r="J23" s="608" t="s">
        <v>26</v>
      </c>
      <c r="K23" s="609"/>
      <c r="L23" s="609"/>
      <c r="M23" s="609"/>
      <c r="N23" s="609"/>
      <c r="O23" s="609"/>
      <c r="P23" s="610"/>
      <c r="Q23" s="608" t="s">
        <v>27</v>
      </c>
      <c r="R23" s="609"/>
      <c r="S23" s="609"/>
      <c r="T23" s="609"/>
      <c r="U23" s="609"/>
      <c r="V23" s="609"/>
      <c r="W23" s="609"/>
      <c r="X23" s="609"/>
      <c r="Y23" s="609"/>
      <c r="Z23" s="609"/>
      <c r="AA23" s="610"/>
      <c r="AB23" s="16"/>
    </row>
    <row r="24" spans="2:28" ht="15.75" customHeight="1" thickBot="1" x14ac:dyDescent="0.25">
      <c r="B24" s="14"/>
      <c r="C24" s="611" t="s">
        <v>250</v>
      </c>
      <c r="D24" s="612"/>
      <c r="E24" s="612"/>
      <c r="F24" s="612"/>
      <c r="G24" s="612"/>
      <c r="H24" s="612"/>
      <c r="I24" s="613"/>
      <c r="J24" s="611" t="s">
        <v>251</v>
      </c>
      <c r="K24" s="612"/>
      <c r="L24" s="612"/>
      <c r="M24" s="612"/>
      <c r="N24" s="612"/>
      <c r="O24" s="612"/>
      <c r="P24" s="613"/>
      <c r="Q24" s="1137" t="s">
        <v>252</v>
      </c>
      <c r="R24" s="648"/>
      <c r="S24" s="648"/>
      <c r="T24" s="648"/>
      <c r="U24" s="648"/>
      <c r="V24" s="648"/>
      <c r="W24" s="648"/>
      <c r="X24" s="648"/>
      <c r="Y24" s="648"/>
      <c r="Z24" s="648"/>
      <c r="AA24" s="650"/>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629" t="s">
        <v>31</v>
      </c>
      <c r="D26" s="630"/>
      <c r="E26" s="630"/>
      <c r="F26" s="630"/>
      <c r="G26" s="630"/>
      <c r="H26" s="631"/>
      <c r="I26" s="632" t="s">
        <v>323</v>
      </c>
      <c r="J26" s="633"/>
      <c r="K26" s="633"/>
      <c r="L26" s="633"/>
      <c r="M26" s="633"/>
      <c r="N26" s="633"/>
      <c r="O26" s="633"/>
      <c r="P26" s="633"/>
      <c r="Q26" s="633"/>
      <c r="R26" s="633"/>
      <c r="S26" s="633"/>
      <c r="T26" s="633"/>
      <c r="U26" s="633"/>
      <c r="V26" s="633"/>
      <c r="W26" s="633"/>
      <c r="X26" s="633"/>
      <c r="Y26" s="633"/>
      <c r="Z26" s="633"/>
      <c r="AA26" s="634"/>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629" t="s">
        <v>254</v>
      </c>
      <c r="D28" s="630"/>
      <c r="E28" s="630"/>
      <c r="F28" s="630"/>
      <c r="G28" s="630"/>
      <c r="H28" s="631"/>
      <c r="I28" s="640">
        <v>1</v>
      </c>
      <c r="J28" s="632"/>
      <c r="K28" s="617" t="s">
        <v>34</v>
      </c>
      <c r="L28" s="618"/>
      <c r="M28" s="618"/>
      <c r="N28" s="619"/>
      <c r="O28" s="683" t="s">
        <v>35</v>
      </c>
      <c r="P28" s="681"/>
      <c r="Q28" s="681"/>
      <c r="R28" s="682"/>
      <c r="S28" s="117" t="s">
        <v>37</v>
      </c>
      <c r="T28" s="681" t="s">
        <v>36</v>
      </c>
      <c r="U28" s="681"/>
      <c r="V28" s="682"/>
      <c r="W28" s="31"/>
      <c r="X28" s="635" t="s">
        <v>38</v>
      </c>
      <c r="Y28" s="636"/>
      <c r="Z28" s="637"/>
      <c r="AA28" s="30"/>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651" t="s">
        <v>39</v>
      </c>
      <c r="D30" s="652"/>
      <c r="E30" s="652"/>
      <c r="F30" s="652"/>
      <c r="G30" s="652"/>
      <c r="H30" s="652"/>
      <c r="I30" s="652"/>
      <c r="J30" s="653"/>
      <c r="K30" s="660" t="s">
        <v>40</v>
      </c>
      <c r="L30" s="661"/>
      <c r="M30" s="661"/>
      <c r="N30" s="661"/>
      <c r="O30" s="661"/>
      <c r="P30" s="661"/>
      <c r="Q30" s="661"/>
      <c r="R30" s="661"/>
      <c r="S30" s="662" t="s">
        <v>41</v>
      </c>
      <c r="T30" s="662"/>
      <c r="U30" s="662"/>
      <c r="V30" s="662"/>
      <c r="W30" s="662"/>
      <c r="X30" s="663" t="s">
        <v>42</v>
      </c>
      <c r="Y30" s="663"/>
      <c r="Z30" s="663"/>
      <c r="AA30" s="664"/>
      <c r="AB30" s="16"/>
    </row>
    <row r="31" spans="2:28" ht="14.25" customHeight="1" x14ac:dyDescent="0.2">
      <c r="B31" s="14"/>
      <c r="C31" s="654"/>
      <c r="D31" s="655"/>
      <c r="E31" s="655"/>
      <c r="F31" s="655"/>
      <c r="G31" s="655"/>
      <c r="H31" s="655"/>
      <c r="I31" s="655"/>
      <c r="J31" s="656"/>
      <c r="K31" s="665" t="s">
        <v>43</v>
      </c>
      <c r="L31" s="638"/>
      <c r="M31" s="638"/>
      <c r="N31" s="638"/>
      <c r="O31" s="638" t="s">
        <v>44</v>
      </c>
      <c r="P31" s="638"/>
      <c r="Q31" s="638"/>
      <c r="R31" s="638"/>
      <c r="S31" s="638" t="s">
        <v>43</v>
      </c>
      <c r="T31" s="638"/>
      <c r="U31" s="638" t="s">
        <v>44</v>
      </c>
      <c r="V31" s="638"/>
      <c r="W31" s="638"/>
      <c r="X31" s="638" t="s">
        <v>43</v>
      </c>
      <c r="Y31" s="638"/>
      <c r="Z31" s="638" t="s">
        <v>44</v>
      </c>
      <c r="AA31" s="639"/>
      <c r="AB31" s="16"/>
    </row>
    <row r="32" spans="2:28" ht="15" customHeight="1" thickBot="1" x14ac:dyDescent="0.25">
      <c r="B32" s="14"/>
      <c r="C32" s="657"/>
      <c r="D32" s="658"/>
      <c r="E32" s="658"/>
      <c r="F32" s="658"/>
      <c r="G32" s="658"/>
      <c r="H32" s="658"/>
      <c r="I32" s="658"/>
      <c r="J32" s="659"/>
      <c r="K32" s="1184">
        <v>0</v>
      </c>
      <c r="L32" s="1185"/>
      <c r="M32" s="1185"/>
      <c r="N32" s="1185"/>
      <c r="O32" s="1185">
        <v>0.89</v>
      </c>
      <c r="P32" s="1185"/>
      <c r="Q32" s="1185"/>
      <c r="R32" s="1185"/>
      <c r="S32" s="1185">
        <v>0.9</v>
      </c>
      <c r="T32" s="1185"/>
      <c r="U32" s="1185">
        <v>0.99</v>
      </c>
      <c r="V32" s="1185"/>
      <c r="W32" s="1185"/>
      <c r="X32" s="1185">
        <v>1</v>
      </c>
      <c r="Y32" s="1185"/>
      <c r="Z32" s="1185">
        <v>1</v>
      </c>
      <c r="AA32" s="1186"/>
      <c r="AB32" s="16"/>
    </row>
    <row r="33" spans="2:42"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42" s="18" customFormat="1" ht="15.75" thickBot="1" x14ac:dyDescent="0.25">
      <c r="B34" s="19"/>
      <c r="C34" s="1008" t="s">
        <v>45</v>
      </c>
      <c r="D34" s="1009"/>
      <c r="E34" s="1009"/>
      <c r="F34" s="1009"/>
      <c r="G34" s="1009"/>
      <c r="H34" s="1009"/>
      <c r="I34" s="1009"/>
      <c r="J34" s="1009"/>
      <c r="K34" s="1009"/>
      <c r="L34" s="1009"/>
      <c r="M34" s="1009"/>
      <c r="N34" s="1009"/>
      <c r="O34" s="1009"/>
      <c r="P34" s="1009"/>
      <c r="Q34" s="1009"/>
      <c r="R34" s="1009"/>
      <c r="S34" s="1009"/>
      <c r="T34" s="1009"/>
      <c r="U34" s="1009"/>
      <c r="V34" s="1009"/>
      <c r="W34" s="1009"/>
      <c r="X34" s="1009"/>
      <c r="Y34" s="1009"/>
      <c r="Z34" s="1009"/>
      <c r="AA34" s="1010"/>
      <c r="AB34" s="16"/>
    </row>
    <row r="35" spans="2:42" s="18" customFormat="1" ht="60.75" thickBot="1" x14ac:dyDescent="0.25">
      <c r="B35" s="19"/>
      <c r="C35" s="1008" t="s">
        <v>46</v>
      </c>
      <c r="D35" s="1009"/>
      <c r="E35" s="1009"/>
      <c r="F35" s="1009"/>
      <c r="G35" s="1010"/>
      <c r="H35" s="167" t="s">
        <v>324</v>
      </c>
      <c r="I35" s="167" t="s">
        <v>309</v>
      </c>
      <c r="J35" s="167" t="s">
        <v>49</v>
      </c>
      <c r="K35" s="1146" t="s">
        <v>50</v>
      </c>
      <c r="L35" s="1147"/>
      <c r="M35" s="1147"/>
      <c r="N35" s="1147"/>
      <c r="O35" s="1147"/>
      <c r="P35" s="1147"/>
      <c r="Q35" s="1147"/>
      <c r="R35" s="1147"/>
      <c r="S35" s="1147"/>
      <c r="T35" s="1147"/>
      <c r="U35" s="1147"/>
      <c r="V35" s="1147"/>
      <c r="W35" s="1147"/>
      <c r="X35" s="1147"/>
      <c r="Y35" s="1147"/>
      <c r="Z35" s="1147"/>
      <c r="AA35" s="1148"/>
      <c r="AB35" s="16"/>
    </row>
    <row r="36" spans="2:42" s="18" customFormat="1" ht="117.6" customHeight="1" thickBot="1" x14ac:dyDescent="0.25">
      <c r="B36" s="19"/>
      <c r="C36" s="973" t="s">
        <v>257</v>
      </c>
      <c r="D36" s="974"/>
      <c r="E36" s="974"/>
      <c r="F36" s="974"/>
      <c r="G36" s="975"/>
      <c r="H36" s="168">
        <v>27.22</v>
      </c>
      <c r="I36" s="181">
        <v>17.100000000000001</v>
      </c>
      <c r="J36" s="170">
        <f>+H36/I36</f>
        <v>1.5918128654970758</v>
      </c>
      <c r="K36" s="1172" t="s">
        <v>325</v>
      </c>
      <c r="L36" s="1173"/>
      <c r="M36" s="1173"/>
      <c r="N36" s="1173"/>
      <c r="O36" s="1173"/>
      <c r="P36" s="1173"/>
      <c r="Q36" s="1173"/>
      <c r="R36" s="1173"/>
      <c r="S36" s="1173"/>
      <c r="T36" s="1173"/>
      <c r="U36" s="1173"/>
      <c r="V36" s="1173"/>
      <c r="W36" s="1173"/>
      <c r="X36" s="1173"/>
      <c r="Y36" s="1173"/>
      <c r="Z36" s="1173"/>
      <c r="AA36" s="1174"/>
      <c r="AB36" s="16"/>
    </row>
    <row r="37" spans="2:42" s="18" customFormat="1" ht="32.450000000000003" customHeight="1" thickBot="1" x14ac:dyDescent="0.25">
      <c r="B37" s="19"/>
      <c r="C37" s="973" t="s">
        <v>259</v>
      </c>
      <c r="D37" s="974"/>
      <c r="E37" s="974"/>
      <c r="F37" s="974"/>
      <c r="G37" s="975"/>
      <c r="H37" s="172">
        <v>0</v>
      </c>
      <c r="I37" s="181">
        <v>0</v>
      </c>
      <c r="J37" s="170">
        <v>0</v>
      </c>
      <c r="K37" s="1172" t="s">
        <v>326</v>
      </c>
      <c r="L37" s="1173"/>
      <c r="M37" s="1173"/>
      <c r="N37" s="1173"/>
      <c r="O37" s="1173"/>
      <c r="P37" s="1173"/>
      <c r="Q37" s="1173"/>
      <c r="R37" s="1173"/>
      <c r="S37" s="1173"/>
      <c r="T37" s="1173"/>
      <c r="U37" s="1173"/>
      <c r="V37" s="1173"/>
      <c r="W37" s="1173"/>
      <c r="X37" s="1173"/>
      <c r="Y37" s="1173"/>
      <c r="Z37" s="1173"/>
      <c r="AA37" s="1174"/>
      <c r="AB37" s="16"/>
    </row>
    <row r="38" spans="2:42" s="18" customFormat="1" ht="32.450000000000003" customHeight="1" thickBot="1" x14ac:dyDescent="0.25">
      <c r="B38" s="19"/>
      <c r="C38" s="973" t="s">
        <v>261</v>
      </c>
      <c r="D38" s="974"/>
      <c r="E38" s="974"/>
      <c r="F38" s="974"/>
      <c r="G38" s="975"/>
      <c r="H38" s="172">
        <v>0</v>
      </c>
      <c r="I38" s="181">
        <v>0</v>
      </c>
      <c r="J38" s="170">
        <v>0</v>
      </c>
      <c r="K38" s="1172" t="s">
        <v>326</v>
      </c>
      <c r="L38" s="1173"/>
      <c r="M38" s="1173"/>
      <c r="N38" s="1173"/>
      <c r="O38" s="1173"/>
      <c r="P38" s="1173"/>
      <c r="Q38" s="1173"/>
      <c r="R38" s="1173"/>
      <c r="S38" s="1173"/>
      <c r="T38" s="1173"/>
      <c r="U38" s="1173"/>
      <c r="V38" s="1173"/>
      <c r="W38" s="1173"/>
      <c r="X38" s="1173"/>
      <c r="Y38" s="1173"/>
      <c r="Z38" s="1173"/>
      <c r="AA38" s="1174"/>
      <c r="AB38" s="16"/>
    </row>
    <row r="39" spans="2:42" s="18" customFormat="1" ht="46.9" customHeight="1" thickBot="1" x14ac:dyDescent="0.25">
      <c r="B39" s="19"/>
      <c r="C39" s="973" t="s">
        <v>263</v>
      </c>
      <c r="D39" s="974"/>
      <c r="E39" s="974"/>
      <c r="F39" s="974"/>
      <c r="G39" s="975"/>
      <c r="H39" s="172">
        <v>2.54</v>
      </c>
      <c r="I39" s="181">
        <v>2</v>
      </c>
      <c r="J39" s="170">
        <f>+H39/I39</f>
        <v>1.27</v>
      </c>
      <c r="K39" s="1172" t="s">
        <v>327</v>
      </c>
      <c r="L39" s="1173"/>
      <c r="M39" s="1173"/>
      <c r="N39" s="1173"/>
      <c r="O39" s="1173"/>
      <c r="P39" s="1173"/>
      <c r="Q39" s="1173"/>
      <c r="R39" s="1173"/>
      <c r="S39" s="1173"/>
      <c r="T39" s="1173"/>
      <c r="U39" s="1173"/>
      <c r="V39" s="1173"/>
      <c r="W39" s="1173"/>
      <c r="X39" s="1173"/>
      <c r="Y39" s="1173"/>
      <c r="Z39" s="1173"/>
      <c r="AA39" s="1174"/>
      <c r="AB39" s="16"/>
      <c r="AC39" s="171"/>
    </row>
    <row r="40" spans="2:42" s="18" customFormat="1" ht="15.75" customHeight="1" thickBot="1" x14ac:dyDescent="0.3">
      <c r="B40" s="19"/>
      <c r="C40" s="1002" t="s">
        <v>51</v>
      </c>
      <c r="D40" s="1003"/>
      <c r="E40" s="1003"/>
      <c r="F40" s="1003"/>
      <c r="G40" s="1004"/>
      <c r="H40" s="175">
        <f>SUM(H36:H39)</f>
        <v>29.759999999999998</v>
      </c>
      <c r="I40" s="188">
        <f>SUM(I36:I39)</f>
        <v>19.100000000000001</v>
      </c>
      <c r="J40" s="185">
        <f>+H40/I40</f>
        <v>1.5581151832460731</v>
      </c>
      <c r="K40" s="1005"/>
      <c r="L40" s="1006"/>
      <c r="M40" s="1006"/>
      <c r="N40" s="1006"/>
      <c r="O40" s="1006"/>
      <c r="P40" s="1006"/>
      <c r="Q40" s="1006"/>
      <c r="R40" s="1006"/>
      <c r="S40" s="1006"/>
      <c r="T40" s="1006"/>
      <c r="U40" s="1006"/>
      <c r="V40" s="1006"/>
      <c r="W40" s="1006"/>
      <c r="X40" s="1006"/>
      <c r="Y40" s="1006"/>
      <c r="Z40" s="1006"/>
      <c r="AA40" s="1007"/>
      <c r="AB40" s="16"/>
    </row>
    <row r="41" spans="2:42" s="18" customFormat="1" ht="5.25" customHeight="1" x14ac:dyDescent="0.2">
      <c r="B41" s="19"/>
      <c r="C41" s="15"/>
      <c r="D41" s="15"/>
      <c r="E41" s="15"/>
      <c r="F41" s="15"/>
      <c r="G41" s="15"/>
      <c r="H41" s="136"/>
      <c r="I41" s="136"/>
      <c r="J41" s="137"/>
      <c r="K41" s="15"/>
      <c r="L41" s="15"/>
      <c r="M41" s="15"/>
      <c r="N41" s="15"/>
      <c r="O41" s="15"/>
      <c r="P41" s="15"/>
      <c r="Q41" s="15"/>
      <c r="R41" s="15"/>
      <c r="S41" s="15"/>
      <c r="T41" s="15"/>
      <c r="U41" s="15"/>
      <c r="V41" s="15"/>
      <c r="W41" s="15"/>
      <c r="X41" s="15"/>
      <c r="Y41" s="15"/>
      <c r="Z41" s="15"/>
      <c r="AA41" s="15"/>
      <c r="AB41" s="16"/>
    </row>
    <row r="42" spans="2:42" s="18" customFormat="1" ht="15" thickBot="1" x14ac:dyDescent="0.25">
      <c r="B42" s="19"/>
      <c r="C42" s="15"/>
      <c r="D42" s="15"/>
      <c r="E42" s="15"/>
      <c r="F42" s="15"/>
      <c r="G42" s="15"/>
      <c r="H42" s="136"/>
      <c r="I42" s="136"/>
      <c r="J42" s="137"/>
      <c r="K42" s="15"/>
      <c r="L42" s="15"/>
      <c r="M42" s="15"/>
      <c r="N42" s="15"/>
      <c r="O42" s="15"/>
      <c r="P42" s="15"/>
      <c r="Q42" s="15"/>
      <c r="R42" s="15"/>
      <c r="S42" s="15"/>
      <c r="T42" s="15"/>
      <c r="U42" s="15"/>
      <c r="V42" s="15"/>
      <c r="W42" s="15"/>
      <c r="X42" s="15"/>
      <c r="Y42" s="15"/>
      <c r="Z42" s="15"/>
      <c r="AA42" s="15"/>
      <c r="AB42" s="16"/>
    </row>
    <row r="43" spans="2:42" s="18" customFormat="1" x14ac:dyDescent="0.2">
      <c r="B43" s="19"/>
      <c r="C43" s="820" t="s">
        <v>52</v>
      </c>
      <c r="D43" s="821"/>
      <c r="E43" s="821"/>
      <c r="F43" s="821"/>
      <c r="G43" s="821"/>
      <c r="H43" s="821"/>
      <c r="I43" s="821"/>
      <c r="J43" s="821"/>
      <c r="K43" s="821"/>
      <c r="L43" s="821"/>
      <c r="M43" s="821"/>
      <c r="N43" s="821"/>
      <c r="O43" s="821"/>
      <c r="P43" s="821"/>
      <c r="Q43" s="821"/>
      <c r="R43" s="821"/>
      <c r="S43" s="821"/>
      <c r="T43" s="821"/>
      <c r="U43" s="821"/>
      <c r="V43" s="821"/>
      <c r="W43" s="821"/>
      <c r="X43" s="821"/>
      <c r="Y43" s="821"/>
      <c r="Z43" s="821"/>
      <c r="AA43" s="822"/>
      <c r="AB43" s="16"/>
    </row>
    <row r="44" spans="2:42" ht="15" thickBot="1" x14ac:dyDescent="0.25">
      <c r="B44" s="14"/>
      <c r="C44" s="1125"/>
      <c r="D44" s="1126"/>
      <c r="E44" s="1126"/>
      <c r="F44" s="1126"/>
      <c r="G44" s="1126"/>
      <c r="H44" s="1126"/>
      <c r="I44" s="1126"/>
      <c r="J44" s="1126"/>
      <c r="K44" s="1126"/>
      <c r="L44" s="1126"/>
      <c r="M44" s="1126"/>
      <c r="N44" s="1126"/>
      <c r="O44" s="1126"/>
      <c r="P44" s="1126"/>
      <c r="Q44" s="1126"/>
      <c r="R44" s="1126"/>
      <c r="S44" s="1126"/>
      <c r="T44" s="1126"/>
      <c r="U44" s="1126"/>
      <c r="V44" s="1126"/>
      <c r="W44" s="1126"/>
      <c r="X44" s="1126"/>
      <c r="Y44" s="1126"/>
      <c r="Z44" s="1126"/>
      <c r="AA44" s="1127"/>
      <c r="AB44" s="16"/>
    </row>
    <row r="45" spans="2:42" x14ac:dyDescent="0.2">
      <c r="B45" s="14"/>
      <c r="C45" s="972" t="s">
        <v>239</v>
      </c>
      <c r="D45" s="985"/>
      <c r="E45" s="985"/>
      <c r="F45" s="985"/>
      <c r="G45" s="985"/>
      <c r="H45" s="985"/>
      <c r="I45" s="985"/>
      <c r="J45" s="985"/>
      <c r="K45" s="985"/>
      <c r="L45" s="985"/>
      <c r="M45" s="985"/>
      <c r="N45" s="985"/>
      <c r="O45" s="985"/>
      <c r="P45" s="985"/>
      <c r="Q45" s="985"/>
      <c r="R45" s="985"/>
      <c r="S45" s="985"/>
      <c r="T45" s="985"/>
      <c r="U45" s="985"/>
      <c r="V45" s="985"/>
      <c r="W45" s="985"/>
      <c r="X45" s="985"/>
      <c r="Y45" s="985"/>
      <c r="Z45" s="985"/>
      <c r="AA45" s="986"/>
      <c r="AB45" s="16"/>
      <c r="AM45" s="1" t="s">
        <v>265</v>
      </c>
      <c r="AN45" s="1" t="s">
        <v>266</v>
      </c>
      <c r="AO45" s="1" t="s">
        <v>267</v>
      </c>
      <c r="AP45" s="1" t="s">
        <v>268</v>
      </c>
    </row>
    <row r="46" spans="2:42" x14ac:dyDescent="0.2">
      <c r="B46" s="14"/>
      <c r="C46" s="987"/>
      <c r="D46" s="988"/>
      <c r="E46" s="988"/>
      <c r="F46" s="988"/>
      <c r="G46" s="988"/>
      <c r="H46" s="988"/>
      <c r="I46" s="988"/>
      <c r="J46" s="988"/>
      <c r="K46" s="988"/>
      <c r="L46" s="988"/>
      <c r="M46" s="988"/>
      <c r="N46" s="988"/>
      <c r="O46" s="988"/>
      <c r="P46" s="988"/>
      <c r="Q46" s="988"/>
      <c r="R46" s="988"/>
      <c r="S46" s="988"/>
      <c r="T46" s="988"/>
      <c r="U46" s="988"/>
      <c r="V46" s="988"/>
      <c r="W46" s="988"/>
      <c r="X46" s="988"/>
      <c r="Y46" s="988"/>
      <c r="Z46" s="988"/>
      <c r="AA46" s="989"/>
      <c r="AB46" s="16"/>
      <c r="AM46" s="1" t="s">
        <v>269</v>
      </c>
      <c r="AN46" s="1">
        <v>27.18</v>
      </c>
      <c r="AO46" s="1">
        <v>27.18</v>
      </c>
      <c r="AP46" s="1">
        <v>19.100000000000001</v>
      </c>
    </row>
    <row r="47" spans="2:42" x14ac:dyDescent="0.2">
      <c r="B47" s="14"/>
      <c r="C47" s="987"/>
      <c r="D47" s="988"/>
      <c r="E47" s="988"/>
      <c r="F47" s="988"/>
      <c r="G47" s="988"/>
      <c r="H47" s="988"/>
      <c r="I47" s="988"/>
      <c r="J47" s="988"/>
      <c r="K47" s="988"/>
      <c r="L47" s="988"/>
      <c r="M47" s="988"/>
      <c r="N47" s="988"/>
      <c r="O47" s="988"/>
      <c r="P47" s="988"/>
      <c r="Q47" s="988"/>
      <c r="R47" s="988"/>
      <c r="S47" s="988"/>
      <c r="T47" s="988"/>
      <c r="U47" s="988"/>
      <c r="V47" s="988"/>
      <c r="W47" s="988"/>
      <c r="X47" s="988"/>
      <c r="Y47" s="988"/>
      <c r="Z47" s="988"/>
      <c r="AA47" s="989"/>
      <c r="AB47" s="16"/>
      <c r="AM47" s="1" t="s">
        <v>270</v>
      </c>
      <c r="AN47" s="1">
        <v>0</v>
      </c>
      <c r="AO47" s="1">
        <f>+AO46+AN47</f>
        <v>27.18</v>
      </c>
      <c r="AP47" s="1">
        <v>0</v>
      </c>
    </row>
    <row r="48" spans="2:42" x14ac:dyDescent="0.2">
      <c r="B48" s="14"/>
      <c r="C48" s="987"/>
      <c r="D48" s="988"/>
      <c r="E48" s="988"/>
      <c r="F48" s="988"/>
      <c r="G48" s="988"/>
      <c r="H48" s="988"/>
      <c r="I48" s="988"/>
      <c r="J48" s="988"/>
      <c r="K48" s="988"/>
      <c r="L48" s="988"/>
      <c r="M48" s="988"/>
      <c r="N48" s="988"/>
      <c r="O48" s="988"/>
      <c r="P48" s="988"/>
      <c r="Q48" s="988"/>
      <c r="R48" s="988"/>
      <c r="S48" s="988"/>
      <c r="T48" s="988"/>
      <c r="U48" s="988"/>
      <c r="V48" s="988"/>
      <c r="W48" s="988"/>
      <c r="X48" s="988"/>
      <c r="Y48" s="988"/>
      <c r="Z48" s="988"/>
      <c r="AA48" s="989"/>
      <c r="AB48" s="16"/>
      <c r="AM48" s="1" t="s">
        <v>271</v>
      </c>
      <c r="AN48" s="1">
        <v>0</v>
      </c>
      <c r="AO48" s="1">
        <f t="shared" ref="AO48:AO49" si="0">+AO47+AN48</f>
        <v>27.18</v>
      </c>
      <c r="AP48" s="1">
        <v>0</v>
      </c>
    </row>
    <row r="49" spans="2:42" x14ac:dyDescent="0.2">
      <c r="B49" s="14"/>
      <c r="C49" s="987"/>
      <c r="D49" s="988"/>
      <c r="E49" s="988"/>
      <c r="F49" s="988"/>
      <c r="G49" s="988"/>
      <c r="H49" s="988"/>
      <c r="I49" s="988"/>
      <c r="J49" s="988"/>
      <c r="K49" s="988"/>
      <c r="L49" s="988"/>
      <c r="M49" s="988"/>
      <c r="N49" s="988"/>
      <c r="O49" s="988"/>
      <c r="P49" s="988"/>
      <c r="Q49" s="988"/>
      <c r="R49" s="988"/>
      <c r="S49" s="988"/>
      <c r="T49" s="988"/>
      <c r="U49" s="988"/>
      <c r="V49" s="988"/>
      <c r="W49" s="988"/>
      <c r="X49" s="988"/>
      <c r="Y49" s="988"/>
      <c r="Z49" s="988"/>
      <c r="AA49" s="989"/>
      <c r="AB49" s="16"/>
      <c r="AM49" s="1" t="s">
        <v>272</v>
      </c>
      <c r="AN49" s="1">
        <v>2</v>
      </c>
      <c r="AO49" s="1">
        <f t="shared" si="0"/>
        <v>29.18</v>
      </c>
      <c r="AP49" s="1">
        <v>0</v>
      </c>
    </row>
    <row r="50" spans="2:42" x14ac:dyDescent="0.2">
      <c r="B50" s="14"/>
      <c r="C50" s="987"/>
      <c r="D50" s="988"/>
      <c r="E50" s="988"/>
      <c r="F50" s="988"/>
      <c r="G50" s="988"/>
      <c r="H50" s="988"/>
      <c r="I50" s="988"/>
      <c r="J50" s="988"/>
      <c r="K50" s="988"/>
      <c r="L50" s="988"/>
      <c r="M50" s="988"/>
      <c r="N50" s="988"/>
      <c r="O50" s="988"/>
      <c r="P50" s="988"/>
      <c r="Q50" s="988"/>
      <c r="R50" s="988"/>
      <c r="S50" s="988"/>
      <c r="T50" s="988"/>
      <c r="U50" s="988"/>
      <c r="V50" s="988"/>
      <c r="W50" s="988"/>
      <c r="X50" s="988"/>
      <c r="Y50" s="988"/>
      <c r="Z50" s="988"/>
      <c r="AA50" s="989"/>
      <c r="AB50" s="16"/>
      <c r="AM50" s="1" t="s">
        <v>51</v>
      </c>
      <c r="AN50" s="1">
        <f>(AN46+AN47+AN48+AN49)</f>
        <v>29.18</v>
      </c>
      <c r="AO50" s="1">
        <f>(AO46+AN47+AN48+AN49)</f>
        <v>29.18</v>
      </c>
      <c r="AP50" s="1">
        <f>(AP46+AP47+AP48+AP49)</f>
        <v>19.100000000000001</v>
      </c>
    </row>
    <row r="51" spans="2:42" x14ac:dyDescent="0.2">
      <c r="B51" s="14"/>
      <c r="C51" s="987"/>
      <c r="D51" s="988"/>
      <c r="E51" s="988"/>
      <c r="F51" s="988"/>
      <c r="G51" s="988"/>
      <c r="H51" s="988"/>
      <c r="I51" s="988"/>
      <c r="J51" s="988"/>
      <c r="K51" s="988"/>
      <c r="L51" s="988"/>
      <c r="M51" s="988"/>
      <c r="N51" s="988"/>
      <c r="O51" s="988"/>
      <c r="P51" s="988"/>
      <c r="Q51" s="988"/>
      <c r="R51" s="988"/>
      <c r="S51" s="988"/>
      <c r="T51" s="988"/>
      <c r="U51" s="988"/>
      <c r="V51" s="988"/>
      <c r="W51" s="988"/>
      <c r="X51" s="988"/>
      <c r="Y51" s="988"/>
      <c r="Z51" s="988"/>
      <c r="AA51" s="989"/>
      <c r="AB51" s="16"/>
    </row>
    <row r="52" spans="2:42" x14ac:dyDescent="0.2">
      <c r="B52" s="14"/>
      <c r="C52" s="987"/>
      <c r="D52" s="988"/>
      <c r="E52" s="988"/>
      <c r="F52" s="988"/>
      <c r="G52" s="988"/>
      <c r="H52" s="988"/>
      <c r="I52" s="988"/>
      <c r="J52" s="988"/>
      <c r="K52" s="988"/>
      <c r="L52" s="988"/>
      <c r="M52" s="988"/>
      <c r="N52" s="988"/>
      <c r="O52" s="988"/>
      <c r="P52" s="988"/>
      <c r="Q52" s="988"/>
      <c r="R52" s="988"/>
      <c r="S52" s="988"/>
      <c r="T52" s="988"/>
      <c r="U52" s="988"/>
      <c r="V52" s="988"/>
      <c r="W52" s="988"/>
      <c r="X52" s="988"/>
      <c r="Y52" s="988"/>
      <c r="Z52" s="988"/>
      <c r="AA52" s="989"/>
      <c r="AB52" s="16"/>
    </row>
    <row r="53" spans="2:42" x14ac:dyDescent="0.2">
      <c r="B53" s="14"/>
      <c r="C53" s="987"/>
      <c r="D53" s="988"/>
      <c r="E53" s="988"/>
      <c r="F53" s="988"/>
      <c r="G53" s="988"/>
      <c r="H53" s="988"/>
      <c r="I53" s="988"/>
      <c r="J53" s="988"/>
      <c r="K53" s="988"/>
      <c r="L53" s="988"/>
      <c r="M53" s="988"/>
      <c r="N53" s="988"/>
      <c r="O53" s="988"/>
      <c r="P53" s="988"/>
      <c r="Q53" s="988"/>
      <c r="R53" s="988"/>
      <c r="S53" s="988"/>
      <c r="T53" s="988"/>
      <c r="U53" s="988"/>
      <c r="V53" s="988"/>
      <c r="W53" s="988"/>
      <c r="X53" s="988"/>
      <c r="Y53" s="988"/>
      <c r="Z53" s="988"/>
      <c r="AA53" s="989"/>
      <c r="AB53" s="16"/>
    </row>
    <row r="54" spans="2:42" x14ac:dyDescent="0.2">
      <c r="B54" s="14"/>
      <c r="C54" s="987"/>
      <c r="D54" s="988"/>
      <c r="E54" s="988"/>
      <c r="F54" s="988"/>
      <c r="G54" s="988"/>
      <c r="H54" s="988"/>
      <c r="I54" s="988"/>
      <c r="J54" s="988"/>
      <c r="K54" s="988"/>
      <c r="L54" s="988"/>
      <c r="M54" s="988"/>
      <c r="N54" s="988"/>
      <c r="O54" s="988"/>
      <c r="P54" s="988"/>
      <c r="Q54" s="988"/>
      <c r="R54" s="988"/>
      <c r="S54" s="988"/>
      <c r="T54" s="988"/>
      <c r="U54" s="988"/>
      <c r="V54" s="988"/>
      <c r="W54" s="988"/>
      <c r="X54" s="988"/>
      <c r="Y54" s="988"/>
      <c r="Z54" s="988"/>
      <c r="AA54" s="989"/>
      <c r="AB54" s="16"/>
    </row>
    <row r="55" spans="2:42" x14ac:dyDescent="0.2">
      <c r="B55" s="14"/>
      <c r="C55" s="987"/>
      <c r="D55" s="988"/>
      <c r="E55" s="988"/>
      <c r="F55" s="988"/>
      <c r="G55" s="988"/>
      <c r="H55" s="988"/>
      <c r="I55" s="988"/>
      <c r="J55" s="988"/>
      <c r="K55" s="988"/>
      <c r="L55" s="988"/>
      <c r="M55" s="988"/>
      <c r="N55" s="988"/>
      <c r="O55" s="988"/>
      <c r="P55" s="988"/>
      <c r="Q55" s="988"/>
      <c r="R55" s="988"/>
      <c r="S55" s="988"/>
      <c r="T55" s="988"/>
      <c r="U55" s="988"/>
      <c r="V55" s="988"/>
      <c r="W55" s="988"/>
      <c r="X55" s="988"/>
      <c r="Y55" s="988"/>
      <c r="Z55" s="988"/>
      <c r="AA55" s="989"/>
      <c r="AB55" s="16"/>
    </row>
    <row r="56" spans="2:42" x14ac:dyDescent="0.2">
      <c r="B56" s="14"/>
      <c r="C56" s="987"/>
      <c r="D56" s="988"/>
      <c r="E56" s="988"/>
      <c r="F56" s="988"/>
      <c r="G56" s="988"/>
      <c r="H56" s="988"/>
      <c r="I56" s="988"/>
      <c r="J56" s="988"/>
      <c r="K56" s="988"/>
      <c r="L56" s="988"/>
      <c r="M56" s="988"/>
      <c r="N56" s="988"/>
      <c r="O56" s="988"/>
      <c r="P56" s="988"/>
      <c r="Q56" s="988"/>
      <c r="R56" s="988"/>
      <c r="S56" s="988"/>
      <c r="T56" s="988"/>
      <c r="U56" s="988"/>
      <c r="V56" s="988"/>
      <c r="W56" s="988"/>
      <c r="X56" s="988"/>
      <c r="Y56" s="988"/>
      <c r="Z56" s="988"/>
      <c r="AA56" s="989"/>
      <c r="AB56" s="16"/>
    </row>
    <row r="57" spans="2:42" ht="15" thickBot="1" x14ac:dyDescent="0.25">
      <c r="B57" s="14"/>
      <c r="C57" s="990"/>
      <c r="D57" s="991"/>
      <c r="E57" s="991"/>
      <c r="F57" s="991"/>
      <c r="G57" s="991"/>
      <c r="H57" s="991"/>
      <c r="I57" s="991"/>
      <c r="J57" s="991"/>
      <c r="K57" s="991"/>
      <c r="L57" s="991"/>
      <c r="M57" s="991"/>
      <c r="N57" s="991"/>
      <c r="O57" s="991"/>
      <c r="P57" s="991"/>
      <c r="Q57" s="991"/>
      <c r="R57" s="991"/>
      <c r="S57" s="991"/>
      <c r="T57" s="991"/>
      <c r="U57" s="991"/>
      <c r="V57" s="991"/>
      <c r="W57" s="991"/>
      <c r="X57" s="991"/>
      <c r="Y57" s="991"/>
      <c r="Z57" s="991"/>
      <c r="AA57" s="992"/>
      <c r="AB57" s="16"/>
    </row>
    <row r="58" spans="2:42" x14ac:dyDescent="0.2">
      <c r="B58" s="20"/>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21"/>
    </row>
    <row r="59" spans="2:42" ht="15" thickBot="1" x14ac:dyDescent="0.25">
      <c r="B59" s="2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23"/>
    </row>
    <row r="60" spans="2:42" ht="15.75" x14ac:dyDescent="0.2">
      <c r="B60" s="24"/>
      <c r="C60" s="993" t="s">
        <v>46</v>
      </c>
      <c r="D60" s="994"/>
      <c r="E60" s="994"/>
      <c r="F60" s="994"/>
      <c r="G60" s="995"/>
      <c r="H60" s="993" t="s">
        <v>91</v>
      </c>
      <c r="I60" s="995"/>
      <c r="J60" s="993" t="s">
        <v>64</v>
      </c>
      <c r="K60" s="994"/>
      <c r="L60" s="994"/>
      <c r="M60" s="995"/>
      <c r="N60" s="993" t="s">
        <v>53</v>
      </c>
      <c r="O60" s="994"/>
      <c r="P60" s="994"/>
      <c r="Q60" s="994"/>
      <c r="R60" s="994"/>
      <c r="S60" s="994"/>
      <c r="T60" s="994"/>
      <c r="U60" s="995"/>
      <c r="V60" s="1139" t="s">
        <v>54</v>
      </c>
      <c r="W60" s="1139"/>
      <c r="X60" s="1139"/>
      <c r="Y60" s="1139"/>
      <c r="Z60" s="1139"/>
      <c r="AA60" s="1140"/>
      <c r="AB60" s="25"/>
    </row>
    <row r="61" spans="2:42" ht="15.75" x14ac:dyDescent="0.2">
      <c r="B61" s="26"/>
      <c r="C61" s="996"/>
      <c r="D61" s="997"/>
      <c r="E61" s="997"/>
      <c r="F61" s="997"/>
      <c r="G61" s="998"/>
      <c r="H61" s="996"/>
      <c r="I61" s="998"/>
      <c r="J61" s="996"/>
      <c r="K61" s="997"/>
      <c r="L61" s="997"/>
      <c r="M61" s="998"/>
      <c r="N61" s="996"/>
      <c r="O61" s="997"/>
      <c r="P61" s="997"/>
      <c r="Q61" s="997"/>
      <c r="R61" s="997"/>
      <c r="S61" s="997"/>
      <c r="T61" s="997"/>
      <c r="U61" s="998"/>
      <c r="V61" s="1141"/>
      <c r="W61" s="1141"/>
      <c r="X61" s="1141"/>
      <c r="Y61" s="1141"/>
      <c r="Z61" s="1141"/>
      <c r="AA61" s="1142"/>
      <c r="AB61" s="25"/>
    </row>
    <row r="62" spans="2:42" ht="16.5" thickBot="1" x14ac:dyDescent="0.25">
      <c r="B62" s="26"/>
      <c r="C62" s="996"/>
      <c r="D62" s="997"/>
      <c r="E62" s="997"/>
      <c r="F62" s="997"/>
      <c r="G62" s="998"/>
      <c r="H62" s="996"/>
      <c r="I62" s="998"/>
      <c r="J62" s="996"/>
      <c r="K62" s="997"/>
      <c r="L62" s="997"/>
      <c r="M62" s="998"/>
      <c r="N62" s="999"/>
      <c r="O62" s="1000"/>
      <c r="P62" s="1000"/>
      <c r="Q62" s="1000"/>
      <c r="R62" s="1000"/>
      <c r="S62" s="1000"/>
      <c r="T62" s="1000"/>
      <c r="U62" s="1001"/>
      <c r="V62" s="1182"/>
      <c r="W62" s="1182"/>
      <c r="X62" s="1182"/>
      <c r="Y62" s="1182"/>
      <c r="Z62" s="1182"/>
      <c r="AA62" s="1183"/>
      <c r="AB62" s="25"/>
    </row>
    <row r="63" spans="2:42" ht="88.5" customHeight="1" thickBot="1" x14ac:dyDescent="0.25">
      <c r="B63" s="24"/>
      <c r="C63" s="1078" t="s">
        <v>314</v>
      </c>
      <c r="D63" s="1079"/>
      <c r="E63" s="1079"/>
      <c r="F63" s="1079"/>
      <c r="G63" s="1079"/>
      <c r="H63" s="1079">
        <v>5.18</v>
      </c>
      <c r="I63" s="1079"/>
      <c r="J63" s="1079">
        <v>27.18</v>
      </c>
      <c r="K63" s="1079"/>
      <c r="L63" s="1079"/>
      <c r="M63" s="1079"/>
      <c r="N63" s="1175" t="s">
        <v>328</v>
      </c>
      <c r="O63" s="1176"/>
      <c r="P63" s="1176"/>
      <c r="Q63" s="1176"/>
      <c r="R63" s="1176"/>
      <c r="S63" s="1176"/>
      <c r="T63" s="1176"/>
      <c r="U63" s="1177"/>
      <c r="V63" s="1175" t="s">
        <v>329</v>
      </c>
      <c r="W63" s="1176"/>
      <c r="X63" s="1176"/>
      <c r="Y63" s="1176"/>
      <c r="Z63" s="1176"/>
      <c r="AA63" s="1178"/>
      <c r="AB63" s="27"/>
    </row>
    <row r="64" spans="2:42" ht="72.75" customHeight="1" thickBot="1" x14ac:dyDescent="0.25">
      <c r="B64" s="24"/>
      <c r="C64" s="1078" t="s">
        <v>59</v>
      </c>
      <c r="D64" s="1079"/>
      <c r="E64" s="1079"/>
      <c r="F64" s="1079"/>
      <c r="G64" s="1079"/>
      <c r="H64" s="1138">
        <v>0.11</v>
      </c>
      <c r="I64" s="1138"/>
      <c r="J64" s="1138">
        <v>0</v>
      </c>
      <c r="K64" s="1138"/>
      <c r="L64" s="1138"/>
      <c r="M64" s="1138"/>
      <c r="N64" s="1179" t="s">
        <v>326</v>
      </c>
      <c r="O64" s="1180"/>
      <c r="P64" s="1180"/>
      <c r="Q64" s="1180"/>
      <c r="R64" s="1180"/>
      <c r="S64" s="1180"/>
      <c r="T64" s="1180"/>
      <c r="U64" s="1181"/>
      <c r="V64" s="1175" t="s">
        <v>329</v>
      </c>
      <c r="W64" s="1176"/>
      <c r="X64" s="1176"/>
      <c r="Y64" s="1176"/>
      <c r="Z64" s="1176"/>
      <c r="AA64" s="1178"/>
      <c r="AB64" s="27"/>
    </row>
    <row r="65" spans="2:28" ht="87.75" customHeight="1" thickBot="1" x14ac:dyDescent="0.25">
      <c r="B65" s="24"/>
      <c r="C65" s="1078" t="s">
        <v>61</v>
      </c>
      <c r="D65" s="1079"/>
      <c r="E65" s="1079"/>
      <c r="F65" s="1079"/>
      <c r="G65" s="1079"/>
      <c r="H65" s="1138">
        <v>9.6300000000000008</v>
      </c>
      <c r="I65" s="1138"/>
      <c r="J65" s="1138">
        <v>0</v>
      </c>
      <c r="K65" s="1138"/>
      <c r="L65" s="1138"/>
      <c r="M65" s="1138"/>
      <c r="N65" s="1175" t="s">
        <v>330</v>
      </c>
      <c r="O65" s="1176"/>
      <c r="P65" s="1176"/>
      <c r="Q65" s="1176"/>
      <c r="R65" s="1176"/>
      <c r="S65" s="1176"/>
      <c r="T65" s="1176"/>
      <c r="U65" s="1177"/>
      <c r="V65" s="1175" t="s">
        <v>329</v>
      </c>
      <c r="W65" s="1176"/>
      <c r="X65" s="1176"/>
      <c r="Y65" s="1176"/>
      <c r="Z65" s="1176"/>
      <c r="AA65" s="1178"/>
      <c r="AB65" s="27"/>
    </row>
    <row r="66" spans="2:28" ht="39" customHeight="1" x14ac:dyDescent="0.2">
      <c r="B66" s="24"/>
      <c r="C66" s="1078" t="s">
        <v>189</v>
      </c>
      <c r="D66" s="1079"/>
      <c r="E66" s="1079"/>
      <c r="F66" s="1079"/>
      <c r="G66" s="1079"/>
      <c r="H66" s="1138">
        <v>3.85</v>
      </c>
      <c r="I66" s="1138"/>
      <c r="J66" s="1138">
        <v>2</v>
      </c>
      <c r="K66" s="1138"/>
      <c r="L66" s="1138"/>
      <c r="M66" s="1138"/>
      <c r="N66" s="1175" t="s">
        <v>330</v>
      </c>
      <c r="O66" s="1176"/>
      <c r="P66" s="1176"/>
      <c r="Q66" s="1176"/>
      <c r="R66" s="1176"/>
      <c r="S66" s="1176"/>
      <c r="T66" s="1176"/>
      <c r="U66" s="1177"/>
      <c r="V66" s="1175" t="s">
        <v>329</v>
      </c>
      <c r="W66" s="1176"/>
      <c r="X66" s="1176"/>
      <c r="Y66" s="1176"/>
      <c r="Z66" s="1176"/>
      <c r="AA66" s="1178"/>
      <c r="AB66" s="27"/>
    </row>
    <row r="67" spans="2:28" ht="15.75" customHeight="1" thickBot="1" x14ac:dyDescent="0.25">
      <c r="B67" s="24"/>
      <c r="C67" s="723"/>
      <c r="D67" s="724"/>
      <c r="E67" s="724"/>
      <c r="F67" s="724"/>
      <c r="G67" s="724"/>
      <c r="H67" s="724"/>
      <c r="I67" s="724"/>
      <c r="J67" s="724"/>
      <c r="K67" s="724"/>
      <c r="L67" s="724"/>
      <c r="M67" s="724"/>
      <c r="N67" s="1074"/>
      <c r="O67" s="1075"/>
      <c r="P67" s="1075"/>
      <c r="Q67" s="1075"/>
      <c r="R67" s="1075"/>
      <c r="S67" s="1075"/>
      <c r="T67" s="1075"/>
      <c r="U67" s="1076"/>
      <c r="V67" s="1074"/>
      <c r="W67" s="1075"/>
      <c r="X67" s="1075"/>
      <c r="Y67" s="1075"/>
      <c r="Z67" s="1075"/>
      <c r="AA67" s="1077"/>
      <c r="AB67" s="27"/>
    </row>
    <row r="68" spans="2:28" x14ac:dyDescent="0.2">
      <c r="B68" s="28"/>
      <c r="C68" s="138"/>
      <c r="D68" s="138"/>
      <c r="E68" s="138"/>
      <c r="F68" s="138"/>
      <c r="G68" s="138"/>
      <c r="H68" s="138"/>
      <c r="I68" s="138"/>
      <c r="J68" s="138"/>
      <c r="K68" s="138"/>
      <c r="L68" s="138"/>
      <c r="M68" s="138"/>
      <c r="N68" s="138"/>
      <c r="O68" s="138"/>
      <c r="P68" s="138"/>
      <c r="Q68" s="138"/>
      <c r="R68" s="138"/>
      <c r="S68" s="138"/>
      <c r="T68" s="138"/>
      <c r="U68" s="138"/>
      <c r="V68" s="138"/>
      <c r="W68" s="138"/>
      <c r="X68" s="138"/>
      <c r="Y68" s="138"/>
      <c r="Z68" s="138"/>
      <c r="AA68" s="138"/>
      <c r="AB68" s="29"/>
    </row>
    <row r="107" ht="6" customHeight="1" x14ac:dyDescent="0.2"/>
  </sheetData>
  <mergeCells count="102">
    <mergeCell ref="C10:H11"/>
    <mergeCell ref="I10:Q11"/>
    <mergeCell ref="R10:U10"/>
    <mergeCell ref="V10:AA10"/>
    <mergeCell ref="R11:U11"/>
    <mergeCell ref="V11:AA11"/>
    <mergeCell ref="B2:G4"/>
    <mergeCell ref="H2:AB2"/>
    <mergeCell ref="H3:O3"/>
    <mergeCell ref="P3:AB3"/>
    <mergeCell ref="H4:AB4"/>
    <mergeCell ref="C7:H8"/>
    <mergeCell ref="I7:AA8"/>
    <mergeCell ref="C18:H18"/>
    <mergeCell ref="I18:AA18"/>
    <mergeCell ref="C20:H21"/>
    <mergeCell ref="I20:L21"/>
    <mergeCell ref="M20:S20"/>
    <mergeCell ref="T20:AA20"/>
    <mergeCell ref="M21:S21"/>
    <mergeCell ref="T21:Z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63:G63"/>
    <mergeCell ref="H63:I63"/>
    <mergeCell ref="J63:M63"/>
    <mergeCell ref="N63:U63"/>
    <mergeCell ref="V63:AA63"/>
    <mergeCell ref="C64:G64"/>
    <mergeCell ref="H64:I64"/>
    <mergeCell ref="J64:M64"/>
    <mergeCell ref="N64:U64"/>
    <mergeCell ref="V64:AA64"/>
    <mergeCell ref="C67:G67"/>
    <mergeCell ref="H67:I67"/>
    <mergeCell ref="J67:M67"/>
    <mergeCell ref="N67:U67"/>
    <mergeCell ref="V67:AA67"/>
    <mergeCell ref="C65:G65"/>
    <mergeCell ref="H65:I65"/>
    <mergeCell ref="J65:M65"/>
    <mergeCell ref="N65:U65"/>
    <mergeCell ref="V65:AA65"/>
    <mergeCell ref="C66:G66"/>
    <mergeCell ref="H66:I66"/>
    <mergeCell ref="J66:M66"/>
    <mergeCell ref="N66:U66"/>
    <mergeCell ref="V66:AA66"/>
  </mergeCell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V1048576"/>
  <sheetViews>
    <sheetView workbookViewId="0">
      <selection sqref="A1:XFD1048576"/>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6" style="1" customWidth="1"/>
    <col min="9" max="9" width="16.1406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43" width="3.7109375" style="1"/>
    <col min="44" max="44" width="13.28515625" style="1" customWidth="1"/>
    <col min="45" max="45" width="33" style="1" customWidth="1"/>
    <col min="46" max="46" width="27.42578125" style="1" customWidth="1"/>
    <col min="47" max="47" width="19.28515625" style="1" customWidth="1"/>
    <col min="48" max="16384" width="3.7109375" style="1"/>
  </cols>
  <sheetData>
    <row r="1" spans="2:28" ht="15" thickBot="1" x14ac:dyDescent="0.25">
      <c r="B1" s="2"/>
      <c r="C1" s="2"/>
      <c r="D1" s="2"/>
      <c r="E1" s="2"/>
      <c r="F1" s="2"/>
    </row>
    <row r="2" spans="2:28" ht="45.75" customHeight="1" x14ac:dyDescent="0.2">
      <c r="B2" s="719"/>
      <c r="C2" s="720"/>
      <c r="D2" s="720"/>
      <c r="E2" s="720"/>
      <c r="F2" s="720"/>
      <c r="G2" s="720"/>
      <c r="H2" s="725" t="s">
        <v>0</v>
      </c>
      <c r="I2" s="725"/>
      <c r="J2" s="725"/>
      <c r="K2" s="725"/>
      <c r="L2" s="725"/>
      <c r="M2" s="725"/>
      <c r="N2" s="725"/>
      <c r="O2" s="725"/>
      <c r="P2" s="725"/>
      <c r="Q2" s="725"/>
      <c r="R2" s="725"/>
      <c r="S2" s="725"/>
      <c r="T2" s="725"/>
      <c r="U2" s="725"/>
      <c r="V2" s="725"/>
      <c r="W2" s="725"/>
      <c r="X2" s="725"/>
      <c r="Y2" s="725"/>
      <c r="Z2" s="725"/>
      <c r="AA2" s="725"/>
      <c r="AB2" s="726"/>
    </row>
    <row r="3" spans="2:28" ht="15" x14ac:dyDescent="0.2">
      <c r="B3" s="721"/>
      <c r="C3" s="722"/>
      <c r="D3" s="722"/>
      <c r="E3" s="722"/>
      <c r="F3" s="722"/>
      <c r="G3" s="722"/>
      <c r="H3" s="727" t="s">
        <v>1</v>
      </c>
      <c r="I3" s="727"/>
      <c r="J3" s="727"/>
      <c r="K3" s="727"/>
      <c r="L3" s="727"/>
      <c r="M3" s="727"/>
      <c r="N3" s="727"/>
      <c r="O3" s="727"/>
      <c r="P3" s="727" t="s">
        <v>2</v>
      </c>
      <c r="Q3" s="727"/>
      <c r="R3" s="727"/>
      <c r="S3" s="727"/>
      <c r="T3" s="727"/>
      <c r="U3" s="727"/>
      <c r="V3" s="727"/>
      <c r="W3" s="727"/>
      <c r="X3" s="727"/>
      <c r="Y3" s="727"/>
      <c r="Z3" s="727"/>
      <c r="AA3" s="727"/>
      <c r="AB3" s="728"/>
    </row>
    <row r="4" spans="2:28" ht="15.75" thickBot="1" x14ac:dyDescent="0.25">
      <c r="B4" s="723"/>
      <c r="C4" s="724"/>
      <c r="D4" s="724"/>
      <c r="E4" s="724"/>
      <c r="F4" s="724"/>
      <c r="G4" s="724"/>
      <c r="H4" s="729" t="s">
        <v>3</v>
      </c>
      <c r="I4" s="729"/>
      <c r="J4" s="729"/>
      <c r="K4" s="729"/>
      <c r="L4" s="729"/>
      <c r="M4" s="729"/>
      <c r="N4" s="729"/>
      <c r="O4" s="729"/>
      <c r="P4" s="729"/>
      <c r="Q4" s="729"/>
      <c r="R4" s="729"/>
      <c r="S4" s="729"/>
      <c r="T4" s="729"/>
      <c r="U4" s="729"/>
      <c r="V4" s="729"/>
      <c r="W4" s="729"/>
      <c r="X4" s="729"/>
      <c r="Y4" s="729"/>
      <c r="Z4" s="729"/>
      <c r="AA4" s="729"/>
      <c r="AB4" s="730"/>
    </row>
    <row r="5" spans="2:28" ht="12" customHeight="1" x14ac:dyDescent="0.2">
      <c r="H5" s="3"/>
      <c r="I5" s="3"/>
      <c r="J5" s="3"/>
      <c r="K5" s="3"/>
      <c r="L5" s="3"/>
      <c r="M5" s="3"/>
      <c r="N5" s="3"/>
      <c r="O5" s="3"/>
      <c r="P5" s="3"/>
      <c r="Q5" s="3"/>
      <c r="R5" s="3"/>
      <c r="S5" s="3"/>
      <c r="T5" s="3"/>
      <c r="U5" s="3"/>
      <c r="V5" s="3"/>
      <c r="W5" s="3"/>
      <c r="X5" s="3"/>
      <c r="Y5" s="3"/>
      <c r="Z5" s="3"/>
      <c r="AA5" s="3"/>
      <c r="AB5" s="3"/>
    </row>
    <row r="6" spans="2:28" ht="12.75" customHeight="1"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666" t="s">
        <v>4</v>
      </c>
      <c r="D7" s="667"/>
      <c r="E7" s="667"/>
      <c r="F7" s="667"/>
      <c r="G7" s="667"/>
      <c r="H7" s="668"/>
      <c r="I7" s="700" t="s">
        <v>243</v>
      </c>
      <c r="J7" s="701"/>
      <c r="K7" s="701"/>
      <c r="L7" s="701"/>
      <c r="M7" s="701"/>
      <c r="N7" s="701"/>
      <c r="O7" s="701"/>
      <c r="P7" s="701"/>
      <c r="Q7" s="701"/>
      <c r="R7" s="701"/>
      <c r="S7" s="701"/>
      <c r="T7" s="701"/>
      <c r="U7" s="701"/>
      <c r="V7" s="701"/>
      <c r="W7" s="701"/>
      <c r="X7" s="701"/>
      <c r="Y7" s="701"/>
      <c r="Z7" s="701"/>
      <c r="AA7" s="702"/>
      <c r="AB7" s="10"/>
    </row>
    <row r="8" spans="2:28" ht="15.75" thickBot="1" x14ac:dyDescent="0.25">
      <c r="B8" s="9"/>
      <c r="C8" s="669"/>
      <c r="D8" s="670"/>
      <c r="E8" s="670"/>
      <c r="F8" s="670"/>
      <c r="G8" s="670"/>
      <c r="H8" s="671"/>
      <c r="I8" s="703"/>
      <c r="J8" s="704"/>
      <c r="K8" s="704"/>
      <c r="L8" s="704"/>
      <c r="M8" s="704"/>
      <c r="N8" s="704"/>
      <c r="O8" s="704"/>
      <c r="P8" s="704"/>
      <c r="Q8" s="704"/>
      <c r="R8" s="704"/>
      <c r="S8" s="704"/>
      <c r="T8" s="704"/>
      <c r="U8" s="704"/>
      <c r="V8" s="704"/>
      <c r="W8" s="704"/>
      <c r="X8" s="704"/>
      <c r="Y8" s="704"/>
      <c r="Z8" s="704"/>
      <c r="AA8" s="705"/>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666" t="s">
        <v>6</v>
      </c>
      <c r="D10" s="667"/>
      <c r="E10" s="667"/>
      <c r="F10" s="667"/>
      <c r="G10" s="667"/>
      <c r="H10" s="668"/>
      <c r="I10" s="711" t="s">
        <v>347</v>
      </c>
      <c r="J10" s="712"/>
      <c r="K10" s="712"/>
      <c r="L10" s="712"/>
      <c r="M10" s="712"/>
      <c r="N10" s="712"/>
      <c r="O10" s="712"/>
      <c r="P10" s="712"/>
      <c r="Q10" s="713"/>
      <c r="R10" s="708" t="s">
        <v>8</v>
      </c>
      <c r="S10" s="709"/>
      <c r="T10" s="709"/>
      <c r="U10" s="710"/>
      <c r="V10" s="608" t="s">
        <v>9</v>
      </c>
      <c r="W10" s="609"/>
      <c r="X10" s="609"/>
      <c r="Y10" s="609"/>
      <c r="Z10" s="609"/>
      <c r="AA10" s="610"/>
      <c r="AB10" s="10"/>
    </row>
    <row r="11" spans="2:28" ht="28.5" customHeight="1" thickBot="1" x14ac:dyDescent="0.25">
      <c r="B11" s="9"/>
      <c r="C11" s="669"/>
      <c r="D11" s="670"/>
      <c r="E11" s="670"/>
      <c r="F11" s="670"/>
      <c r="G11" s="670"/>
      <c r="H11" s="671"/>
      <c r="I11" s="714"/>
      <c r="J11" s="715"/>
      <c r="K11" s="715"/>
      <c r="L11" s="715"/>
      <c r="M11" s="715"/>
      <c r="N11" s="715"/>
      <c r="O11" s="715"/>
      <c r="P11" s="715"/>
      <c r="Q11" s="716"/>
      <c r="R11" s="640" t="s">
        <v>348</v>
      </c>
      <c r="S11" s="717"/>
      <c r="T11" s="717"/>
      <c r="U11" s="718"/>
      <c r="V11" s="699" t="s">
        <v>150</v>
      </c>
      <c r="W11" s="706"/>
      <c r="X11" s="706"/>
      <c r="Y11" s="706"/>
      <c r="Z11" s="706"/>
      <c r="AA11" s="707"/>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666" t="s">
        <v>11</v>
      </c>
      <c r="D13" s="667"/>
      <c r="E13" s="667"/>
      <c r="F13" s="667"/>
      <c r="G13" s="667"/>
      <c r="H13" s="668"/>
      <c r="I13" s="672" t="s">
        <v>349</v>
      </c>
      <c r="J13" s="673"/>
      <c r="K13" s="673"/>
      <c r="L13" s="673"/>
      <c r="M13" s="673"/>
      <c r="N13" s="673"/>
      <c r="O13" s="673"/>
      <c r="P13" s="673"/>
      <c r="Q13" s="673"/>
      <c r="R13" s="673"/>
      <c r="S13" s="674"/>
      <c r="T13" s="666" t="s">
        <v>13</v>
      </c>
      <c r="U13" s="667"/>
      <c r="V13" s="667"/>
      <c r="W13" s="667"/>
      <c r="X13" s="667"/>
      <c r="Y13" s="667"/>
      <c r="Z13" s="667"/>
      <c r="AA13" s="668"/>
      <c r="AB13" s="16"/>
    </row>
    <row r="14" spans="2:28" ht="42" customHeight="1" thickBot="1" x14ac:dyDescent="0.25">
      <c r="B14" s="14"/>
      <c r="C14" s="669"/>
      <c r="D14" s="670"/>
      <c r="E14" s="670"/>
      <c r="F14" s="670"/>
      <c r="G14" s="670"/>
      <c r="H14" s="671"/>
      <c r="I14" s="675"/>
      <c r="J14" s="676"/>
      <c r="K14" s="676"/>
      <c r="L14" s="676"/>
      <c r="M14" s="676"/>
      <c r="N14" s="676"/>
      <c r="O14" s="676"/>
      <c r="P14" s="676"/>
      <c r="Q14" s="676"/>
      <c r="R14" s="676"/>
      <c r="S14" s="677"/>
      <c r="T14" s="678" t="s">
        <v>71</v>
      </c>
      <c r="U14" s="679"/>
      <c r="V14" s="679"/>
      <c r="W14" s="679"/>
      <c r="X14" s="679"/>
      <c r="Y14" s="679"/>
      <c r="Z14" s="679"/>
      <c r="AA14" s="680"/>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629" t="s">
        <v>15</v>
      </c>
      <c r="D16" s="630"/>
      <c r="E16" s="630"/>
      <c r="F16" s="630"/>
      <c r="G16" s="630"/>
      <c r="H16" s="631"/>
      <c r="I16" s="632" t="s">
        <v>350</v>
      </c>
      <c r="J16" s="633"/>
      <c r="K16" s="633"/>
      <c r="L16" s="633"/>
      <c r="M16" s="633"/>
      <c r="N16" s="633"/>
      <c r="O16" s="633"/>
      <c r="P16" s="633"/>
      <c r="Q16" s="633"/>
      <c r="R16" s="633"/>
      <c r="S16" s="633"/>
      <c r="T16" s="633"/>
      <c r="U16" s="633"/>
      <c r="V16" s="633"/>
      <c r="W16" s="633"/>
      <c r="X16" s="633"/>
      <c r="Y16" s="633"/>
      <c r="Z16" s="633"/>
      <c r="AA16" s="634"/>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63" customHeight="1" thickBot="1" x14ac:dyDescent="0.25">
      <c r="B18" s="14"/>
      <c r="C18" s="629" t="s">
        <v>17</v>
      </c>
      <c r="D18" s="630"/>
      <c r="E18" s="630"/>
      <c r="F18" s="630"/>
      <c r="G18" s="630"/>
      <c r="H18" s="631"/>
      <c r="I18" s="632" t="s">
        <v>351</v>
      </c>
      <c r="J18" s="633"/>
      <c r="K18" s="633"/>
      <c r="L18" s="633"/>
      <c r="M18" s="633"/>
      <c r="N18" s="633"/>
      <c r="O18" s="633"/>
      <c r="P18" s="633"/>
      <c r="Q18" s="633"/>
      <c r="R18" s="633"/>
      <c r="S18" s="633"/>
      <c r="T18" s="633"/>
      <c r="U18" s="633"/>
      <c r="V18" s="633"/>
      <c r="W18" s="633"/>
      <c r="X18" s="633"/>
      <c r="Y18" s="633"/>
      <c r="Z18" s="633"/>
      <c r="AA18" s="634"/>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684" t="s">
        <v>19</v>
      </c>
      <c r="D20" s="685"/>
      <c r="E20" s="685"/>
      <c r="F20" s="685"/>
      <c r="G20" s="685"/>
      <c r="H20" s="686"/>
      <c r="I20" s="690" t="s">
        <v>249</v>
      </c>
      <c r="J20" s="691"/>
      <c r="K20" s="691"/>
      <c r="L20" s="692"/>
      <c r="M20" s="608" t="s">
        <v>21</v>
      </c>
      <c r="N20" s="609"/>
      <c r="O20" s="609"/>
      <c r="P20" s="609"/>
      <c r="Q20" s="609"/>
      <c r="R20" s="609"/>
      <c r="S20" s="610"/>
      <c r="T20" s="608" t="s">
        <v>22</v>
      </c>
      <c r="U20" s="609"/>
      <c r="V20" s="609"/>
      <c r="W20" s="609"/>
      <c r="X20" s="609"/>
      <c r="Y20" s="609"/>
      <c r="Z20" s="609"/>
      <c r="AA20" s="610"/>
      <c r="AB20" s="16"/>
    </row>
    <row r="21" spans="2:28" ht="30.75" customHeight="1" thickBot="1" x14ac:dyDescent="0.25">
      <c r="B21" s="14"/>
      <c r="C21" s="687"/>
      <c r="D21" s="688"/>
      <c r="E21" s="688"/>
      <c r="F21" s="688"/>
      <c r="G21" s="688"/>
      <c r="H21" s="689"/>
      <c r="I21" s="693"/>
      <c r="J21" s="694"/>
      <c r="K21" s="694"/>
      <c r="L21" s="695"/>
      <c r="M21" s="696" t="s">
        <v>176</v>
      </c>
      <c r="N21" s="697"/>
      <c r="O21" s="697"/>
      <c r="P21" s="697"/>
      <c r="Q21" s="697"/>
      <c r="R21" s="697"/>
      <c r="S21" s="698"/>
      <c r="T21" s="696" t="s">
        <v>157</v>
      </c>
      <c r="U21" s="697"/>
      <c r="V21" s="697"/>
      <c r="W21" s="697"/>
      <c r="X21" s="697"/>
      <c r="Y21" s="697"/>
      <c r="Z21" s="697"/>
      <c r="AA21" s="697"/>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608" t="s">
        <v>25</v>
      </c>
      <c r="D23" s="609"/>
      <c r="E23" s="609"/>
      <c r="F23" s="609"/>
      <c r="G23" s="609"/>
      <c r="H23" s="609"/>
      <c r="I23" s="610"/>
      <c r="J23" s="608" t="s">
        <v>26</v>
      </c>
      <c r="K23" s="609"/>
      <c r="L23" s="609"/>
      <c r="M23" s="609"/>
      <c r="N23" s="609"/>
      <c r="O23" s="609"/>
      <c r="P23" s="610"/>
      <c r="Q23" s="608" t="s">
        <v>27</v>
      </c>
      <c r="R23" s="609"/>
      <c r="S23" s="609"/>
      <c r="T23" s="609"/>
      <c r="U23" s="609"/>
      <c r="V23" s="609"/>
      <c r="W23" s="609"/>
      <c r="X23" s="609"/>
      <c r="Y23" s="609"/>
      <c r="Z23" s="609"/>
      <c r="AA23" s="610"/>
      <c r="AB23" s="16"/>
    </row>
    <row r="24" spans="2:28" ht="31.9" customHeight="1" thickBot="1" x14ac:dyDescent="0.25">
      <c r="B24" s="14"/>
      <c r="C24" s="611" t="s">
        <v>352</v>
      </c>
      <c r="D24" s="612"/>
      <c r="E24" s="612"/>
      <c r="F24" s="612"/>
      <c r="G24" s="612"/>
      <c r="H24" s="612"/>
      <c r="I24" s="613"/>
      <c r="J24" s="611" t="s">
        <v>251</v>
      </c>
      <c r="K24" s="612"/>
      <c r="L24" s="612"/>
      <c r="M24" s="612"/>
      <c r="N24" s="612"/>
      <c r="O24" s="612"/>
      <c r="P24" s="613"/>
      <c r="Q24" s="1155" t="s">
        <v>252</v>
      </c>
      <c r="R24" s="1156"/>
      <c r="S24" s="1156"/>
      <c r="T24" s="1156"/>
      <c r="U24" s="1156"/>
      <c r="V24" s="1156"/>
      <c r="W24" s="1156"/>
      <c r="X24" s="1156"/>
      <c r="Y24" s="1156"/>
      <c r="Z24" s="1156"/>
      <c r="AA24" s="1157"/>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629" t="s">
        <v>31</v>
      </c>
      <c r="D26" s="630"/>
      <c r="E26" s="630"/>
      <c r="F26" s="630"/>
      <c r="G26" s="630"/>
      <c r="H26" s="631"/>
      <c r="I26" s="632" t="s">
        <v>353</v>
      </c>
      <c r="J26" s="633"/>
      <c r="K26" s="633"/>
      <c r="L26" s="633"/>
      <c r="M26" s="633"/>
      <c r="N26" s="633"/>
      <c r="O26" s="633"/>
      <c r="P26" s="633"/>
      <c r="Q26" s="633"/>
      <c r="R26" s="633"/>
      <c r="S26" s="633"/>
      <c r="T26" s="633"/>
      <c r="U26" s="633"/>
      <c r="V26" s="633"/>
      <c r="W26" s="633"/>
      <c r="X26" s="633"/>
      <c r="Y26" s="633"/>
      <c r="Z26" s="633"/>
      <c r="AA26" s="634"/>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64.5" customHeight="1" thickBot="1" x14ac:dyDescent="0.25">
      <c r="B28" s="14"/>
      <c r="C28" s="629" t="s">
        <v>33</v>
      </c>
      <c r="D28" s="630"/>
      <c r="E28" s="630"/>
      <c r="F28" s="630"/>
      <c r="G28" s="630"/>
      <c r="H28" s="631"/>
      <c r="I28" s="640">
        <v>1</v>
      </c>
      <c r="J28" s="632"/>
      <c r="K28" s="617" t="s">
        <v>34</v>
      </c>
      <c r="L28" s="618"/>
      <c r="M28" s="618"/>
      <c r="N28" s="619"/>
      <c r="O28" s="683" t="s">
        <v>35</v>
      </c>
      <c r="P28" s="681"/>
      <c r="Q28" s="681"/>
      <c r="R28" s="682"/>
      <c r="S28" s="117" t="s">
        <v>37</v>
      </c>
      <c r="T28" s="681" t="s">
        <v>36</v>
      </c>
      <c r="U28" s="681"/>
      <c r="V28" s="682"/>
      <c r="W28" s="31"/>
      <c r="X28" s="635" t="s">
        <v>38</v>
      </c>
      <c r="Y28" s="636"/>
      <c r="Z28" s="637"/>
      <c r="AA28" s="30"/>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651" t="s">
        <v>39</v>
      </c>
      <c r="D30" s="652"/>
      <c r="E30" s="652"/>
      <c r="F30" s="652"/>
      <c r="G30" s="652"/>
      <c r="H30" s="652"/>
      <c r="I30" s="652"/>
      <c r="J30" s="653"/>
      <c r="K30" s="660" t="s">
        <v>40</v>
      </c>
      <c r="L30" s="661"/>
      <c r="M30" s="661"/>
      <c r="N30" s="661"/>
      <c r="O30" s="661"/>
      <c r="P30" s="661"/>
      <c r="Q30" s="661"/>
      <c r="R30" s="661"/>
      <c r="S30" s="662" t="s">
        <v>41</v>
      </c>
      <c r="T30" s="662"/>
      <c r="U30" s="662"/>
      <c r="V30" s="662"/>
      <c r="W30" s="662"/>
      <c r="X30" s="663" t="s">
        <v>42</v>
      </c>
      <c r="Y30" s="663"/>
      <c r="Z30" s="663"/>
      <c r="AA30" s="664"/>
      <c r="AB30" s="16"/>
    </row>
    <row r="31" spans="2:28" ht="14.25" customHeight="1" x14ac:dyDescent="0.2">
      <c r="B31" s="14"/>
      <c r="C31" s="654"/>
      <c r="D31" s="655"/>
      <c r="E31" s="655"/>
      <c r="F31" s="655"/>
      <c r="G31" s="655"/>
      <c r="H31" s="655"/>
      <c r="I31" s="655"/>
      <c r="J31" s="656"/>
      <c r="K31" s="665" t="s">
        <v>43</v>
      </c>
      <c r="L31" s="638"/>
      <c r="M31" s="638"/>
      <c r="N31" s="638"/>
      <c r="O31" s="638" t="s">
        <v>44</v>
      </c>
      <c r="P31" s="638"/>
      <c r="Q31" s="638"/>
      <c r="R31" s="638"/>
      <c r="S31" s="638" t="s">
        <v>43</v>
      </c>
      <c r="T31" s="638"/>
      <c r="U31" s="638" t="s">
        <v>44</v>
      </c>
      <c r="V31" s="638"/>
      <c r="W31" s="638"/>
      <c r="X31" s="638" t="s">
        <v>43</v>
      </c>
      <c r="Y31" s="638"/>
      <c r="Z31" s="638" t="s">
        <v>44</v>
      </c>
      <c r="AA31" s="639"/>
      <c r="AB31" s="16"/>
    </row>
    <row r="32" spans="2:28" ht="15" customHeight="1" thickBot="1" x14ac:dyDescent="0.25">
      <c r="B32" s="14"/>
      <c r="C32" s="657"/>
      <c r="D32" s="658"/>
      <c r="E32" s="658"/>
      <c r="F32" s="658"/>
      <c r="G32" s="658"/>
      <c r="H32" s="658"/>
      <c r="I32" s="658"/>
      <c r="J32" s="659"/>
      <c r="K32" s="1184">
        <v>0</v>
      </c>
      <c r="L32" s="1185"/>
      <c r="M32" s="1185"/>
      <c r="N32" s="1185"/>
      <c r="O32" s="1185">
        <v>0.89</v>
      </c>
      <c r="P32" s="1185"/>
      <c r="Q32" s="1185"/>
      <c r="R32" s="1185"/>
      <c r="S32" s="1185">
        <v>0.9</v>
      </c>
      <c r="T32" s="1185"/>
      <c r="U32" s="1185">
        <v>0.99</v>
      </c>
      <c r="V32" s="1185"/>
      <c r="W32" s="1185"/>
      <c r="X32" s="1185">
        <v>1</v>
      </c>
      <c r="Y32" s="1185"/>
      <c r="Z32" s="1185">
        <v>1.1000000000000001</v>
      </c>
      <c r="AA32" s="1186"/>
      <c r="AB32" s="16"/>
    </row>
    <row r="33" spans="2:4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48" s="18" customFormat="1" ht="15.75" thickBot="1" x14ac:dyDescent="0.25">
      <c r="B34" s="19"/>
      <c r="C34" s="1008" t="s">
        <v>45</v>
      </c>
      <c r="D34" s="1009"/>
      <c r="E34" s="1009"/>
      <c r="F34" s="1009"/>
      <c r="G34" s="1009"/>
      <c r="H34" s="1009"/>
      <c r="I34" s="1009"/>
      <c r="J34" s="1009"/>
      <c r="K34" s="1009"/>
      <c r="L34" s="1009"/>
      <c r="M34" s="1009"/>
      <c r="N34" s="1009"/>
      <c r="O34" s="1009"/>
      <c r="P34" s="1009"/>
      <c r="Q34" s="1009"/>
      <c r="R34" s="1009"/>
      <c r="S34" s="1009"/>
      <c r="T34" s="1009"/>
      <c r="U34" s="1009"/>
      <c r="V34" s="1009"/>
      <c r="W34" s="1009"/>
      <c r="X34" s="1009"/>
      <c r="Y34" s="1009"/>
      <c r="Z34" s="1009"/>
      <c r="AA34" s="1010"/>
      <c r="AB34" s="16"/>
    </row>
    <row r="35" spans="2:48" s="18" customFormat="1" ht="39" thickBot="1" x14ac:dyDescent="0.25">
      <c r="B35" s="19"/>
      <c r="C35" s="1008" t="s">
        <v>46</v>
      </c>
      <c r="D35" s="1009"/>
      <c r="E35" s="1009"/>
      <c r="F35" s="1009"/>
      <c r="G35" s="1010"/>
      <c r="H35" s="202" t="s">
        <v>354</v>
      </c>
      <c r="I35" s="202" t="s">
        <v>355</v>
      </c>
      <c r="J35" s="167" t="s">
        <v>49</v>
      </c>
      <c r="K35" s="1146" t="s">
        <v>50</v>
      </c>
      <c r="L35" s="1147"/>
      <c r="M35" s="1147"/>
      <c r="N35" s="1147"/>
      <c r="O35" s="1147"/>
      <c r="P35" s="1147"/>
      <c r="Q35" s="1147"/>
      <c r="R35" s="1147"/>
      <c r="S35" s="1147"/>
      <c r="T35" s="1147"/>
      <c r="U35" s="1147"/>
      <c r="V35" s="1147"/>
      <c r="W35" s="1147"/>
      <c r="X35" s="1147"/>
      <c r="Y35" s="1147"/>
      <c r="Z35" s="1147"/>
      <c r="AA35" s="1148"/>
      <c r="AB35" s="16"/>
    </row>
    <row r="36" spans="2:48" s="18" customFormat="1" ht="51.75" customHeight="1" x14ac:dyDescent="0.2">
      <c r="B36" s="19"/>
      <c r="C36" s="973" t="s">
        <v>82</v>
      </c>
      <c r="D36" s="974"/>
      <c r="E36" s="974"/>
      <c r="F36" s="974"/>
      <c r="G36" s="975"/>
      <c r="H36" s="180">
        <v>14</v>
      </c>
      <c r="I36" s="180">
        <v>14</v>
      </c>
      <c r="J36" s="170">
        <f>+H36/I36</f>
        <v>1</v>
      </c>
      <c r="K36" s="1152" t="s">
        <v>356</v>
      </c>
      <c r="L36" s="1153"/>
      <c r="M36" s="1153"/>
      <c r="N36" s="1153"/>
      <c r="O36" s="1153"/>
      <c r="P36" s="1153"/>
      <c r="Q36" s="1153"/>
      <c r="R36" s="1153"/>
      <c r="S36" s="1153"/>
      <c r="T36" s="1153"/>
      <c r="U36" s="1153"/>
      <c r="V36" s="1153"/>
      <c r="W36" s="1153"/>
      <c r="X36" s="1153"/>
      <c r="Y36" s="1153"/>
      <c r="Z36" s="1153"/>
      <c r="AA36" s="1154"/>
      <c r="AB36" s="16"/>
    </row>
    <row r="37" spans="2:48" s="18" customFormat="1" ht="48" customHeight="1" x14ac:dyDescent="0.2">
      <c r="B37" s="19"/>
      <c r="C37" s="973" t="s">
        <v>84</v>
      </c>
      <c r="D37" s="974"/>
      <c r="E37" s="974"/>
      <c r="F37" s="974"/>
      <c r="G37" s="975"/>
      <c r="H37" s="133">
        <v>10</v>
      </c>
      <c r="I37" s="133">
        <v>10</v>
      </c>
      <c r="J37" s="170">
        <f t="shared" ref="J37:J39" si="0">+H37/I37</f>
        <v>1</v>
      </c>
      <c r="K37" s="1152" t="s">
        <v>357</v>
      </c>
      <c r="L37" s="1153"/>
      <c r="M37" s="1153"/>
      <c r="N37" s="1153"/>
      <c r="O37" s="1153"/>
      <c r="P37" s="1153"/>
      <c r="Q37" s="1153"/>
      <c r="R37" s="1153"/>
      <c r="S37" s="1153"/>
      <c r="T37" s="1153"/>
      <c r="U37" s="1153"/>
      <c r="V37" s="1153"/>
      <c r="W37" s="1153"/>
      <c r="X37" s="1153"/>
      <c r="Y37" s="1153"/>
      <c r="Z37" s="1153"/>
      <c r="AA37" s="1154"/>
      <c r="AB37" s="16"/>
    </row>
    <row r="38" spans="2:48" s="18" customFormat="1" ht="42.75" customHeight="1" x14ac:dyDescent="0.2">
      <c r="B38" s="19"/>
      <c r="C38" s="973" t="s">
        <v>86</v>
      </c>
      <c r="D38" s="974"/>
      <c r="E38" s="974"/>
      <c r="F38" s="974"/>
      <c r="G38" s="975"/>
      <c r="H38" s="180">
        <v>10</v>
      </c>
      <c r="I38" s="180">
        <v>10</v>
      </c>
      <c r="J38" s="170">
        <f t="shared" si="0"/>
        <v>1</v>
      </c>
      <c r="K38" s="1152" t="s">
        <v>357</v>
      </c>
      <c r="L38" s="1153"/>
      <c r="M38" s="1153"/>
      <c r="N38" s="1153"/>
      <c r="O38" s="1153"/>
      <c r="P38" s="1153"/>
      <c r="Q38" s="1153"/>
      <c r="R38" s="1153"/>
      <c r="S38" s="1153"/>
      <c r="T38" s="1153"/>
      <c r="U38" s="1153"/>
      <c r="V38" s="1153"/>
      <c r="W38" s="1153"/>
      <c r="X38" s="1153"/>
      <c r="Y38" s="1153"/>
      <c r="Z38" s="1153"/>
      <c r="AA38" s="1154"/>
      <c r="AB38" s="16"/>
    </row>
    <row r="39" spans="2:48" s="18" customFormat="1" ht="44.25" customHeight="1" thickBot="1" x14ac:dyDescent="0.25">
      <c r="B39" s="19"/>
      <c r="C39" s="973" t="s">
        <v>88</v>
      </c>
      <c r="D39" s="974"/>
      <c r="E39" s="974"/>
      <c r="F39" s="974"/>
      <c r="G39" s="975"/>
      <c r="H39" s="180">
        <v>6</v>
      </c>
      <c r="I39" s="180">
        <v>6</v>
      </c>
      <c r="J39" s="170">
        <f t="shared" si="0"/>
        <v>1</v>
      </c>
      <c r="K39" s="1152" t="s">
        <v>357</v>
      </c>
      <c r="L39" s="1153"/>
      <c r="M39" s="1153"/>
      <c r="N39" s="1153"/>
      <c r="O39" s="1153"/>
      <c r="P39" s="1153"/>
      <c r="Q39" s="1153"/>
      <c r="R39" s="1153"/>
      <c r="S39" s="1153"/>
      <c r="T39" s="1153"/>
      <c r="U39" s="1153"/>
      <c r="V39" s="1153"/>
      <c r="W39" s="1153"/>
      <c r="X39" s="1153"/>
      <c r="Y39" s="1153"/>
      <c r="Z39" s="1153"/>
      <c r="AA39" s="1154"/>
      <c r="AB39" s="16"/>
    </row>
    <row r="40" spans="2:48" s="18" customFormat="1" ht="15.75" customHeight="1" thickBot="1" x14ac:dyDescent="0.3">
      <c r="B40" s="19"/>
      <c r="C40" s="1002" t="s">
        <v>51</v>
      </c>
      <c r="D40" s="1003"/>
      <c r="E40" s="1003"/>
      <c r="F40" s="1003"/>
      <c r="G40" s="1004"/>
      <c r="H40" s="203">
        <f>SUM(H36:H39)</f>
        <v>40</v>
      </c>
      <c r="I40" s="204">
        <f>(I36+I37+I38+I39)</f>
        <v>40</v>
      </c>
      <c r="J40" s="205">
        <f>(H40/I40)</f>
        <v>1</v>
      </c>
      <c r="K40" s="1005"/>
      <c r="L40" s="1006"/>
      <c r="M40" s="1006"/>
      <c r="N40" s="1006"/>
      <c r="O40" s="1006"/>
      <c r="P40" s="1006"/>
      <c r="Q40" s="1006"/>
      <c r="R40" s="1006"/>
      <c r="S40" s="1006"/>
      <c r="T40" s="1006"/>
      <c r="U40" s="1006"/>
      <c r="V40" s="1006"/>
      <c r="W40" s="1006"/>
      <c r="X40" s="1006"/>
      <c r="Y40" s="1006"/>
      <c r="Z40" s="1006"/>
      <c r="AA40" s="1007"/>
      <c r="AB40" s="16"/>
    </row>
    <row r="41" spans="2:48" s="18" customFormat="1" ht="5.25" customHeight="1" x14ac:dyDescent="0.2">
      <c r="B41" s="19"/>
      <c r="C41" s="15"/>
      <c r="D41" s="15"/>
      <c r="E41" s="15"/>
      <c r="F41" s="15"/>
      <c r="G41" s="15"/>
      <c r="H41" s="136"/>
      <c r="I41" s="136"/>
      <c r="J41" s="137"/>
      <c r="K41" s="15"/>
      <c r="L41" s="15"/>
      <c r="M41" s="15"/>
      <c r="N41" s="15"/>
      <c r="O41" s="15"/>
      <c r="P41" s="15"/>
      <c r="Q41" s="15"/>
      <c r="R41" s="15"/>
      <c r="S41" s="15"/>
      <c r="T41" s="15"/>
      <c r="U41" s="15"/>
      <c r="V41" s="15"/>
      <c r="W41" s="15"/>
      <c r="X41" s="15"/>
      <c r="Y41" s="15"/>
      <c r="Z41" s="15"/>
      <c r="AA41" s="15"/>
      <c r="AB41" s="16"/>
    </row>
    <row r="42" spans="2:48" s="18" customFormat="1" ht="15" thickBot="1" x14ac:dyDescent="0.25">
      <c r="B42" s="19"/>
      <c r="C42" s="15"/>
      <c r="D42" s="15"/>
      <c r="E42" s="15"/>
      <c r="F42" s="15"/>
      <c r="G42" s="15"/>
      <c r="H42" s="136"/>
      <c r="I42" s="136"/>
      <c r="J42" s="137"/>
      <c r="K42" s="15"/>
      <c r="L42" s="15"/>
      <c r="M42" s="15"/>
      <c r="N42" s="15"/>
      <c r="O42" s="15"/>
      <c r="P42" s="15"/>
      <c r="Q42" s="15"/>
      <c r="R42" s="15"/>
      <c r="S42" s="15"/>
      <c r="T42" s="15"/>
      <c r="U42" s="15"/>
      <c r="V42" s="15"/>
      <c r="W42" s="15"/>
      <c r="X42" s="15"/>
      <c r="Y42" s="15"/>
      <c r="Z42" s="15"/>
      <c r="AA42" s="15"/>
      <c r="AB42" s="16"/>
    </row>
    <row r="43" spans="2:48" s="18" customFormat="1" x14ac:dyDescent="0.2">
      <c r="B43" s="19"/>
      <c r="C43" s="820" t="s">
        <v>52</v>
      </c>
      <c r="D43" s="821"/>
      <c r="E43" s="821"/>
      <c r="F43" s="821"/>
      <c r="G43" s="821"/>
      <c r="H43" s="821"/>
      <c r="I43" s="821"/>
      <c r="J43" s="821"/>
      <c r="K43" s="821"/>
      <c r="L43" s="821"/>
      <c r="M43" s="821"/>
      <c r="N43" s="821"/>
      <c r="O43" s="821"/>
      <c r="P43" s="821"/>
      <c r="Q43" s="821"/>
      <c r="R43" s="821"/>
      <c r="S43" s="821"/>
      <c r="T43" s="821"/>
      <c r="U43" s="821"/>
      <c r="V43" s="821"/>
      <c r="W43" s="821"/>
      <c r="X43" s="821"/>
      <c r="Y43" s="821"/>
      <c r="Z43" s="821"/>
      <c r="AA43" s="822"/>
      <c r="AB43" s="16"/>
    </row>
    <row r="44" spans="2:48" ht="15" thickBot="1" x14ac:dyDescent="0.25">
      <c r="B44" s="14"/>
      <c r="C44" s="1125"/>
      <c r="D44" s="1126"/>
      <c r="E44" s="1126"/>
      <c r="F44" s="1126"/>
      <c r="G44" s="1126"/>
      <c r="H44" s="1126"/>
      <c r="I44" s="1126"/>
      <c r="J44" s="1126"/>
      <c r="K44" s="1126"/>
      <c r="L44" s="1126"/>
      <c r="M44" s="1126"/>
      <c r="N44" s="1126"/>
      <c r="O44" s="1126"/>
      <c r="P44" s="1126"/>
      <c r="Q44" s="1126"/>
      <c r="R44" s="1126"/>
      <c r="S44" s="1126"/>
      <c r="T44" s="1126"/>
      <c r="U44" s="1126"/>
      <c r="V44" s="1126"/>
      <c r="W44" s="1126"/>
      <c r="X44" s="1126"/>
      <c r="Y44" s="1126"/>
      <c r="Z44" s="1126"/>
      <c r="AA44" s="1127"/>
      <c r="AB44" s="16"/>
    </row>
    <row r="45" spans="2:48" x14ac:dyDescent="0.2">
      <c r="B45" s="14"/>
      <c r="C45" s="972" t="s">
        <v>90</v>
      </c>
      <c r="D45" s="985"/>
      <c r="E45" s="985"/>
      <c r="F45" s="985"/>
      <c r="G45" s="985"/>
      <c r="H45" s="985"/>
      <c r="I45" s="985"/>
      <c r="J45" s="985"/>
      <c r="K45" s="985"/>
      <c r="L45" s="985"/>
      <c r="M45" s="985"/>
      <c r="N45" s="985"/>
      <c r="O45" s="985"/>
      <c r="P45" s="985"/>
      <c r="Q45" s="985"/>
      <c r="R45" s="985"/>
      <c r="S45" s="985"/>
      <c r="T45" s="985"/>
      <c r="U45" s="985"/>
      <c r="V45" s="985"/>
      <c r="W45" s="985"/>
      <c r="X45" s="985"/>
      <c r="Y45" s="985"/>
      <c r="Z45" s="985"/>
      <c r="AA45" s="986"/>
      <c r="AB45" s="16"/>
    </row>
    <row r="46" spans="2:48" x14ac:dyDescent="0.2">
      <c r="B46" s="14"/>
      <c r="C46" s="987"/>
      <c r="D46" s="988"/>
      <c r="E46" s="988"/>
      <c r="F46" s="988"/>
      <c r="G46" s="988"/>
      <c r="H46" s="988"/>
      <c r="I46" s="988"/>
      <c r="J46" s="988"/>
      <c r="K46" s="988"/>
      <c r="L46" s="988"/>
      <c r="M46" s="988"/>
      <c r="N46" s="988"/>
      <c r="O46" s="988"/>
      <c r="P46" s="988"/>
      <c r="Q46" s="988"/>
      <c r="R46" s="988"/>
      <c r="S46" s="988"/>
      <c r="T46" s="988"/>
      <c r="U46" s="988"/>
      <c r="V46" s="988"/>
      <c r="W46" s="988"/>
      <c r="X46" s="988"/>
      <c r="Y46" s="988"/>
      <c r="Z46" s="988"/>
      <c r="AA46" s="989"/>
      <c r="AB46" s="16"/>
    </row>
    <row r="47" spans="2:48" x14ac:dyDescent="0.2">
      <c r="B47" s="14"/>
      <c r="C47" s="987"/>
      <c r="D47" s="988"/>
      <c r="E47" s="988"/>
      <c r="F47" s="988"/>
      <c r="G47" s="988"/>
      <c r="H47" s="988"/>
      <c r="I47" s="988"/>
      <c r="J47" s="988"/>
      <c r="K47" s="988"/>
      <c r="L47" s="988"/>
      <c r="M47" s="988"/>
      <c r="N47" s="988"/>
      <c r="O47" s="988"/>
      <c r="P47" s="988"/>
      <c r="Q47" s="988"/>
      <c r="R47" s="988"/>
      <c r="S47" s="988"/>
      <c r="T47" s="988"/>
      <c r="U47" s="988"/>
      <c r="V47" s="988"/>
      <c r="W47" s="988"/>
      <c r="X47" s="988"/>
      <c r="Y47" s="988"/>
      <c r="Z47" s="988"/>
      <c r="AA47" s="989"/>
      <c r="AB47" s="16"/>
      <c r="AR47" s="18" t="s">
        <v>358</v>
      </c>
      <c r="AS47" s="18" t="s">
        <v>359</v>
      </c>
      <c r="AT47" s="18" t="s">
        <v>360</v>
      </c>
      <c r="AU47" s="18" t="s">
        <v>361</v>
      </c>
      <c r="AV47" s="18"/>
    </row>
    <row r="48" spans="2:48" x14ac:dyDescent="0.2">
      <c r="B48" s="14"/>
      <c r="C48" s="987"/>
      <c r="D48" s="988"/>
      <c r="E48" s="988"/>
      <c r="F48" s="988"/>
      <c r="G48" s="988"/>
      <c r="H48" s="988"/>
      <c r="I48" s="988"/>
      <c r="J48" s="988"/>
      <c r="K48" s="988"/>
      <c r="L48" s="988"/>
      <c r="M48" s="988"/>
      <c r="N48" s="988"/>
      <c r="O48" s="988"/>
      <c r="P48" s="988"/>
      <c r="Q48" s="988"/>
      <c r="R48" s="988"/>
      <c r="S48" s="988"/>
      <c r="T48" s="988"/>
      <c r="U48" s="988"/>
      <c r="V48" s="988"/>
      <c r="W48" s="988"/>
      <c r="X48" s="988"/>
      <c r="Y48" s="988"/>
      <c r="Z48" s="988"/>
      <c r="AA48" s="989"/>
      <c r="AB48" s="16"/>
      <c r="AR48" s="18" t="s">
        <v>269</v>
      </c>
      <c r="AS48" s="18">
        <v>14</v>
      </c>
      <c r="AT48" s="18">
        <v>14</v>
      </c>
      <c r="AU48" s="18">
        <v>14</v>
      </c>
      <c r="AV48" s="18"/>
    </row>
    <row r="49" spans="2:48" x14ac:dyDescent="0.2">
      <c r="B49" s="14"/>
      <c r="C49" s="987"/>
      <c r="D49" s="988"/>
      <c r="E49" s="988"/>
      <c r="F49" s="988"/>
      <c r="G49" s="988"/>
      <c r="H49" s="988"/>
      <c r="I49" s="988"/>
      <c r="J49" s="988"/>
      <c r="K49" s="988"/>
      <c r="L49" s="988"/>
      <c r="M49" s="988"/>
      <c r="N49" s="988"/>
      <c r="O49" s="988"/>
      <c r="P49" s="988"/>
      <c r="Q49" s="988"/>
      <c r="R49" s="988"/>
      <c r="S49" s="988"/>
      <c r="T49" s="988"/>
      <c r="U49" s="988"/>
      <c r="V49" s="988"/>
      <c r="W49" s="988"/>
      <c r="X49" s="988"/>
      <c r="Y49" s="988"/>
      <c r="Z49" s="988"/>
      <c r="AA49" s="989"/>
      <c r="AB49" s="16"/>
      <c r="AR49" s="18" t="s">
        <v>270</v>
      </c>
      <c r="AS49" s="18">
        <v>10</v>
      </c>
      <c r="AT49" s="18">
        <f>+AT48+AS49</f>
        <v>24</v>
      </c>
      <c r="AU49" s="18">
        <v>10</v>
      </c>
      <c r="AV49" s="18"/>
    </row>
    <row r="50" spans="2:48" x14ac:dyDescent="0.2">
      <c r="B50" s="14"/>
      <c r="C50" s="987"/>
      <c r="D50" s="988"/>
      <c r="E50" s="988"/>
      <c r="F50" s="988"/>
      <c r="G50" s="988"/>
      <c r="H50" s="988"/>
      <c r="I50" s="988"/>
      <c r="J50" s="988"/>
      <c r="K50" s="988"/>
      <c r="L50" s="988"/>
      <c r="M50" s="988"/>
      <c r="N50" s="988"/>
      <c r="O50" s="988"/>
      <c r="P50" s="988"/>
      <c r="Q50" s="988"/>
      <c r="R50" s="988"/>
      <c r="S50" s="988"/>
      <c r="T50" s="988"/>
      <c r="U50" s="988"/>
      <c r="V50" s="988"/>
      <c r="W50" s="988"/>
      <c r="X50" s="988"/>
      <c r="Y50" s="988"/>
      <c r="Z50" s="988"/>
      <c r="AA50" s="989"/>
      <c r="AB50" s="16"/>
      <c r="AR50" s="18" t="s">
        <v>271</v>
      </c>
      <c r="AS50" s="18">
        <v>10</v>
      </c>
      <c r="AT50" s="18">
        <f>+AT49+AS50</f>
        <v>34</v>
      </c>
      <c r="AU50" s="18">
        <v>10</v>
      </c>
      <c r="AV50" s="18"/>
    </row>
    <row r="51" spans="2:48" x14ac:dyDescent="0.2">
      <c r="B51" s="14"/>
      <c r="C51" s="987"/>
      <c r="D51" s="988"/>
      <c r="E51" s="988"/>
      <c r="F51" s="988"/>
      <c r="G51" s="988"/>
      <c r="H51" s="988"/>
      <c r="I51" s="988"/>
      <c r="J51" s="988"/>
      <c r="K51" s="988"/>
      <c r="L51" s="988"/>
      <c r="M51" s="988"/>
      <c r="N51" s="988"/>
      <c r="O51" s="988"/>
      <c r="P51" s="988"/>
      <c r="Q51" s="988"/>
      <c r="R51" s="988"/>
      <c r="S51" s="988"/>
      <c r="T51" s="988"/>
      <c r="U51" s="988"/>
      <c r="V51" s="988"/>
      <c r="W51" s="988"/>
      <c r="X51" s="988"/>
      <c r="Y51" s="988"/>
      <c r="Z51" s="988"/>
      <c r="AA51" s="989"/>
      <c r="AB51" s="16"/>
      <c r="AR51" s="18" t="s">
        <v>272</v>
      </c>
      <c r="AS51" s="18">
        <v>6</v>
      </c>
      <c r="AT51" s="18">
        <f>+AT50+AS51</f>
        <v>40</v>
      </c>
      <c r="AU51" s="18">
        <v>6</v>
      </c>
      <c r="AV51" s="18"/>
    </row>
    <row r="52" spans="2:48" x14ac:dyDescent="0.2">
      <c r="B52" s="14"/>
      <c r="C52" s="987"/>
      <c r="D52" s="988"/>
      <c r="E52" s="988"/>
      <c r="F52" s="988"/>
      <c r="G52" s="988"/>
      <c r="H52" s="988"/>
      <c r="I52" s="988"/>
      <c r="J52" s="988"/>
      <c r="K52" s="988"/>
      <c r="L52" s="988"/>
      <c r="M52" s="988"/>
      <c r="N52" s="988"/>
      <c r="O52" s="988"/>
      <c r="P52" s="988"/>
      <c r="Q52" s="988"/>
      <c r="R52" s="988"/>
      <c r="S52" s="988"/>
      <c r="T52" s="988"/>
      <c r="U52" s="988"/>
      <c r="V52" s="988"/>
      <c r="W52" s="988"/>
      <c r="X52" s="988"/>
      <c r="Y52" s="988"/>
      <c r="Z52" s="988"/>
      <c r="AA52" s="989"/>
      <c r="AB52" s="16"/>
      <c r="AR52" s="18" t="s">
        <v>51</v>
      </c>
      <c r="AS52" s="18">
        <f>(AS48+AS49+AS50+AS51)</f>
        <v>40</v>
      </c>
      <c r="AT52" s="206">
        <f>(AT48+AS49+AS50+AS51)</f>
        <v>40</v>
      </c>
      <c r="AU52" s="18">
        <f>(AU48+AU49+AU50+AU51)</f>
        <v>40</v>
      </c>
      <c r="AV52" s="18"/>
    </row>
    <row r="53" spans="2:48" x14ac:dyDescent="0.2">
      <c r="B53" s="14"/>
      <c r="C53" s="987"/>
      <c r="D53" s="988"/>
      <c r="E53" s="988"/>
      <c r="F53" s="988"/>
      <c r="G53" s="988"/>
      <c r="H53" s="988"/>
      <c r="I53" s="988"/>
      <c r="J53" s="988"/>
      <c r="K53" s="988"/>
      <c r="L53" s="988"/>
      <c r="M53" s="988"/>
      <c r="N53" s="988"/>
      <c r="O53" s="988"/>
      <c r="P53" s="988"/>
      <c r="Q53" s="988"/>
      <c r="R53" s="988"/>
      <c r="S53" s="988"/>
      <c r="T53" s="988"/>
      <c r="U53" s="988"/>
      <c r="V53" s="988"/>
      <c r="W53" s="988"/>
      <c r="X53" s="988"/>
      <c r="Y53" s="988"/>
      <c r="Z53" s="988"/>
      <c r="AA53" s="989"/>
      <c r="AB53" s="16"/>
    </row>
    <row r="54" spans="2:48" x14ac:dyDescent="0.2">
      <c r="B54" s="14"/>
      <c r="C54" s="987"/>
      <c r="D54" s="988"/>
      <c r="E54" s="988"/>
      <c r="F54" s="988"/>
      <c r="G54" s="988"/>
      <c r="H54" s="988"/>
      <c r="I54" s="988"/>
      <c r="J54" s="988"/>
      <c r="K54" s="988"/>
      <c r="L54" s="988"/>
      <c r="M54" s="988"/>
      <c r="N54" s="988"/>
      <c r="O54" s="988"/>
      <c r="P54" s="988"/>
      <c r="Q54" s="988"/>
      <c r="R54" s="988"/>
      <c r="S54" s="988"/>
      <c r="T54" s="988"/>
      <c r="U54" s="988"/>
      <c r="V54" s="988"/>
      <c r="W54" s="988"/>
      <c r="X54" s="988"/>
      <c r="Y54" s="988"/>
      <c r="Z54" s="988"/>
      <c r="AA54" s="989"/>
      <c r="AB54" s="16"/>
    </row>
    <row r="55" spans="2:48" x14ac:dyDescent="0.2">
      <c r="B55" s="14"/>
      <c r="C55" s="987"/>
      <c r="D55" s="988"/>
      <c r="E55" s="988"/>
      <c r="F55" s="988"/>
      <c r="G55" s="988"/>
      <c r="H55" s="988"/>
      <c r="I55" s="988"/>
      <c r="J55" s="988"/>
      <c r="K55" s="988"/>
      <c r="L55" s="988"/>
      <c r="M55" s="988"/>
      <c r="N55" s="988"/>
      <c r="O55" s="988"/>
      <c r="P55" s="988"/>
      <c r="Q55" s="988"/>
      <c r="R55" s="988"/>
      <c r="S55" s="988"/>
      <c r="T55" s="988"/>
      <c r="U55" s="988"/>
      <c r="V55" s="988"/>
      <c r="W55" s="988"/>
      <c r="X55" s="988"/>
      <c r="Y55" s="988"/>
      <c r="Z55" s="988"/>
      <c r="AA55" s="989"/>
      <c r="AB55" s="16"/>
    </row>
    <row r="56" spans="2:48" x14ac:dyDescent="0.2">
      <c r="B56" s="14"/>
      <c r="C56" s="987"/>
      <c r="D56" s="988"/>
      <c r="E56" s="988"/>
      <c r="F56" s="988"/>
      <c r="G56" s="988"/>
      <c r="H56" s="988"/>
      <c r="I56" s="988"/>
      <c r="J56" s="988"/>
      <c r="K56" s="988"/>
      <c r="L56" s="988"/>
      <c r="M56" s="988"/>
      <c r="N56" s="988"/>
      <c r="O56" s="988"/>
      <c r="P56" s="988"/>
      <c r="Q56" s="988"/>
      <c r="R56" s="988"/>
      <c r="S56" s="988"/>
      <c r="T56" s="988"/>
      <c r="U56" s="988"/>
      <c r="V56" s="988"/>
      <c r="W56" s="988"/>
      <c r="X56" s="988"/>
      <c r="Y56" s="988"/>
      <c r="Z56" s="988"/>
      <c r="AA56" s="989"/>
      <c r="AB56" s="16"/>
    </row>
    <row r="57" spans="2:48" ht="15" thickBot="1" x14ac:dyDescent="0.25">
      <c r="B57" s="14"/>
      <c r="C57" s="990"/>
      <c r="D57" s="991"/>
      <c r="E57" s="991"/>
      <c r="F57" s="991"/>
      <c r="G57" s="991"/>
      <c r="H57" s="991"/>
      <c r="I57" s="991"/>
      <c r="J57" s="991"/>
      <c r="K57" s="991"/>
      <c r="L57" s="991"/>
      <c r="M57" s="991"/>
      <c r="N57" s="991"/>
      <c r="O57" s="991"/>
      <c r="P57" s="991"/>
      <c r="Q57" s="991"/>
      <c r="R57" s="991"/>
      <c r="S57" s="991"/>
      <c r="T57" s="991"/>
      <c r="U57" s="991"/>
      <c r="V57" s="991"/>
      <c r="W57" s="991"/>
      <c r="X57" s="991"/>
      <c r="Y57" s="991"/>
      <c r="Z57" s="991"/>
      <c r="AA57" s="992"/>
      <c r="AB57" s="16"/>
    </row>
    <row r="58" spans="2:48" x14ac:dyDescent="0.2">
      <c r="B58" s="20"/>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21"/>
    </row>
    <row r="59" spans="2:48" ht="15" thickBot="1" x14ac:dyDescent="0.25">
      <c r="B59" s="2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23"/>
    </row>
    <row r="60" spans="2:48" ht="15.75" x14ac:dyDescent="0.2">
      <c r="B60" s="24"/>
      <c r="C60" s="993" t="s">
        <v>46</v>
      </c>
      <c r="D60" s="994"/>
      <c r="E60" s="994"/>
      <c r="F60" s="994"/>
      <c r="G60" s="995"/>
      <c r="H60" s="993" t="s">
        <v>91</v>
      </c>
      <c r="I60" s="995"/>
      <c r="J60" s="993" t="s">
        <v>64</v>
      </c>
      <c r="K60" s="994"/>
      <c r="L60" s="994"/>
      <c r="M60" s="995"/>
      <c r="N60" s="993" t="s">
        <v>53</v>
      </c>
      <c r="O60" s="994"/>
      <c r="P60" s="994"/>
      <c r="Q60" s="994"/>
      <c r="R60" s="994"/>
      <c r="S60" s="994"/>
      <c r="T60" s="994"/>
      <c r="U60" s="995"/>
      <c r="V60" s="1139" t="s">
        <v>54</v>
      </c>
      <c r="W60" s="1139"/>
      <c r="X60" s="1139"/>
      <c r="Y60" s="1139"/>
      <c r="Z60" s="1139"/>
      <c r="AA60" s="1140"/>
      <c r="AB60" s="25"/>
    </row>
    <row r="61" spans="2:48" ht="15.75" x14ac:dyDescent="0.2">
      <c r="B61" s="26"/>
      <c r="C61" s="996"/>
      <c r="D61" s="997"/>
      <c r="E61" s="997"/>
      <c r="F61" s="997"/>
      <c r="G61" s="998"/>
      <c r="H61" s="996"/>
      <c r="I61" s="998"/>
      <c r="J61" s="996"/>
      <c r="K61" s="997"/>
      <c r="L61" s="997"/>
      <c r="M61" s="998"/>
      <c r="N61" s="996"/>
      <c r="O61" s="997"/>
      <c r="P61" s="997"/>
      <c r="Q61" s="997"/>
      <c r="R61" s="997"/>
      <c r="S61" s="997"/>
      <c r="T61" s="997"/>
      <c r="U61" s="998"/>
      <c r="V61" s="1141"/>
      <c r="W61" s="1141"/>
      <c r="X61" s="1141"/>
      <c r="Y61" s="1141"/>
      <c r="Z61" s="1141"/>
      <c r="AA61" s="1142"/>
      <c r="AB61" s="25"/>
    </row>
    <row r="62" spans="2:48" ht="16.5" thickBot="1" x14ac:dyDescent="0.25">
      <c r="B62" s="26"/>
      <c r="C62" s="996"/>
      <c r="D62" s="997"/>
      <c r="E62" s="997"/>
      <c r="F62" s="997"/>
      <c r="G62" s="998"/>
      <c r="H62" s="996"/>
      <c r="I62" s="998"/>
      <c r="J62" s="996"/>
      <c r="K62" s="997"/>
      <c r="L62" s="997"/>
      <c r="M62" s="998"/>
      <c r="N62" s="999"/>
      <c r="O62" s="1000"/>
      <c r="P62" s="1000"/>
      <c r="Q62" s="1000"/>
      <c r="R62" s="1000"/>
      <c r="S62" s="1000"/>
      <c r="T62" s="1000"/>
      <c r="U62" s="1001"/>
      <c r="V62" s="1182"/>
      <c r="W62" s="1182"/>
      <c r="X62" s="1182"/>
      <c r="Y62" s="1182"/>
      <c r="Z62" s="1182"/>
      <c r="AA62" s="1183"/>
      <c r="AB62" s="25"/>
    </row>
    <row r="63" spans="2:48" ht="50.25" customHeight="1" thickBot="1" x14ac:dyDescent="0.25">
      <c r="B63" s="24"/>
      <c r="C63" s="973" t="s">
        <v>273</v>
      </c>
      <c r="D63" s="974"/>
      <c r="E63" s="974"/>
      <c r="F63" s="974"/>
      <c r="G63" s="975"/>
      <c r="H63" s="1079">
        <v>5</v>
      </c>
      <c r="I63" s="1079"/>
      <c r="J63" s="1079">
        <v>14</v>
      </c>
      <c r="K63" s="1079"/>
      <c r="L63" s="1079"/>
      <c r="M63" s="1079"/>
      <c r="N63" s="1175" t="s">
        <v>362</v>
      </c>
      <c r="O63" s="1176"/>
      <c r="P63" s="1176"/>
      <c r="Q63" s="1176"/>
      <c r="R63" s="1176"/>
      <c r="S63" s="1176"/>
      <c r="T63" s="1176"/>
      <c r="U63" s="1177"/>
      <c r="V63" s="1175" t="s">
        <v>241</v>
      </c>
      <c r="W63" s="1176"/>
      <c r="X63" s="1176"/>
      <c r="Y63" s="1176"/>
      <c r="Z63" s="1176"/>
      <c r="AA63" s="1178"/>
      <c r="AB63" s="27"/>
    </row>
    <row r="64" spans="2:48" ht="31.5" customHeight="1" thickBot="1" x14ac:dyDescent="0.25">
      <c r="B64" s="24"/>
      <c r="C64" s="973" t="s">
        <v>276</v>
      </c>
      <c r="D64" s="974"/>
      <c r="E64" s="974"/>
      <c r="F64" s="974"/>
      <c r="G64" s="975"/>
      <c r="H64" s="1138">
        <v>9</v>
      </c>
      <c r="I64" s="1138"/>
      <c r="J64" s="1138">
        <v>10</v>
      </c>
      <c r="K64" s="1138"/>
      <c r="L64" s="1138"/>
      <c r="M64" s="1138"/>
      <c r="N64" s="1187" t="s">
        <v>277</v>
      </c>
      <c r="O64" s="1188"/>
      <c r="P64" s="1188"/>
      <c r="Q64" s="1188"/>
      <c r="R64" s="1188"/>
      <c r="S64" s="1188"/>
      <c r="T64" s="1188"/>
      <c r="U64" s="1189"/>
      <c r="V64" s="1175" t="s">
        <v>241</v>
      </c>
      <c r="W64" s="1176"/>
      <c r="X64" s="1176"/>
      <c r="Y64" s="1176"/>
      <c r="Z64" s="1176"/>
      <c r="AA64" s="1178"/>
      <c r="AB64" s="27"/>
    </row>
    <row r="65" spans="2:28" ht="29.25" customHeight="1" thickBot="1" x14ac:dyDescent="0.25">
      <c r="B65" s="24"/>
      <c r="C65" s="973" t="s">
        <v>278</v>
      </c>
      <c r="D65" s="974"/>
      <c r="E65" s="974"/>
      <c r="F65" s="974"/>
      <c r="G65" s="975"/>
      <c r="H65" s="1138">
        <v>21</v>
      </c>
      <c r="I65" s="1138"/>
      <c r="J65" s="1138">
        <v>10</v>
      </c>
      <c r="K65" s="1138"/>
      <c r="L65" s="1138"/>
      <c r="M65" s="1138"/>
      <c r="N65" s="1187" t="s">
        <v>277</v>
      </c>
      <c r="O65" s="1188"/>
      <c r="P65" s="1188"/>
      <c r="Q65" s="1188"/>
      <c r="R65" s="1188"/>
      <c r="S65" s="1188"/>
      <c r="T65" s="1188"/>
      <c r="U65" s="1189"/>
      <c r="V65" s="1175" t="s">
        <v>241</v>
      </c>
      <c r="W65" s="1176"/>
      <c r="X65" s="1176"/>
      <c r="Y65" s="1176"/>
      <c r="Z65" s="1176"/>
      <c r="AA65" s="1178"/>
      <c r="AB65" s="27"/>
    </row>
    <row r="66" spans="2:28" ht="46.5" customHeight="1" x14ac:dyDescent="0.2">
      <c r="B66" s="24"/>
      <c r="C66" s="973" t="s">
        <v>280</v>
      </c>
      <c r="D66" s="974"/>
      <c r="E66" s="974"/>
      <c r="F66" s="974"/>
      <c r="G66" s="975"/>
      <c r="H66" s="1138">
        <v>5</v>
      </c>
      <c r="I66" s="1138"/>
      <c r="J66" s="1138">
        <v>6</v>
      </c>
      <c r="K66" s="1138"/>
      <c r="L66" s="1138"/>
      <c r="M66" s="1138"/>
      <c r="N66" s="1187" t="s">
        <v>277</v>
      </c>
      <c r="O66" s="1188"/>
      <c r="P66" s="1188"/>
      <c r="Q66" s="1188"/>
      <c r="R66" s="1188"/>
      <c r="S66" s="1188"/>
      <c r="T66" s="1188"/>
      <c r="U66" s="1189"/>
      <c r="V66" s="1175" t="s">
        <v>241</v>
      </c>
      <c r="W66" s="1176"/>
      <c r="X66" s="1176"/>
      <c r="Y66" s="1176"/>
      <c r="Z66" s="1176"/>
      <c r="AA66" s="1178"/>
      <c r="AB66" s="27"/>
    </row>
    <row r="67" spans="2:28" x14ac:dyDescent="0.2">
      <c r="B67" s="24"/>
      <c r="C67" s="721"/>
      <c r="D67" s="722"/>
      <c r="E67" s="722"/>
      <c r="F67" s="722"/>
      <c r="G67" s="722"/>
      <c r="H67" s="722"/>
      <c r="I67" s="722"/>
      <c r="J67" s="722"/>
      <c r="K67" s="722"/>
      <c r="L67" s="722"/>
      <c r="M67" s="722"/>
      <c r="N67" s="1070"/>
      <c r="O67" s="1071"/>
      <c r="P67" s="1071"/>
      <c r="Q67" s="1071"/>
      <c r="R67" s="1071"/>
      <c r="S67" s="1071"/>
      <c r="T67" s="1071"/>
      <c r="U67" s="1072"/>
      <c r="V67" s="1070"/>
      <c r="W67" s="1071"/>
      <c r="X67" s="1071"/>
      <c r="Y67" s="1071"/>
      <c r="Z67" s="1071"/>
      <c r="AA67" s="1073"/>
      <c r="AB67" s="27"/>
    </row>
    <row r="68" spans="2:28" x14ac:dyDescent="0.2">
      <c r="B68" s="24"/>
      <c r="C68" s="721"/>
      <c r="D68" s="722"/>
      <c r="E68" s="722"/>
      <c r="F68" s="722"/>
      <c r="G68" s="722"/>
      <c r="H68" s="722"/>
      <c r="I68" s="722"/>
      <c r="J68" s="722"/>
      <c r="K68" s="722"/>
      <c r="L68" s="722"/>
      <c r="M68" s="722"/>
      <c r="N68" s="1070"/>
      <c r="O68" s="1071"/>
      <c r="P68" s="1071"/>
      <c r="Q68" s="1071"/>
      <c r="R68" s="1071"/>
      <c r="S68" s="1071"/>
      <c r="T68" s="1071"/>
      <c r="U68" s="1072"/>
      <c r="V68" s="1070"/>
      <c r="W68" s="1071"/>
      <c r="X68" s="1071"/>
      <c r="Y68" s="1071"/>
      <c r="Z68" s="1071"/>
      <c r="AA68" s="1073"/>
      <c r="AB68" s="27"/>
    </row>
    <row r="69" spans="2:28" x14ac:dyDescent="0.2">
      <c r="B69" s="24"/>
      <c r="C69" s="721"/>
      <c r="D69" s="722"/>
      <c r="E69" s="722"/>
      <c r="F69" s="722"/>
      <c r="G69" s="722"/>
      <c r="H69" s="722"/>
      <c r="I69" s="722"/>
      <c r="J69" s="722"/>
      <c r="K69" s="722"/>
      <c r="L69" s="722"/>
      <c r="M69" s="722"/>
      <c r="N69" s="1070"/>
      <c r="O69" s="1071"/>
      <c r="P69" s="1071"/>
      <c r="Q69" s="1071"/>
      <c r="R69" s="1071"/>
      <c r="S69" s="1071"/>
      <c r="T69" s="1071"/>
      <c r="U69" s="1072"/>
      <c r="V69" s="1070"/>
      <c r="W69" s="1071"/>
      <c r="X69" s="1071"/>
      <c r="Y69" s="1071"/>
      <c r="Z69" s="1071"/>
      <c r="AA69" s="1073"/>
      <c r="AB69" s="27"/>
    </row>
    <row r="70" spans="2:28" x14ac:dyDescent="0.2">
      <c r="B70" s="24"/>
      <c r="C70" s="721"/>
      <c r="D70" s="722"/>
      <c r="E70" s="722"/>
      <c r="F70" s="722"/>
      <c r="G70" s="722"/>
      <c r="H70" s="722"/>
      <c r="I70" s="722"/>
      <c r="J70" s="722"/>
      <c r="K70" s="722"/>
      <c r="L70" s="722"/>
      <c r="M70" s="722"/>
      <c r="N70" s="1070"/>
      <c r="O70" s="1071"/>
      <c r="P70" s="1071"/>
      <c r="Q70" s="1071"/>
      <c r="R70" s="1071"/>
      <c r="S70" s="1071"/>
      <c r="T70" s="1071"/>
      <c r="U70" s="1072"/>
      <c r="V70" s="1070"/>
      <c r="W70" s="1071"/>
      <c r="X70" s="1071"/>
      <c r="Y70" s="1071"/>
      <c r="Z70" s="1071"/>
      <c r="AA70" s="1073"/>
      <c r="AB70" s="27"/>
    </row>
    <row r="71" spans="2:28" x14ac:dyDescent="0.2">
      <c r="B71" s="24"/>
      <c r="C71" s="721"/>
      <c r="D71" s="722"/>
      <c r="E71" s="722"/>
      <c r="F71" s="722"/>
      <c r="G71" s="722"/>
      <c r="H71" s="722"/>
      <c r="I71" s="722"/>
      <c r="J71" s="722"/>
      <c r="K71" s="722"/>
      <c r="L71" s="722"/>
      <c r="M71" s="722"/>
      <c r="N71" s="1070"/>
      <c r="O71" s="1071"/>
      <c r="P71" s="1071"/>
      <c r="Q71" s="1071"/>
      <c r="R71" s="1071"/>
      <c r="S71" s="1071"/>
      <c r="T71" s="1071"/>
      <c r="U71" s="1072"/>
      <c r="V71" s="1070"/>
      <c r="W71" s="1071"/>
      <c r="X71" s="1071"/>
      <c r="Y71" s="1071"/>
      <c r="Z71" s="1071"/>
      <c r="AA71" s="1073"/>
      <c r="AB71" s="27"/>
    </row>
    <row r="72" spans="2:28" x14ac:dyDescent="0.2">
      <c r="B72" s="24"/>
      <c r="C72" s="721"/>
      <c r="D72" s="722"/>
      <c r="E72" s="722"/>
      <c r="F72" s="722"/>
      <c r="G72" s="722"/>
      <c r="H72" s="722"/>
      <c r="I72" s="722"/>
      <c r="J72" s="722"/>
      <c r="K72" s="722"/>
      <c r="L72" s="722"/>
      <c r="M72" s="722"/>
      <c r="N72" s="1070"/>
      <c r="O72" s="1071"/>
      <c r="P72" s="1071"/>
      <c r="Q72" s="1071"/>
      <c r="R72" s="1071"/>
      <c r="S72" s="1071"/>
      <c r="T72" s="1071"/>
      <c r="U72" s="1072"/>
      <c r="V72" s="1070"/>
      <c r="W72" s="1071"/>
      <c r="X72" s="1071"/>
      <c r="Y72" s="1071"/>
      <c r="Z72" s="1071"/>
      <c r="AA72" s="1073"/>
      <c r="AB72" s="27"/>
    </row>
    <row r="73" spans="2:28" x14ac:dyDescent="0.2">
      <c r="B73" s="24"/>
      <c r="C73" s="721"/>
      <c r="D73" s="722"/>
      <c r="E73" s="722"/>
      <c r="F73" s="722"/>
      <c r="G73" s="722"/>
      <c r="H73" s="722"/>
      <c r="I73" s="722"/>
      <c r="J73" s="722"/>
      <c r="K73" s="722"/>
      <c r="L73" s="722"/>
      <c r="M73" s="722"/>
      <c r="N73" s="1070"/>
      <c r="O73" s="1071"/>
      <c r="P73" s="1071"/>
      <c r="Q73" s="1071"/>
      <c r="R73" s="1071"/>
      <c r="S73" s="1071"/>
      <c r="T73" s="1071"/>
      <c r="U73" s="1072"/>
      <c r="V73" s="1070"/>
      <c r="W73" s="1071"/>
      <c r="X73" s="1071"/>
      <c r="Y73" s="1071"/>
      <c r="Z73" s="1071"/>
      <c r="AA73" s="1073"/>
      <c r="AB73" s="27"/>
    </row>
    <row r="74" spans="2:28" ht="15.75" customHeight="1" thickBot="1" x14ac:dyDescent="0.25">
      <c r="B74" s="24"/>
      <c r="C74" s="723"/>
      <c r="D74" s="724"/>
      <c r="E74" s="724"/>
      <c r="F74" s="724"/>
      <c r="G74" s="724"/>
      <c r="H74" s="724"/>
      <c r="I74" s="724"/>
      <c r="J74" s="724"/>
      <c r="K74" s="724"/>
      <c r="L74" s="724"/>
      <c r="M74" s="724"/>
      <c r="N74" s="1074"/>
      <c r="O74" s="1075"/>
      <c r="P74" s="1075"/>
      <c r="Q74" s="1075"/>
      <c r="R74" s="1075"/>
      <c r="S74" s="1075"/>
      <c r="T74" s="1075"/>
      <c r="U74" s="1076"/>
      <c r="V74" s="1074"/>
      <c r="W74" s="1075"/>
      <c r="X74" s="1075"/>
      <c r="Y74" s="1075"/>
      <c r="Z74" s="1075"/>
      <c r="AA74" s="1077"/>
      <c r="AB74" s="27"/>
    </row>
    <row r="75" spans="2:28" x14ac:dyDescent="0.2">
      <c r="B75" s="28"/>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138"/>
      <c r="AB75" s="29"/>
    </row>
    <row r="114" ht="6" customHeight="1" x14ac:dyDescent="0.2"/>
    <row r="1048576" spans="11:27" x14ac:dyDescent="0.2">
      <c r="K1048576" s="1152"/>
      <c r="L1048576" s="1153"/>
      <c r="M1048576" s="1153"/>
      <c r="N1048576" s="1153"/>
      <c r="O1048576" s="1153"/>
      <c r="P1048576" s="1153"/>
      <c r="Q1048576" s="1153"/>
      <c r="R1048576" s="1153"/>
      <c r="S1048576" s="1153"/>
      <c r="T1048576" s="1153"/>
      <c r="U1048576" s="1153"/>
      <c r="V1048576" s="1153"/>
      <c r="W1048576" s="1153"/>
      <c r="X1048576" s="1153"/>
      <c r="Y1048576" s="1153"/>
      <c r="Z1048576" s="1153"/>
      <c r="AA1048576" s="1154"/>
    </row>
  </sheetData>
  <mergeCells count="138">
    <mergeCell ref="C10:H11"/>
    <mergeCell ref="I10:Q11"/>
    <mergeCell ref="R10:U10"/>
    <mergeCell ref="V10:AA10"/>
    <mergeCell ref="R11:U11"/>
    <mergeCell ref="V11:AA11"/>
    <mergeCell ref="B2:G4"/>
    <mergeCell ref="H2:AB2"/>
    <mergeCell ref="H3:O3"/>
    <mergeCell ref="P3:AB3"/>
    <mergeCell ref="H4:AB4"/>
    <mergeCell ref="C7:H8"/>
    <mergeCell ref="I7:AA8"/>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63:G63"/>
    <mergeCell ref="H63:I63"/>
    <mergeCell ref="J63:M63"/>
    <mergeCell ref="N63:U63"/>
    <mergeCell ref="V63:AA63"/>
    <mergeCell ref="C64:G64"/>
    <mergeCell ref="H64:I64"/>
    <mergeCell ref="J64:M64"/>
    <mergeCell ref="N64:U64"/>
    <mergeCell ref="V64:AA64"/>
    <mergeCell ref="C65:G65"/>
    <mergeCell ref="H65:I65"/>
    <mergeCell ref="J65:M65"/>
    <mergeCell ref="N65:U65"/>
    <mergeCell ref="V65:AA65"/>
    <mergeCell ref="C66:G66"/>
    <mergeCell ref="H66:I66"/>
    <mergeCell ref="J66:M66"/>
    <mergeCell ref="N66:U66"/>
    <mergeCell ref="V66:AA66"/>
    <mergeCell ref="C67:G67"/>
    <mergeCell ref="H67:I67"/>
    <mergeCell ref="J67:M67"/>
    <mergeCell ref="N67:U67"/>
    <mergeCell ref="V67:AA67"/>
    <mergeCell ref="C68:G68"/>
    <mergeCell ref="H68:I68"/>
    <mergeCell ref="J68:M68"/>
    <mergeCell ref="N68:U68"/>
    <mergeCell ref="V68:AA68"/>
    <mergeCell ref="C69:G69"/>
    <mergeCell ref="H69:I69"/>
    <mergeCell ref="J69:M69"/>
    <mergeCell ref="N69:U69"/>
    <mergeCell ref="V69:AA69"/>
    <mergeCell ref="C70:G70"/>
    <mergeCell ref="H70:I70"/>
    <mergeCell ref="J70:M70"/>
    <mergeCell ref="N70:U70"/>
    <mergeCell ref="V70:AA70"/>
    <mergeCell ref="C71:G71"/>
    <mergeCell ref="H71:I71"/>
    <mergeCell ref="J71:M71"/>
    <mergeCell ref="N71:U71"/>
    <mergeCell ref="V71:AA71"/>
    <mergeCell ref="C72:G72"/>
    <mergeCell ref="H72:I72"/>
    <mergeCell ref="J72:M72"/>
    <mergeCell ref="N72:U72"/>
    <mergeCell ref="V72:AA72"/>
    <mergeCell ref="K1048576:AA1048576"/>
    <mergeCell ref="C73:G73"/>
    <mergeCell ref="H73:I73"/>
    <mergeCell ref="J73:M73"/>
    <mergeCell ref="N73:U73"/>
    <mergeCell ref="V73:AA73"/>
    <mergeCell ref="C74:G74"/>
    <mergeCell ref="H74:I74"/>
    <mergeCell ref="J74:M74"/>
    <mergeCell ref="N74:U74"/>
    <mergeCell ref="V74:AA74"/>
  </mergeCells>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N107"/>
  <sheetViews>
    <sheetView topLeftCell="A37" workbookViewId="0">
      <selection activeCell="H39" sqref="H39:J39"/>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5" style="1" customWidth="1"/>
    <col min="9" max="9" width="13.425781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3" width="6" style="1" customWidth="1"/>
    <col min="24" max="25" width="5" style="1" customWidth="1"/>
    <col min="26" max="26" width="6.7109375" style="1" customWidth="1"/>
    <col min="27" max="27" width="4.140625" style="1" customWidth="1"/>
    <col min="28" max="32" width="2" style="1" customWidth="1"/>
    <col min="33" max="33" width="1.7109375" style="1" customWidth="1"/>
    <col min="34" max="34" width="2" style="1" hidden="1" customWidth="1"/>
    <col min="35" max="35" width="43.85546875" style="1" customWidth="1"/>
    <col min="36" max="36" width="13.7109375" style="1" customWidth="1"/>
    <col min="37" max="37" width="14" style="1" customWidth="1"/>
    <col min="38" max="38" width="14.5703125" style="1" customWidth="1"/>
    <col min="39" max="39" width="17.28515625" style="1" customWidth="1"/>
    <col min="40" max="40" width="7.5703125" style="1" customWidth="1"/>
    <col min="41" max="16384" width="3.7109375" style="1"/>
  </cols>
  <sheetData>
    <row r="1" spans="2:35" ht="15" thickBot="1" x14ac:dyDescent="0.25">
      <c r="B1" s="2"/>
      <c r="C1" s="2"/>
      <c r="D1" s="2"/>
      <c r="E1" s="2"/>
      <c r="F1" s="2"/>
    </row>
    <row r="2" spans="2:35" ht="45.75" customHeight="1" x14ac:dyDescent="0.2">
      <c r="B2" s="719"/>
      <c r="C2" s="720"/>
      <c r="D2" s="720"/>
      <c r="E2" s="720"/>
      <c r="F2" s="720"/>
      <c r="G2" s="720"/>
      <c r="H2" s="725" t="s">
        <v>0</v>
      </c>
      <c r="I2" s="725"/>
      <c r="J2" s="725"/>
      <c r="K2" s="725"/>
      <c r="L2" s="725"/>
      <c r="M2" s="725"/>
      <c r="N2" s="725"/>
      <c r="O2" s="725"/>
      <c r="P2" s="725"/>
      <c r="Q2" s="725"/>
      <c r="R2" s="725"/>
      <c r="S2" s="725"/>
      <c r="T2" s="725"/>
      <c r="U2" s="725"/>
      <c r="V2" s="725"/>
      <c r="W2" s="725"/>
      <c r="X2" s="725"/>
      <c r="Y2" s="725"/>
      <c r="Z2" s="725"/>
      <c r="AA2" s="725"/>
      <c r="AB2" s="726"/>
      <c r="AC2" s="189"/>
      <c r="AD2" s="189"/>
      <c r="AE2" s="189"/>
      <c r="AF2" s="189"/>
      <c r="AG2" s="189"/>
      <c r="AH2" s="189"/>
      <c r="AI2" s="189"/>
    </row>
    <row r="3" spans="2:35" ht="15" x14ac:dyDescent="0.2">
      <c r="B3" s="721"/>
      <c r="C3" s="722"/>
      <c r="D3" s="722"/>
      <c r="E3" s="722"/>
      <c r="F3" s="722"/>
      <c r="G3" s="722"/>
      <c r="H3" s="727" t="s">
        <v>1</v>
      </c>
      <c r="I3" s="727"/>
      <c r="J3" s="727"/>
      <c r="K3" s="727"/>
      <c r="L3" s="727"/>
      <c r="M3" s="727"/>
      <c r="N3" s="727"/>
      <c r="O3" s="727"/>
      <c r="P3" s="727" t="s">
        <v>2</v>
      </c>
      <c r="Q3" s="727"/>
      <c r="R3" s="727"/>
      <c r="S3" s="727"/>
      <c r="T3" s="727"/>
      <c r="U3" s="727"/>
      <c r="V3" s="727"/>
      <c r="W3" s="727"/>
      <c r="X3" s="727"/>
      <c r="Y3" s="727"/>
      <c r="Z3" s="727"/>
      <c r="AA3" s="727"/>
      <c r="AB3" s="728"/>
      <c r="AC3" s="3"/>
      <c r="AD3" s="3"/>
      <c r="AE3" s="3"/>
      <c r="AF3" s="3"/>
      <c r="AG3" s="3"/>
      <c r="AH3" s="3"/>
      <c r="AI3" s="3"/>
    </row>
    <row r="4" spans="2:35" ht="15.75" thickBot="1" x14ac:dyDescent="0.25">
      <c r="B4" s="723"/>
      <c r="C4" s="724"/>
      <c r="D4" s="724"/>
      <c r="E4" s="724"/>
      <c r="F4" s="724"/>
      <c r="G4" s="724"/>
      <c r="H4" s="729" t="s">
        <v>3</v>
      </c>
      <c r="I4" s="729"/>
      <c r="J4" s="729"/>
      <c r="K4" s="729"/>
      <c r="L4" s="729"/>
      <c r="M4" s="729"/>
      <c r="N4" s="729"/>
      <c r="O4" s="729"/>
      <c r="P4" s="729"/>
      <c r="Q4" s="729"/>
      <c r="R4" s="729"/>
      <c r="S4" s="729"/>
      <c r="T4" s="729"/>
      <c r="U4" s="729"/>
      <c r="V4" s="729"/>
      <c r="W4" s="729"/>
      <c r="X4" s="729"/>
      <c r="Y4" s="729"/>
      <c r="Z4" s="729"/>
      <c r="AA4" s="729"/>
      <c r="AB4" s="730"/>
      <c r="AC4" s="3"/>
      <c r="AD4" s="3"/>
      <c r="AE4" s="3"/>
      <c r="AF4" s="3"/>
      <c r="AG4" s="3"/>
      <c r="AH4" s="3"/>
      <c r="AI4" s="3"/>
    </row>
    <row r="5" spans="2:35" ht="15" x14ac:dyDescent="0.2">
      <c r="H5" s="3"/>
      <c r="I5" s="3"/>
      <c r="J5" s="3"/>
      <c r="K5" s="3"/>
      <c r="L5" s="3"/>
      <c r="M5" s="3"/>
      <c r="N5" s="3"/>
      <c r="O5" s="3"/>
      <c r="P5" s="3"/>
      <c r="Q5" s="3"/>
      <c r="R5" s="3"/>
      <c r="S5" s="3"/>
      <c r="T5" s="3"/>
      <c r="U5" s="3"/>
      <c r="V5" s="3"/>
      <c r="W5" s="3"/>
      <c r="X5" s="3"/>
      <c r="Y5" s="3"/>
      <c r="Z5" s="3"/>
      <c r="AA5" s="3"/>
      <c r="AB5" s="3"/>
      <c r="AC5" s="3"/>
      <c r="AD5" s="3"/>
      <c r="AE5" s="3"/>
      <c r="AF5" s="3"/>
      <c r="AG5" s="3"/>
      <c r="AH5" s="3"/>
      <c r="AI5" s="3"/>
    </row>
    <row r="6" spans="2:35"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c r="AC6" s="11"/>
      <c r="AD6" s="11"/>
      <c r="AE6" s="11"/>
      <c r="AF6" s="11"/>
      <c r="AG6" s="11"/>
      <c r="AH6" s="11"/>
      <c r="AI6" s="11"/>
    </row>
    <row r="7" spans="2:35" ht="15" customHeight="1" x14ac:dyDescent="0.2">
      <c r="B7" s="9"/>
      <c r="C7" s="666" t="s">
        <v>4</v>
      </c>
      <c r="D7" s="667"/>
      <c r="E7" s="667"/>
      <c r="F7" s="667"/>
      <c r="G7" s="667"/>
      <c r="H7" s="668"/>
      <c r="I7" s="700" t="s">
        <v>243</v>
      </c>
      <c r="J7" s="701"/>
      <c r="K7" s="701"/>
      <c r="L7" s="701"/>
      <c r="M7" s="701"/>
      <c r="N7" s="701"/>
      <c r="O7" s="701"/>
      <c r="P7" s="701"/>
      <c r="Q7" s="701"/>
      <c r="R7" s="701"/>
      <c r="S7" s="701"/>
      <c r="T7" s="701"/>
      <c r="U7" s="701"/>
      <c r="V7" s="701"/>
      <c r="W7" s="701"/>
      <c r="X7" s="701"/>
      <c r="Y7" s="701"/>
      <c r="Z7" s="701"/>
      <c r="AA7" s="702"/>
      <c r="AB7" s="10"/>
      <c r="AC7" s="11"/>
      <c r="AD7" s="11"/>
      <c r="AE7" s="11"/>
      <c r="AF7" s="11"/>
      <c r="AG7" s="11"/>
      <c r="AH7" s="11"/>
      <c r="AI7" s="11"/>
    </row>
    <row r="8" spans="2:35" ht="15.75" thickBot="1" x14ac:dyDescent="0.25">
      <c r="B8" s="9"/>
      <c r="C8" s="669"/>
      <c r="D8" s="670"/>
      <c r="E8" s="670"/>
      <c r="F8" s="670"/>
      <c r="G8" s="670"/>
      <c r="H8" s="671"/>
      <c r="I8" s="703"/>
      <c r="J8" s="704"/>
      <c r="K8" s="704"/>
      <c r="L8" s="704"/>
      <c r="M8" s="704"/>
      <c r="N8" s="704"/>
      <c r="O8" s="704"/>
      <c r="P8" s="704"/>
      <c r="Q8" s="704"/>
      <c r="R8" s="704"/>
      <c r="S8" s="704"/>
      <c r="T8" s="704"/>
      <c r="U8" s="704"/>
      <c r="V8" s="704"/>
      <c r="W8" s="704"/>
      <c r="X8" s="704"/>
      <c r="Y8" s="704"/>
      <c r="Z8" s="704"/>
      <c r="AA8" s="705"/>
      <c r="AB8" s="10"/>
      <c r="AC8" s="11"/>
      <c r="AD8" s="11"/>
      <c r="AE8" s="11"/>
      <c r="AF8" s="11"/>
      <c r="AG8" s="11"/>
      <c r="AH8" s="11"/>
      <c r="AI8" s="11"/>
    </row>
    <row r="9" spans="2:35"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c r="AC9" s="11"/>
      <c r="AD9" s="11"/>
      <c r="AE9" s="11"/>
      <c r="AF9" s="11"/>
      <c r="AG9" s="11"/>
      <c r="AH9" s="11"/>
      <c r="AI9" s="11"/>
    </row>
    <row r="10" spans="2:35" ht="15" customHeight="1" thickBot="1" x14ac:dyDescent="0.25">
      <c r="B10" s="9"/>
      <c r="C10" s="666" t="s">
        <v>6</v>
      </c>
      <c r="D10" s="667"/>
      <c r="E10" s="667"/>
      <c r="F10" s="667"/>
      <c r="G10" s="667"/>
      <c r="H10" s="668"/>
      <c r="I10" s="711" t="s">
        <v>331</v>
      </c>
      <c r="J10" s="712"/>
      <c r="K10" s="712"/>
      <c r="L10" s="712"/>
      <c r="M10" s="712"/>
      <c r="N10" s="712"/>
      <c r="O10" s="712"/>
      <c r="P10" s="712"/>
      <c r="Q10" s="713"/>
      <c r="R10" s="708" t="s">
        <v>8</v>
      </c>
      <c r="S10" s="709"/>
      <c r="T10" s="709"/>
      <c r="U10" s="710"/>
      <c r="V10" s="608" t="s">
        <v>9</v>
      </c>
      <c r="W10" s="609"/>
      <c r="X10" s="609"/>
      <c r="Y10" s="609"/>
      <c r="Z10" s="609"/>
      <c r="AA10" s="610"/>
      <c r="AB10" s="10"/>
      <c r="AC10" s="11"/>
      <c r="AD10" s="11"/>
      <c r="AE10" s="11"/>
      <c r="AF10" s="11"/>
      <c r="AG10" s="11"/>
      <c r="AH10" s="11"/>
      <c r="AI10" s="11"/>
    </row>
    <row r="11" spans="2:35" ht="28.5" customHeight="1" thickBot="1" x14ac:dyDescent="0.25">
      <c r="B11" s="9"/>
      <c r="C11" s="669"/>
      <c r="D11" s="670"/>
      <c r="E11" s="670"/>
      <c r="F11" s="670"/>
      <c r="G11" s="670"/>
      <c r="H11" s="671"/>
      <c r="I11" s="714"/>
      <c r="J11" s="715"/>
      <c r="K11" s="715"/>
      <c r="L11" s="715"/>
      <c r="M11" s="715"/>
      <c r="N11" s="715"/>
      <c r="O11" s="715"/>
      <c r="P11" s="715"/>
      <c r="Q11" s="716"/>
      <c r="R11" s="640" t="s">
        <v>332</v>
      </c>
      <c r="S11" s="717"/>
      <c r="T11" s="717"/>
      <c r="U11" s="718"/>
      <c r="V11" s="699" t="s">
        <v>171</v>
      </c>
      <c r="W11" s="706"/>
      <c r="X11" s="706"/>
      <c r="Y11" s="706"/>
      <c r="Z11" s="706"/>
      <c r="AA11" s="707"/>
      <c r="AB11" s="10"/>
      <c r="AC11" s="11"/>
      <c r="AD11" s="11"/>
      <c r="AE11" s="11"/>
      <c r="AF11" s="11"/>
      <c r="AG11" s="11"/>
      <c r="AH11" s="11"/>
      <c r="AI11" s="11"/>
    </row>
    <row r="12" spans="2:35"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c r="AC12" s="15"/>
      <c r="AD12" s="15"/>
      <c r="AE12" s="15"/>
      <c r="AF12" s="15"/>
      <c r="AG12" s="15"/>
      <c r="AH12" s="15"/>
      <c r="AI12" s="15"/>
    </row>
    <row r="13" spans="2:35" ht="15" customHeight="1" x14ac:dyDescent="0.2">
      <c r="B13" s="14"/>
      <c r="C13" s="666" t="s">
        <v>11</v>
      </c>
      <c r="D13" s="667"/>
      <c r="E13" s="667"/>
      <c r="F13" s="667"/>
      <c r="G13" s="667"/>
      <c r="H13" s="668"/>
      <c r="I13" s="672" t="s">
        <v>333</v>
      </c>
      <c r="J13" s="673"/>
      <c r="K13" s="673"/>
      <c r="L13" s="673"/>
      <c r="M13" s="673"/>
      <c r="N13" s="673"/>
      <c r="O13" s="673"/>
      <c r="P13" s="673"/>
      <c r="Q13" s="673"/>
      <c r="R13" s="673"/>
      <c r="S13" s="674"/>
      <c r="T13" s="666" t="s">
        <v>13</v>
      </c>
      <c r="U13" s="667"/>
      <c r="V13" s="667"/>
      <c r="W13" s="667"/>
      <c r="X13" s="667"/>
      <c r="Y13" s="667"/>
      <c r="Z13" s="667"/>
      <c r="AA13" s="668"/>
      <c r="AB13" s="16"/>
      <c r="AC13" s="15"/>
      <c r="AD13" s="15"/>
      <c r="AE13" s="15"/>
      <c r="AF13" s="15"/>
      <c r="AG13" s="15"/>
      <c r="AH13" s="15"/>
      <c r="AI13" s="15"/>
    </row>
    <row r="14" spans="2:35" ht="30" customHeight="1" thickBot="1" x14ac:dyDescent="0.25">
      <c r="B14" s="14"/>
      <c r="C14" s="669"/>
      <c r="D14" s="670"/>
      <c r="E14" s="670"/>
      <c r="F14" s="670"/>
      <c r="G14" s="670"/>
      <c r="H14" s="671"/>
      <c r="I14" s="675"/>
      <c r="J14" s="676"/>
      <c r="K14" s="676"/>
      <c r="L14" s="676"/>
      <c r="M14" s="676"/>
      <c r="N14" s="676"/>
      <c r="O14" s="676"/>
      <c r="P14" s="676"/>
      <c r="Q14" s="676"/>
      <c r="R14" s="676"/>
      <c r="S14" s="677"/>
      <c r="T14" s="678" t="s">
        <v>71</v>
      </c>
      <c r="U14" s="679"/>
      <c r="V14" s="679"/>
      <c r="W14" s="679"/>
      <c r="X14" s="679"/>
      <c r="Y14" s="679"/>
      <c r="Z14" s="679"/>
      <c r="AA14" s="680"/>
      <c r="AB14" s="16"/>
      <c r="AC14" s="15"/>
      <c r="AD14" s="15"/>
      <c r="AE14" s="15"/>
      <c r="AF14" s="15"/>
      <c r="AG14" s="15"/>
      <c r="AH14" s="15"/>
      <c r="AI14" s="15"/>
    </row>
    <row r="15" spans="2:35"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c r="AC15" s="15"/>
      <c r="AD15" s="15"/>
      <c r="AE15" s="15"/>
      <c r="AF15" s="15"/>
      <c r="AG15" s="15"/>
      <c r="AH15" s="15"/>
      <c r="AI15" s="15"/>
    </row>
    <row r="16" spans="2:35" ht="57.75" customHeight="1" thickBot="1" x14ac:dyDescent="0.25">
      <c r="B16" s="14"/>
      <c r="C16" s="629" t="s">
        <v>15</v>
      </c>
      <c r="D16" s="630"/>
      <c r="E16" s="630"/>
      <c r="F16" s="630"/>
      <c r="G16" s="630"/>
      <c r="H16" s="631"/>
      <c r="I16" s="632" t="s">
        <v>334</v>
      </c>
      <c r="J16" s="633"/>
      <c r="K16" s="633"/>
      <c r="L16" s="633"/>
      <c r="M16" s="633"/>
      <c r="N16" s="633"/>
      <c r="O16" s="633"/>
      <c r="P16" s="633"/>
      <c r="Q16" s="633"/>
      <c r="R16" s="633"/>
      <c r="S16" s="633"/>
      <c r="T16" s="633"/>
      <c r="U16" s="633"/>
      <c r="V16" s="633"/>
      <c r="W16" s="633"/>
      <c r="X16" s="633"/>
      <c r="Y16" s="633"/>
      <c r="Z16" s="633"/>
      <c r="AA16" s="634"/>
      <c r="AB16" s="16"/>
      <c r="AC16" s="15"/>
      <c r="AD16" s="15"/>
      <c r="AE16" s="15"/>
      <c r="AF16" s="15"/>
      <c r="AG16" s="15"/>
      <c r="AH16" s="15"/>
      <c r="AI16" s="15"/>
    </row>
    <row r="17" spans="2:35"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c r="AC17" s="15"/>
      <c r="AD17" s="15"/>
      <c r="AE17" s="15"/>
      <c r="AF17" s="15"/>
      <c r="AG17" s="15"/>
      <c r="AH17" s="15"/>
      <c r="AI17" s="15"/>
    </row>
    <row r="18" spans="2:35" ht="57.6" customHeight="1" thickBot="1" x14ac:dyDescent="0.25">
      <c r="B18" s="14"/>
      <c r="C18" s="629" t="s">
        <v>73</v>
      </c>
      <c r="D18" s="630"/>
      <c r="E18" s="630"/>
      <c r="F18" s="630"/>
      <c r="G18" s="630"/>
      <c r="H18" s="631"/>
      <c r="I18" s="632" t="s">
        <v>335</v>
      </c>
      <c r="J18" s="633"/>
      <c r="K18" s="633"/>
      <c r="L18" s="633"/>
      <c r="M18" s="633"/>
      <c r="N18" s="633"/>
      <c r="O18" s="633"/>
      <c r="P18" s="633"/>
      <c r="Q18" s="633"/>
      <c r="R18" s="633"/>
      <c r="S18" s="633"/>
      <c r="T18" s="633"/>
      <c r="U18" s="633"/>
      <c r="V18" s="633"/>
      <c r="W18" s="633"/>
      <c r="X18" s="633"/>
      <c r="Y18" s="633"/>
      <c r="Z18" s="633"/>
      <c r="AA18" s="634"/>
      <c r="AB18" s="16"/>
      <c r="AC18" s="15"/>
      <c r="AD18" s="15"/>
      <c r="AE18" s="15"/>
      <c r="AF18" s="15"/>
      <c r="AG18" s="15"/>
      <c r="AH18" s="15"/>
      <c r="AI18" s="15"/>
    </row>
    <row r="19" spans="2:35"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c r="AC19" s="15"/>
      <c r="AD19" s="15"/>
      <c r="AE19" s="15"/>
      <c r="AF19" s="15"/>
      <c r="AG19" s="15"/>
      <c r="AH19" s="15"/>
      <c r="AI19" s="15"/>
    </row>
    <row r="20" spans="2:35" ht="22.5" customHeight="1" x14ac:dyDescent="0.2">
      <c r="B20" s="14"/>
      <c r="C20" s="684" t="s">
        <v>19</v>
      </c>
      <c r="D20" s="685"/>
      <c r="E20" s="685"/>
      <c r="F20" s="685"/>
      <c r="G20" s="685"/>
      <c r="H20" s="686"/>
      <c r="I20" s="690" t="s">
        <v>249</v>
      </c>
      <c r="J20" s="691"/>
      <c r="K20" s="691"/>
      <c r="L20" s="692"/>
      <c r="M20" s="608" t="s">
        <v>21</v>
      </c>
      <c r="N20" s="609"/>
      <c r="O20" s="609"/>
      <c r="P20" s="609"/>
      <c r="Q20" s="609"/>
      <c r="R20" s="609"/>
      <c r="S20" s="610"/>
      <c r="T20" s="608" t="s">
        <v>22</v>
      </c>
      <c r="U20" s="609"/>
      <c r="V20" s="609"/>
      <c r="W20" s="609"/>
      <c r="X20" s="609"/>
      <c r="Y20" s="609"/>
      <c r="Z20" s="609"/>
      <c r="AA20" s="610"/>
      <c r="AB20" s="16"/>
      <c r="AC20" s="15"/>
      <c r="AD20" s="15"/>
      <c r="AE20" s="15"/>
      <c r="AF20" s="15"/>
      <c r="AG20" s="15"/>
      <c r="AH20" s="15"/>
      <c r="AI20" s="15"/>
    </row>
    <row r="21" spans="2:35" ht="30.75" customHeight="1" thickBot="1" x14ac:dyDescent="0.25">
      <c r="B21" s="14"/>
      <c r="C21" s="687"/>
      <c r="D21" s="688"/>
      <c r="E21" s="688"/>
      <c r="F21" s="688"/>
      <c r="G21" s="688"/>
      <c r="H21" s="689"/>
      <c r="I21" s="693"/>
      <c r="J21" s="694"/>
      <c r="K21" s="694"/>
      <c r="L21" s="695"/>
      <c r="M21" s="696" t="s">
        <v>176</v>
      </c>
      <c r="N21" s="697"/>
      <c r="O21" s="697"/>
      <c r="P21" s="697"/>
      <c r="Q21" s="697"/>
      <c r="R21" s="697"/>
      <c r="S21" s="698"/>
      <c r="T21" s="696" t="s">
        <v>157</v>
      </c>
      <c r="U21" s="697"/>
      <c r="V21" s="697"/>
      <c r="W21" s="697"/>
      <c r="X21" s="697"/>
      <c r="Y21" s="697"/>
      <c r="Z21" s="698"/>
      <c r="AA21" s="42"/>
      <c r="AB21" s="16"/>
      <c r="AC21" s="15"/>
      <c r="AD21" s="15"/>
      <c r="AE21" s="15"/>
      <c r="AF21" s="15"/>
      <c r="AG21" s="15"/>
      <c r="AH21" s="15"/>
      <c r="AI21" s="15"/>
    </row>
    <row r="22" spans="2:35"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c r="AC22" s="15"/>
      <c r="AD22" s="15"/>
      <c r="AE22" s="15"/>
      <c r="AF22" s="15"/>
      <c r="AG22" s="15"/>
      <c r="AH22" s="15"/>
      <c r="AI22" s="15"/>
    </row>
    <row r="23" spans="2:35" ht="31.5" customHeight="1" x14ac:dyDescent="0.2">
      <c r="B23" s="14"/>
      <c r="C23" s="608" t="s">
        <v>25</v>
      </c>
      <c r="D23" s="609"/>
      <c r="E23" s="609"/>
      <c r="F23" s="609"/>
      <c r="G23" s="609"/>
      <c r="H23" s="609"/>
      <c r="I23" s="610"/>
      <c r="J23" s="608" t="s">
        <v>26</v>
      </c>
      <c r="K23" s="609"/>
      <c r="L23" s="609"/>
      <c r="M23" s="609"/>
      <c r="N23" s="609"/>
      <c r="O23" s="609"/>
      <c r="P23" s="610"/>
      <c r="Q23" s="608" t="s">
        <v>27</v>
      </c>
      <c r="R23" s="609"/>
      <c r="S23" s="609"/>
      <c r="T23" s="609"/>
      <c r="U23" s="609"/>
      <c r="V23" s="609"/>
      <c r="W23" s="609"/>
      <c r="X23" s="609"/>
      <c r="Y23" s="609"/>
      <c r="Z23" s="609"/>
      <c r="AA23" s="610"/>
      <c r="AB23" s="16"/>
      <c r="AC23" s="15"/>
      <c r="AD23" s="15"/>
      <c r="AE23" s="15"/>
      <c r="AF23" s="15"/>
      <c r="AG23" s="15"/>
      <c r="AH23" s="15"/>
      <c r="AI23" s="15"/>
    </row>
    <row r="24" spans="2:35" ht="15.75" customHeight="1" thickBot="1" x14ac:dyDescent="0.25">
      <c r="B24" s="14"/>
      <c r="C24" s="611" t="s">
        <v>336</v>
      </c>
      <c r="D24" s="612"/>
      <c r="E24" s="612"/>
      <c r="F24" s="612"/>
      <c r="G24" s="612"/>
      <c r="H24" s="612"/>
      <c r="I24" s="613"/>
      <c r="J24" s="611" t="s">
        <v>251</v>
      </c>
      <c r="K24" s="612"/>
      <c r="L24" s="612"/>
      <c r="M24" s="612"/>
      <c r="N24" s="612"/>
      <c r="O24" s="612"/>
      <c r="P24" s="613"/>
      <c r="Q24" s="1137" t="s">
        <v>252</v>
      </c>
      <c r="R24" s="648"/>
      <c r="S24" s="648"/>
      <c r="T24" s="648"/>
      <c r="U24" s="648"/>
      <c r="V24" s="648"/>
      <c r="W24" s="648"/>
      <c r="X24" s="648"/>
      <c r="Y24" s="648"/>
      <c r="Z24" s="648"/>
      <c r="AA24" s="650"/>
      <c r="AB24" s="16"/>
      <c r="AC24" s="15"/>
      <c r="AD24" s="15"/>
      <c r="AE24" s="15"/>
      <c r="AF24" s="15"/>
      <c r="AG24" s="15"/>
      <c r="AH24" s="15"/>
      <c r="AI24" s="15"/>
    </row>
    <row r="25" spans="2:35"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c r="AC25" s="15"/>
      <c r="AD25" s="15"/>
      <c r="AE25" s="15"/>
      <c r="AF25" s="15"/>
      <c r="AG25" s="15"/>
      <c r="AH25" s="15"/>
      <c r="AI25" s="15"/>
    </row>
    <row r="26" spans="2:35" ht="33" customHeight="1" thickBot="1" x14ac:dyDescent="0.25">
      <c r="B26" s="14"/>
      <c r="C26" s="629" t="s">
        <v>31</v>
      </c>
      <c r="D26" s="630"/>
      <c r="E26" s="630"/>
      <c r="F26" s="630"/>
      <c r="G26" s="630"/>
      <c r="H26" s="631"/>
      <c r="I26" s="632" t="s">
        <v>337</v>
      </c>
      <c r="J26" s="633"/>
      <c r="K26" s="633"/>
      <c r="L26" s="633"/>
      <c r="M26" s="633"/>
      <c r="N26" s="633"/>
      <c r="O26" s="633"/>
      <c r="P26" s="633"/>
      <c r="Q26" s="633"/>
      <c r="R26" s="633"/>
      <c r="S26" s="633"/>
      <c r="T26" s="633"/>
      <c r="U26" s="633"/>
      <c r="V26" s="633"/>
      <c r="W26" s="633"/>
      <c r="X26" s="633"/>
      <c r="Y26" s="633"/>
      <c r="Z26" s="633"/>
      <c r="AA26" s="634"/>
      <c r="AB26" s="16"/>
      <c r="AC26" s="15"/>
      <c r="AD26" s="15"/>
      <c r="AE26" s="15"/>
      <c r="AF26" s="15"/>
      <c r="AG26" s="15"/>
      <c r="AH26" s="15"/>
      <c r="AI26" s="15"/>
    </row>
    <row r="27" spans="2:35"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c r="AC27" s="15"/>
      <c r="AD27" s="15"/>
      <c r="AE27" s="15"/>
      <c r="AF27" s="15"/>
      <c r="AG27" s="15"/>
      <c r="AH27" s="15"/>
      <c r="AI27" s="15"/>
    </row>
    <row r="28" spans="2:35" ht="53.25" customHeight="1" thickBot="1" x14ac:dyDescent="0.25">
      <c r="B28" s="14"/>
      <c r="C28" s="629" t="s">
        <v>254</v>
      </c>
      <c r="D28" s="630"/>
      <c r="E28" s="630"/>
      <c r="F28" s="630"/>
      <c r="G28" s="630"/>
      <c r="H28" s="631"/>
      <c r="I28" s="640">
        <v>1</v>
      </c>
      <c r="J28" s="632"/>
      <c r="K28" s="617" t="s">
        <v>34</v>
      </c>
      <c r="L28" s="618"/>
      <c r="M28" s="618"/>
      <c r="N28" s="619"/>
      <c r="O28" s="683" t="s">
        <v>35</v>
      </c>
      <c r="P28" s="681"/>
      <c r="Q28" s="681"/>
      <c r="R28" s="682"/>
      <c r="S28" s="117" t="s">
        <v>37</v>
      </c>
      <c r="T28" s="681" t="s">
        <v>36</v>
      </c>
      <c r="U28" s="681"/>
      <c r="V28" s="682"/>
      <c r="W28" s="31"/>
      <c r="X28" s="635" t="s">
        <v>38</v>
      </c>
      <c r="Y28" s="636"/>
      <c r="Z28" s="637"/>
      <c r="AA28" s="30"/>
      <c r="AB28" s="16"/>
      <c r="AC28" s="15"/>
      <c r="AD28" s="15"/>
      <c r="AE28" s="15"/>
      <c r="AF28" s="15"/>
      <c r="AG28" s="15"/>
      <c r="AH28" s="15"/>
      <c r="AI28" s="15"/>
    </row>
    <row r="29" spans="2:35"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c r="AC29" s="15"/>
      <c r="AD29" s="15"/>
      <c r="AE29" s="15"/>
      <c r="AF29" s="15"/>
      <c r="AG29" s="15"/>
      <c r="AH29" s="15"/>
      <c r="AI29" s="15"/>
    </row>
    <row r="30" spans="2:35" ht="15" customHeight="1" x14ac:dyDescent="0.25">
      <c r="B30" s="14"/>
      <c r="C30" s="651" t="s">
        <v>39</v>
      </c>
      <c r="D30" s="652"/>
      <c r="E30" s="652"/>
      <c r="F30" s="652"/>
      <c r="G30" s="652"/>
      <c r="H30" s="652"/>
      <c r="I30" s="652"/>
      <c r="J30" s="653"/>
      <c r="K30" s="660" t="s">
        <v>40</v>
      </c>
      <c r="L30" s="661"/>
      <c r="M30" s="661"/>
      <c r="N30" s="661"/>
      <c r="O30" s="661"/>
      <c r="P30" s="661"/>
      <c r="Q30" s="661"/>
      <c r="R30" s="661"/>
      <c r="S30" s="662" t="s">
        <v>41</v>
      </c>
      <c r="T30" s="662"/>
      <c r="U30" s="662"/>
      <c r="V30" s="662"/>
      <c r="W30" s="662"/>
      <c r="X30" s="663" t="s">
        <v>42</v>
      </c>
      <c r="Y30" s="663"/>
      <c r="Z30" s="663"/>
      <c r="AA30" s="664"/>
      <c r="AB30" s="16"/>
      <c r="AC30" s="15"/>
      <c r="AD30" s="15"/>
      <c r="AE30" s="15"/>
      <c r="AF30" s="15"/>
      <c r="AG30" s="15"/>
      <c r="AH30" s="15"/>
      <c r="AI30" s="15"/>
    </row>
    <row r="31" spans="2:35" ht="14.25" customHeight="1" x14ac:dyDescent="0.2">
      <c r="B31" s="14"/>
      <c r="C31" s="654"/>
      <c r="D31" s="655"/>
      <c r="E31" s="655"/>
      <c r="F31" s="655"/>
      <c r="G31" s="655"/>
      <c r="H31" s="655"/>
      <c r="I31" s="655"/>
      <c r="J31" s="656"/>
      <c r="K31" s="665" t="s">
        <v>43</v>
      </c>
      <c r="L31" s="638"/>
      <c r="M31" s="638"/>
      <c r="N31" s="638"/>
      <c r="O31" s="638" t="s">
        <v>44</v>
      </c>
      <c r="P31" s="638"/>
      <c r="Q31" s="638"/>
      <c r="R31" s="638"/>
      <c r="S31" s="638" t="s">
        <v>43</v>
      </c>
      <c r="T31" s="638"/>
      <c r="U31" s="638" t="s">
        <v>44</v>
      </c>
      <c r="V31" s="638"/>
      <c r="W31" s="638"/>
      <c r="X31" s="638" t="s">
        <v>43</v>
      </c>
      <c r="Y31" s="638"/>
      <c r="Z31" s="638" t="s">
        <v>44</v>
      </c>
      <c r="AA31" s="639"/>
      <c r="AB31" s="16"/>
      <c r="AC31" s="15"/>
      <c r="AD31" s="15"/>
      <c r="AE31" s="15"/>
      <c r="AF31" s="15"/>
      <c r="AG31" s="15"/>
      <c r="AH31" s="15"/>
      <c r="AI31" s="15"/>
    </row>
    <row r="32" spans="2:35" ht="15" customHeight="1" thickBot="1" x14ac:dyDescent="0.25">
      <c r="B32" s="14"/>
      <c r="C32" s="657"/>
      <c r="D32" s="658"/>
      <c r="E32" s="658"/>
      <c r="F32" s="658"/>
      <c r="G32" s="658"/>
      <c r="H32" s="658"/>
      <c r="I32" s="658"/>
      <c r="J32" s="659"/>
      <c r="K32" s="1184">
        <v>0</v>
      </c>
      <c r="L32" s="1185"/>
      <c r="M32" s="1185"/>
      <c r="N32" s="1185"/>
      <c r="O32" s="1185">
        <v>0.89</v>
      </c>
      <c r="P32" s="1185"/>
      <c r="Q32" s="1185"/>
      <c r="R32" s="1185"/>
      <c r="S32" s="1185">
        <v>0.9</v>
      </c>
      <c r="T32" s="1185"/>
      <c r="U32" s="1185">
        <v>0.99</v>
      </c>
      <c r="V32" s="1185"/>
      <c r="W32" s="1185"/>
      <c r="X32" s="1185">
        <v>1</v>
      </c>
      <c r="Y32" s="1185"/>
      <c r="Z32" s="1185">
        <v>1.1000000000000001</v>
      </c>
      <c r="AA32" s="1186"/>
      <c r="AB32" s="16"/>
      <c r="AC32" s="15"/>
      <c r="AD32" s="15"/>
      <c r="AE32" s="15"/>
      <c r="AF32" s="15"/>
      <c r="AG32" s="15"/>
      <c r="AH32" s="15"/>
      <c r="AI32" s="15"/>
    </row>
    <row r="33" spans="2:40"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c r="AC33" s="15"/>
      <c r="AD33" s="15"/>
      <c r="AE33" s="15"/>
      <c r="AF33" s="15"/>
      <c r="AG33" s="15"/>
      <c r="AH33" s="15"/>
      <c r="AI33" s="15"/>
    </row>
    <row r="34" spans="2:40" s="18" customFormat="1" ht="15.75" thickBot="1" x14ac:dyDescent="0.25">
      <c r="B34" s="19"/>
      <c r="C34" s="1008" t="s">
        <v>45</v>
      </c>
      <c r="D34" s="1009"/>
      <c r="E34" s="1009"/>
      <c r="F34" s="1009"/>
      <c r="G34" s="1009"/>
      <c r="H34" s="1009"/>
      <c r="I34" s="1009"/>
      <c r="J34" s="1009"/>
      <c r="K34" s="1009"/>
      <c r="L34" s="1009"/>
      <c r="M34" s="1009"/>
      <c r="N34" s="1009"/>
      <c r="O34" s="1009"/>
      <c r="P34" s="1009"/>
      <c r="Q34" s="1009"/>
      <c r="R34" s="1009"/>
      <c r="S34" s="1009"/>
      <c r="T34" s="1009"/>
      <c r="U34" s="1009"/>
      <c r="V34" s="1009"/>
      <c r="W34" s="1009"/>
      <c r="X34" s="1009"/>
      <c r="Y34" s="1009"/>
      <c r="Z34" s="1009"/>
      <c r="AA34" s="1010"/>
      <c r="AB34" s="16"/>
      <c r="AC34" s="15"/>
      <c r="AD34" s="15"/>
      <c r="AE34" s="15"/>
      <c r="AF34" s="15"/>
      <c r="AG34" s="15"/>
      <c r="AH34" s="15"/>
      <c r="AI34" s="15"/>
    </row>
    <row r="35" spans="2:40" s="18" customFormat="1" ht="54.6" customHeight="1" thickBot="1" x14ac:dyDescent="0.25">
      <c r="B35" s="19"/>
      <c r="C35" s="1008" t="s">
        <v>46</v>
      </c>
      <c r="D35" s="1009"/>
      <c r="E35" s="1009"/>
      <c r="F35" s="1009"/>
      <c r="G35" s="1010"/>
      <c r="H35" s="190" t="s">
        <v>338</v>
      </c>
      <c r="I35" s="190" t="s">
        <v>339</v>
      </c>
      <c r="J35" s="167" t="s">
        <v>49</v>
      </c>
      <c r="K35" s="1146" t="s">
        <v>50</v>
      </c>
      <c r="L35" s="1147"/>
      <c r="M35" s="1147"/>
      <c r="N35" s="1147"/>
      <c r="O35" s="1147"/>
      <c r="P35" s="1147"/>
      <c r="Q35" s="1147"/>
      <c r="R35" s="1147"/>
      <c r="S35" s="1147"/>
      <c r="T35" s="1147"/>
      <c r="U35" s="1147"/>
      <c r="V35" s="1147"/>
      <c r="W35" s="1147"/>
      <c r="X35" s="1147"/>
      <c r="Y35" s="1147"/>
      <c r="Z35" s="1147"/>
      <c r="AA35" s="1148"/>
      <c r="AB35" s="16"/>
      <c r="AC35" s="15"/>
      <c r="AD35" s="15"/>
      <c r="AE35" s="15"/>
      <c r="AF35" s="15"/>
      <c r="AG35" s="15"/>
      <c r="AH35" s="15"/>
      <c r="AI35" s="15"/>
    </row>
    <row r="36" spans="2:40" s="18" customFormat="1" ht="88.15" customHeight="1" thickBot="1" x14ac:dyDescent="0.25">
      <c r="B36" s="19"/>
      <c r="C36" s="973" t="s">
        <v>82</v>
      </c>
      <c r="D36" s="974"/>
      <c r="E36" s="974"/>
      <c r="F36" s="974"/>
      <c r="G36" s="975"/>
      <c r="H36" s="180">
        <v>8673</v>
      </c>
      <c r="I36" s="133">
        <v>8500</v>
      </c>
      <c r="J36" s="191">
        <f>+H36/I36</f>
        <v>1.0203529411764707</v>
      </c>
      <c r="K36" s="1201" t="s">
        <v>340</v>
      </c>
      <c r="L36" s="1202"/>
      <c r="M36" s="1202"/>
      <c r="N36" s="1202"/>
      <c r="O36" s="1202"/>
      <c r="P36" s="1202"/>
      <c r="Q36" s="1202"/>
      <c r="R36" s="1202"/>
      <c r="S36" s="1202"/>
      <c r="T36" s="1202"/>
      <c r="U36" s="1202"/>
      <c r="V36" s="1202"/>
      <c r="W36" s="1202"/>
      <c r="X36" s="1202"/>
      <c r="Y36" s="1202"/>
      <c r="Z36" s="1202"/>
      <c r="AA36" s="1203"/>
      <c r="AB36" s="16"/>
      <c r="AC36" s="15"/>
      <c r="AD36" s="15"/>
      <c r="AE36" s="15"/>
      <c r="AF36" s="15"/>
      <c r="AG36" s="15"/>
      <c r="AH36" s="15"/>
      <c r="AI36" s="192"/>
    </row>
    <row r="37" spans="2:40" s="18" customFormat="1" ht="120.75" customHeight="1" thickBot="1" x14ac:dyDescent="0.25">
      <c r="B37" s="19"/>
      <c r="C37" s="973" t="s">
        <v>84</v>
      </c>
      <c r="D37" s="974"/>
      <c r="E37" s="974"/>
      <c r="F37" s="974"/>
      <c r="G37" s="975"/>
      <c r="H37" s="133">
        <v>11572</v>
      </c>
      <c r="I37" s="133">
        <v>10100</v>
      </c>
      <c r="J37" s="191">
        <f t="shared" ref="J37:J39" si="0">+H37/I37</f>
        <v>1.1457425742574256</v>
      </c>
      <c r="K37" s="1201" t="s">
        <v>341</v>
      </c>
      <c r="L37" s="1202"/>
      <c r="M37" s="1202"/>
      <c r="N37" s="1202"/>
      <c r="O37" s="1202"/>
      <c r="P37" s="1202"/>
      <c r="Q37" s="1202"/>
      <c r="R37" s="1202"/>
      <c r="S37" s="1202"/>
      <c r="T37" s="1202"/>
      <c r="U37" s="1202"/>
      <c r="V37" s="1202"/>
      <c r="W37" s="1202"/>
      <c r="X37" s="1202"/>
      <c r="Y37" s="1202"/>
      <c r="Z37" s="1202"/>
      <c r="AA37" s="1203"/>
      <c r="AB37" s="16"/>
      <c r="AC37" s="15"/>
      <c r="AD37" s="15"/>
      <c r="AE37" s="15"/>
      <c r="AF37" s="15"/>
      <c r="AG37" s="15"/>
      <c r="AH37" s="15"/>
      <c r="AI37" s="15"/>
    </row>
    <row r="38" spans="2:40" s="18" customFormat="1" ht="92.25" customHeight="1" thickBot="1" x14ac:dyDescent="0.25">
      <c r="B38" s="19"/>
      <c r="C38" s="973" t="s">
        <v>86</v>
      </c>
      <c r="D38" s="974"/>
      <c r="E38" s="974"/>
      <c r="F38" s="974"/>
      <c r="G38" s="975"/>
      <c r="H38" s="180">
        <v>10023</v>
      </c>
      <c r="I38" s="133">
        <v>9900</v>
      </c>
      <c r="J38" s="191">
        <f t="shared" si="0"/>
        <v>1.0124242424242424</v>
      </c>
      <c r="K38" s="1201" t="s">
        <v>342</v>
      </c>
      <c r="L38" s="1202"/>
      <c r="M38" s="1202"/>
      <c r="N38" s="1202"/>
      <c r="O38" s="1202"/>
      <c r="P38" s="1202"/>
      <c r="Q38" s="1202"/>
      <c r="R38" s="1202"/>
      <c r="S38" s="1202"/>
      <c r="T38" s="1202"/>
      <c r="U38" s="1202"/>
      <c r="V38" s="1202"/>
      <c r="W38" s="1202"/>
      <c r="X38" s="1202"/>
      <c r="Y38" s="1202"/>
      <c r="Z38" s="1202"/>
      <c r="AA38" s="1203"/>
      <c r="AB38" s="16"/>
      <c r="AC38" s="15"/>
      <c r="AD38" s="15"/>
      <c r="AE38" s="15"/>
      <c r="AF38" s="15"/>
      <c r="AG38" s="15"/>
      <c r="AH38" s="15"/>
      <c r="AI38" s="15"/>
    </row>
    <row r="39" spans="2:40" s="18" customFormat="1" ht="82.5" customHeight="1" thickBot="1" x14ac:dyDescent="0.25">
      <c r="B39" s="19"/>
      <c r="C39" s="973" t="s">
        <v>88</v>
      </c>
      <c r="D39" s="974"/>
      <c r="E39" s="974"/>
      <c r="F39" s="974"/>
      <c r="G39" s="975"/>
      <c r="H39" s="180">
        <v>10808</v>
      </c>
      <c r="I39" s="133">
        <v>9500</v>
      </c>
      <c r="J39" s="191">
        <f t="shared" si="0"/>
        <v>1.1376842105263159</v>
      </c>
      <c r="K39" s="1201" t="s">
        <v>343</v>
      </c>
      <c r="L39" s="1202"/>
      <c r="M39" s="1202"/>
      <c r="N39" s="1202"/>
      <c r="O39" s="1202"/>
      <c r="P39" s="1202"/>
      <c r="Q39" s="1202"/>
      <c r="R39" s="1202"/>
      <c r="S39" s="1202"/>
      <c r="T39" s="1202"/>
      <c r="U39" s="1202"/>
      <c r="V39" s="1202"/>
      <c r="W39" s="1202"/>
      <c r="X39" s="1202"/>
      <c r="Y39" s="1202"/>
      <c r="Z39" s="1202"/>
      <c r="AA39" s="1203"/>
      <c r="AB39" s="16"/>
      <c r="AC39" s="15"/>
      <c r="AD39" s="15"/>
      <c r="AE39" s="15"/>
      <c r="AF39" s="15"/>
      <c r="AG39" s="15"/>
      <c r="AH39" s="15"/>
      <c r="AI39" s="15"/>
    </row>
    <row r="40" spans="2:40" s="18" customFormat="1" ht="15.75" customHeight="1" thickBot="1" x14ac:dyDescent="0.3">
      <c r="B40" s="19"/>
      <c r="C40" s="1002" t="s">
        <v>51</v>
      </c>
      <c r="D40" s="1003"/>
      <c r="E40" s="1003"/>
      <c r="F40" s="1003"/>
      <c r="G40" s="1004"/>
      <c r="H40" s="193">
        <f>SUM(H36:H39)</f>
        <v>41076</v>
      </c>
      <c r="I40" s="194">
        <f>SUM(I36:I39)</f>
        <v>38000</v>
      </c>
      <c r="J40" s="195">
        <f>H40/I40</f>
        <v>1.0809473684210527</v>
      </c>
      <c r="K40" s="1005"/>
      <c r="L40" s="1006"/>
      <c r="M40" s="1006"/>
      <c r="N40" s="1006"/>
      <c r="O40" s="1006"/>
      <c r="P40" s="1006"/>
      <c r="Q40" s="1006"/>
      <c r="R40" s="1006"/>
      <c r="S40" s="1006"/>
      <c r="T40" s="1006"/>
      <c r="U40" s="1006"/>
      <c r="V40" s="1006"/>
      <c r="W40" s="1006"/>
      <c r="X40" s="1006"/>
      <c r="Y40" s="1006"/>
      <c r="Z40" s="1006"/>
      <c r="AA40" s="1007"/>
      <c r="AB40" s="16"/>
      <c r="AC40" s="15"/>
      <c r="AD40" s="15"/>
      <c r="AE40" s="15"/>
      <c r="AF40" s="15"/>
      <c r="AG40" s="15"/>
      <c r="AH40" s="15"/>
      <c r="AI40" s="15"/>
    </row>
    <row r="41" spans="2:40" s="18" customFormat="1" ht="5.25" customHeight="1" x14ac:dyDescent="0.2">
      <c r="B41" s="19"/>
      <c r="C41" s="15"/>
      <c r="D41" s="15"/>
      <c r="E41" s="15"/>
      <c r="F41" s="15"/>
      <c r="G41" s="15"/>
      <c r="H41" s="136"/>
      <c r="I41" s="136"/>
      <c r="J41" s="137"/>
      <c r="K41" s="15"/>
      <c r="L41" s="15"/>
      <c r="M41" s="15"/>
      <c r="N41" s="15"/>
      <c r="O41" s="15"/>
      <c r="P41" s="15"/>
      <c r="Q41" s="15"/>
      <c r="R41" s="15"/>
      <c r="S41" s="15"/>
      <c r="T41" s="15"/>
      <c r="U41" s="15"/>
      <c r="V41" s="15"/>
      <c r="W41" s="15"/>
      <c r="X41" s="15"/>
      <c r="Y41" s="15"/>
      <c r="Z41" s="15"/>
      <c r="AA41" s="15"/>
      <c r="AB41" s="16"/>
      <c r="AC41" s="15"/>
      <c r="AD41" s="15"/>
      <c r="AE41" s="15"/>
      <c r="AF41" s="15"/>
      <c r="AG41" s="15"/>
      <c r="AH41" s="15"/>
      <c r="AI41" s="15"/>
    </row>
    <row r="42" spans="2:40" s="18" customFormat="1" ht="15" thickBot="1" x14ac:dyDescent="0.25">
      <c r="B42" s="19"/>
      <c r="C42" s="15"/>
      <c r="D42" s="15"/>
      <c r="E42" s="15"/>
      <c r="F42" s="15"/>
      <c r="G42" s="15"/>
      <c r="H42" s="136"/>
      <c r="I42" s="136"/>
      <c r="J42" s="137"/>
      <c r="K42" s="15"/>
      <c r="L42" s="15"/>
      <c r="M42" s="15"/>
      <c r="N42" s="15"/>
      <c r="O42" s="15"/>
      <c r="P42" s="15"/>
      <c r="Q42" s="15"/>
      <c r="R42" s="15"/>
      <c r="S42" s="15"/>
      <c r="T42" s="15"/>
      <c r="U42" s="15"/>
      <c r="V42" s="15"/>
      <c r="W42" s="15"/>
      <c r="Y42" s="15"/>
      <c r="Z42" s="15"/>
      <c r="AA42" s="15"/>
      <c r="AB42" s="16"/>
      <c r="AC42" s="15"/>
      <c r="AD42" s="15"/>
      <c r="AE42" s="15"/>
      <c r="AF42" s="15"/>
      <c r="AG42" s="15"/>
      <c r="AH42" s="15"/>
      <c r="AI42" s="15"/>
    </row>
    <row r="43" spans="2:40" s="18" customFormat="1" x14ac:dyDescent="0.2">
      <c r="B43" s="19"/>
      <c r="C43" s="820" t="s">
        <v>52</v>
      </c>
      <c r="D43" s="821"/>
      <c r="E43" s="821"/>
      <c r="F43" s="821"/>
      <c r="G43" s="821"/>
      <c r="H43" s="821"/>
      <c r="I43" s="821"/>
      <c r="J43" s="821"/>
      <c r="K43" s="821"/>
      <c r="L43" s="821"/>
      <c r="M43" s="821"/>
      <c r="N43" s="821"/>
      <c r="O43" s="821"/>
      <c r="P43" s="821"/>
      <c r="Q43" s="821"/>
      <c r="R43" s="821"/>
      <c r="S43" s="821"/>
      <c r="T43" s="821"/>
      <c r="U43" s="821"/>
      <c r="V43" s="821"/>
      <c r="W43" s="821"/>
      <c r="X43" s="821"/>
      <c r="Y43" s="821"/>
      <c r="Z43" s="821"/>
      <c r="AA43" s="822"/>
      <c r="AB43" s="16"/>
      <c r="AC43" s="15"/>
      <c r="AD43" s="15"/>
      <c r="AE43" s="15"/>
      <c r="AF43" s="15"/>
      <c r="AG43" s="15"/>
      <c r="AH43" s="15"/>
      <c r="AI43" s="15"/>
    </row>
    <row r="44" spans="2:40" ht="15" thickBot="1" x14ac:dyDescent="0.25">
      <c r="B44" s="14"/>
      <c r="C44" s="1125"/>
      <c r="D44" s="1126"/>
      <c r="E44" s="1126"/>
      <c r="F44" s="1126"/>
      <c r="G44" s="1126"/>
      <c r="H44" s="1126"/>
      <c r="I44" s="1126"/>
      <c r="J44" s="1126"/>
      <c r="K44" s="1126"/>
      <c r="L44" s="1126"/>
      <c r="M44" s="1126"/>
      <c r="N44" s="1126"/>
      <c r="O44" s="1126"/>
      <c r="P44" s="1126"/>
      <c r="Q44" s="1126"/>
      <c r="R44" s="1126"/>
      <c r="S44" s="1126"/>
      <c r="T44" s="1126"/>
      <c r="U44" s="1126"/>
      <c r="V44" s="1126"/>
      <c r="W44" s="1126"/>
      <c r="X44" s="1126"/>
      <c r="Y44" s="1126"/>
      <c r="Z44" s="1126"/>
      <c r="AA44" s="1127"/>
      <c r="AB44" s="16"/>
      <c r="AC44" s="15"/>
      <c r="AD44" s="15"/>
      <c r="AE44" s="15"/>
      <c r="AF44" s="15"/>
      <c r="AG44" s="15"/>
      <c r="AH44" s="15"/>
      <c r="AI44" s="15"/>
      <c r="AJ44" s="196" t="s">
        <v>265</v>
      </c>
      <c r="AK44" s="196" t="s">
        <v>266</v>
      </c>
      <c r="AL44" s="196" t="s">
        <v>267</v>
      </c>
      <c r="AM44" s="196" t="s">
        <v>268</v>
      </c>
      <c r="AN44" s="18"/>
    </row>
    <row r="45" spans="2:40" x14ac:dyDescent="0.2">
      <c r="B45" s="14"/>
      <c r="C45" s="972"/>
      <c r="D45" s="985"/>
      <c r="E45" s="985"/>
      <c r="F45" s="985"/>
      <c r="G45" s="985"/>
      <c r="H45" s="985"/>
      <c r="I45" s="985"/>
      <c r="J45" s="985"/>
      <c r="K45" s="985"/>
      <c r="L45" s="985"/>
      <c r="M45" s="985"/>
      <c r="N45" s="985"/>
      <c r="O45" s="985"/>
      <c r="P45" s="985"/>
      <c r="Q45" s="985"/>
      <c r="R45" s="985"/>
      <c r="S45" s="985"/>
      <c r="T45" s="985"/>
      <c r="U45" s="985"/>
      <c r="V45" s="985"/>
      <c r="W45" s="985"/>
      <c r="X45" s="985"/>
      <c r="Y45" s="985"/>
      <c r="Z45" s="985"/>
      <c r="AA45" s="986"/>
      <c r="AB45" s="16"/>
      <c r="AC45" s="15"/>
      <c r="AD45" s="15"/>
      <c r="AE45" s="15"/>
      <c r="AF45" s="15"/>
      <c r="AG45" s="15"/>
      <c r="AH45" s="15"/>
      <c r="AI45" s="15"/>
      <c r="AJ45" s="196" t="s">
        <v>269</v>
      </c>
      <c r="AK45" s="197">
        <v>8678</v>
      </c>
      <c r="AL45" s="197">
        <v>8678</v>
      </c>
      <c r="AM45" s="197">
        <v>8500</v>
      </c>
      <c r="AN45" s="18"/>
    </row>
    <row r="46" spans="2:40" x14ac:dyDescent="0.2">
      <c r="B46" s="14"/>
      <c r="C46" s="987"/>
      <c r="D46" s="988"/>
      <c r="E46" s="988"/>
      <c r="F46" s="988"/>
      <c r="G46" s="988"/>
      <c r="H46" s="988"/>
      <c r="I46" s="988"/>
      <c r="J46" s="988"/>
      <c r="K46" s="988"/>
      <c r="L46" s="988"/>
      <c r="M46" s="988"/>
      <c r="N46" s="988"/>
      <c r="O46" s="988"/>
      <c r="P46" s="988"/>
      <c r="Q46" s="988"/>
      <c r="R46" s="988"/>
      <c r="S46" s="988"/>
      <c r="T46" s="988"/>
      <c r="U46" s="988"/>
      <c r="V46" s="988"/>
      <c r="W46" s="988"/>
      <c r="X46" s="988"/>
      <c r="Y46" s="988"/>
      <c r="Z46" s="988"/>
      <c r="AA46" s="989"/>
      <c r="AB46" s="16"/>
      <c r="AC46" s="15"/>
      <c r="AD46" s="15"/>
      <c r="AE46" s="15"/>
      <c r="AF46" s="15"/>
      <c r="AG46" s="15"/>
      <c r="AH46" s="15"/>
      <c r="AI46" s="15"/>
      <c r="AJ46" s="196" t="s">
        <v>270</v>
      </c>
      <c r="AK46" s="197">
        <v>11568</v>
      </c>
      <c r="AL46" s="197">
        <f>+AL45+AK46</f>
        <v>20246</v>
      </c>
      <c r="AM46" s="197">
        <v>10100</v>
      </c>
      <c r="AN46" s="18"/>
    </row>
    <row r="47" spans="2:40" x14ac:dyDescent="0.2">
      <c r="B47" s="14"/>
      <c r="C47" s="987"/>
      <c r="D47" s="988"/>
      <c r="E47" s="988"/>
      <c r="F47" s="988"/>
      <c r="G47" s="988"/>
      <c r="H47" s="988"/>
      <c r="I47" s="988"/>
      <c r="J47" s="988"/>
      <c r="K47" s="988"/>
      <c r="L47" s="988"/>
      <c r="M47" s="988"/>
      <c r="N47" s="988"/>
      <c r="O47" s="988"/>
      <c r="P47" s="988"/>
      <c r="Q47" s="988"/>
      <c r="R47" s="988"/>
      <c r="S47" s="988"/>
      <c r="T47" s="988"/>
      <c r="U47" s="988"/>
      <c r="V47" s="988"/>
      <c r="W47" s="988"/>
      <c r="X47" s="988"/>
      <c r="Y47" s="988"/>
      <c r="Z47" s="988"/>
      <c r="AA47" s="989"/>
      <c r="AB47" s="16"/>
      <c r="AC47" s="15"/>
      <c r="AD47" s="15"/>
      <c r="AE47" s="15"/>
      <c r="AF47" s="15"/>
      <c r="AG47" s="15"/>
      <c r="AH47" s="15"/>
      <c r="AI47" s="15"/>
      <c r="AJ47" s="196" t="s">
        <v>271</v>
      </c>
      <c r="AK47" s="197">
        <v>10023</v>
      </c>
      <c r="AL47" s="197">
        <f t="shared" ref="AL47:AL48" si="1">+AL46+AK47</f>
        <v>30269</v>
      </c>
      <c r="AM47" s="197">
        <v>9900</v>
      </c>
      <c r="AN47" s="18"/>
    </row>
    <row r="48" spans="2:40" x14ac:dyDescent="0.2">
      <c r="B48" s="14"/>
      <c r="C48" s="987"/>
      <c r="D48" s="988"/>
      <c r="E48" s="988"/>
      <c r="F48" s="988"/>
      <c r="G48" s="988"/>
      <c r="H48" s="988"/>
      <c r="I48" s="988"/>
      <c r="J48" s="988"/>
      <c r="K48" s="988"/>
      <c r="L48" s="988"/>
      <c r="M48" s="988"/>
      <c r="N48" s="988"/>
      <c r="O48" s="988"/>
      <c r="P48" s="988"/>
      <c r="Q48" s="988"/>
      <c r="R48" s="988"/>
      <c r="S48" s="988"/>
      <c r="T48" s="988"/>
      <c r="U48" s="988"/>
      <c r="V48" s="988"/>
      <c r="W48" s="988"/>
      <c r="X48" s="988"/>
      <c r="Y48" s="988"/>
      <c r="Z48" s="988"/>
      <c r="AA48" s="989"/>
      <c r="AB48" s="16"/>
      <c r="AC48" s="15"/>
      <c r="AD48" s="15"/>
      <c r="AE48" s="15"/>
      <c r="AF48" s="15"/>
      <c r="AG48" s="15"/>
      <c r="AH48" s="15"/>
      <c r="AI48" s="15"/>
      <c r="AJ48" s="198" t="s">
        <v>263</v>
      </c>
      <c r="AK48" s="199">
        <v>10808</v>
      </c>
      <c r="AL48" s="197">
        <f t="shared" si="1"/>
        <v>41077</v>
      </c>
      <c r="AM48" s="197">
        <v>9500</v>
      </c>
    </row>
    <row r="49" spans="2:39" x14ac:dyDescent="0.2">
      <c r="B49" s="14"/>
      <c r="C49" s="987"/>
      <c r="D49" s="988"/>
      <c r="E49" s="988"/>
      <c r="F49" s="988"/>
      <c r="G49" s="988"/>
      <c r="H49" s="988"/>
      <c r="I49" s="988"/>
      <c r="J49" s="988"/>
      <c r="K49" s="988"/>
      <c r="L49" s="988"/>
      <c r="M49" s="988"/>
      <c r="N49" s="988"/>
      <c r="O49" s="988"/>
      <c r="P49" s="988"/>
      <c r="Q49" s="988"/>
      <c r="R49" s="988"/>
      <c r="S49" s="988"/>
      <c r="T49" s="988"/>
      <c r="U49" s="988"/>
      <c r="V49" s="988"/>
      <c r="W49" s="988"/>
      <c r="X49" s="988"/>
      <c r="Y49" s="988"/>
      <c r="Z49" s="988"/>
      <c r="AA49" s="989"/>
      <c r="AB49" s="16"/>
      <c r="AC49" s="15"/>
      <c r="AD49" s="15"/>
      <c r="AE49" s="15"/>
      <c r="AF49" s="15"/>
      <c r="AG49" s="15"/>
      <c r="AH49" s="15"/>
      <c r="AI49" s="15"/>
      <c r="AJ49" s="43" t="s">
        <v>51</v>
      </c>
      <c r="AK49" s="200">
        <f>(AK45+AK46+AK47+AK48)</f>
        <v>41077</v>
      </c>
      <c r="AL49" s="197">
        <f>(AL45+AK46+AK47+AK48)</f>
        <v>41077</v>
      </c>
      <c r="AM49" s="200">
        <f>(AM45+AM46+AM47+AM48)</f>
        <v>38000</v>
      </c>
    </row>
    <row r="50" spans="2:39" x14ac:dyDescent="0.2">
      <c r="B50" s="14"/>
      <c r="C50" s="987"/>
      <c r="D50" s="988"/>
      <c r="E50" s="988"/>
      <c r="F50" s="988"/>
      <c r="G50" s="988"/>
      <c r="H50" s="988"/>
      <c r="I50" s="988"/>
      <c r="J50" s="988"/>
      <c r="K50" s="988"/>
      <c r="L50" s="988"/>
      <c r="M50" s="988"/>
      <c r="N50" s="988"/>
      <c r="O50" s="988"/>
      <c r="P50" s="988"/>
      <c r="Q50" s="988"/>
      <c r="R50" s="988"/>
      <c r="S50" s="988"/>
      <c r="T50" s="988"/>
      <c r="U50" s="988"/>
      <c r="V50" s="988"/>
      <c r="W50" s="988"/>
      <c r="X50" s="988"/>
      <c r="Y50" s="988"/>
      <c r="Z50" s="988"/>
      <c r="AA50" s="989"/>
      <c r="AB50" s="16"/>
      <c r="AC50" s="15"/>
      <c r="AD50" s="15"/>
      <c r="AE50" s="15"/>
      <c r="AF50" s="15"/>
      <c r="AG50" s="15"/>
      <c r="AH50" s="15"/>
      <c r="AI50" s="15"/>
    </row>
    <row r="51" spans="2:39" x14ac:dyDescent="0.2">
      <c r="B51" s="14"/>
      <c r="C51" s="987"/>
      <c r="D51" s="988"/>
      <c r="E51" s="988"/>
      <c r="F51" s="988"/>
      <c r="G51" s="988"/>
      <c r="H51" s="988"/>
      <c r="I51" s="988"/>
      <c r="J51" s="988"/>
      <c r="K51" s="988"/>
      <c r="L51" s="988"/>
      <c r="M51" s="988"/>
      <c r="N51" s="988"/>
      <c r="O51" s="988"/>
      <c r="P51" s="988"/>
      <c r="Q51" s="988"/>
      <c r="R51" s="988"/>
      <c r="S51" s="988"/>
      <c r="T51" s="988"/>
      <c r="U51" s="988"/>
      <c r="V51" s="988"/>
      <c r="W51" s="988"/>
      <c r="X51" s="988"/>
      <c r="Y51" s="988"/>
      <c r="Z51" s="988"/>
      <c r="AA51" s="989"/>
      <c r="AB51" s="16"/>
      <c r="AC51" s="15"/>
      <c r="AD51" s="15"/>
      <c r="AE51" s="15"/>
      <c r="AF51" s="15"/>
      <c r="AG51" s="15"/>
      <c r="AH51" s="15"/>
      <c r="AI51" s="15"/>
    </row>
    <row r="52" spans="2:39" x14ac:dyDescent="0.2">
      <c r="B52" s="14"/>
      <c r="C52" s="987"/>
      <c r="D52" s="988"/>
      <c r="E52" s="988"/>
      <c r="F52" s="988"/>
      <c r="G52" s="988"/>
      <c r="H52" s="988"/>
      <c r="I52" s="988"/>
      <c r="J52" s="988"/>
      <c r="K52" s="988"/>
      <c r="L52" s="988"/>
      <c r="M52" s="988"/>
      <c r="N52" s="988"/>
      <c r="O52" s="988"/>
      <c r="P52" s="988"/>
      <c r="Q52" s="988"/>
      <c r="R52" s="988"/>
      <c r="S52" s="988"/>
      <c r="T52" s="988"/>
      <c r="U52" s="988"/>
      <c r="V52" s="988"/>
      <c r="W52" s="988"/>
      <c r="X52" s="988"/>
      <c r="Y52" s="988"/>
      <c r="Z52" s="988"/>
      <c r="AA52" s="989"/>
      <c r="AB52" s="16"/>
      <c r="AC52" s="15"/>
      <c r="AD52" s="15"/>
      <c r="AE52" s="15"/>
      <c r="AF52" s="15"/>
      <c r="AG52" s="15"/>
      <c r="AH52" s="15"/>
      <c r="AI52" s="15"/>
    </row>
    <row r="53" spans="2:39" x14ac:dyDescent="0.2">
      <c r="B53" s="14"/>
      <c r="C53" s="987"/>
      <c r="D53" s="988"/>
      <c r="E53" s="988"/>
      <c r="F53" s="988"/>
      <c r="G53" s="988"/>
      <c r="H53" s="988"/>
      <c r="I53" s="988"/>
      <c r="J53" s="988"/>
      <c r="K53" s="988"/>
      <c r="L53" s="988"/>
      <c r="M53" s="988"/>
      <c r="N53" s="988"/>
      <c r="O53" s="988"/>
      <c r="P53" s="988"/>
      <c r="Q53" s="988"/>
      <c r="R53" s="988"/>
      <c r="S53" s="988"/>
      <c r="T53" s="988"/>
      <c r="U53" s="988"/>
      <c r="V53" s="988"/>
      <c r="W53" s="988"/>
      <c r="X53" s="988"/>
      <c r="Y53" s="988"/>
      <c r="Z53" s="988"/>
      <c r="AA53" s="989"/>
      <c r="AB53" s="16"/>
      <c r="AC53" s="15"/>
      <c r="AD53" s="15"/>
      <c r="AE53" s="15"/>
      <c r="AF53" s="15"/>
      <c r="AG53" s="15"/>
      <c r="AH53" s="15"/>
      <c r="AI53" s="15"/>
    </row>
    <row r="54" spans="2:39" x14ac:dyDescent="0.2">
      <c r="B54" s="14"/>
      <c r="C54" s="987"/>
      <c r="D54" s="988"/>
      <c r="E54" s="988"/>
      <c r="F54" s="988"/>
      <c r="G54" s="988"/>
      <c r="H54" s="988"/>
      <c r="I54" s="988"/>
      <c r="J54" s="988"/>
      <c r="K54" s="988"/>
      <c r="L54" s="988"/>
      <c r="M54" s="988"/>
      <c r="N54" s="988"/>
      <c r="O54" s="988"/>
      <c r="P54" s="988"/>
      <c r="Q54" s="988"/>
      <c r="R54" s="988"/>
      <c r="S54" s="988"/>
      <c r="T54" s="988"/>
      <c r="U54" s="988"/>
      <c r="V54" s="988"/>
      <c r="W54" s="988"/>
      <c r="X54" s="988"/>
      <c r="Y54" s="988"/>
      <c r="Z54" s="988"/>
      <c r="AA54" s="989"/>
      <c r="AB54" s="16"/>
      <c r="AC54" s="15"/>
      <c r="AD54" s="15"/>
      <c r="AE54" s="15"/>
      <c r="AF54" s="15"/>
      <c r="AG54" s="15"/>
      <c r="AH54" s="15"/>
      <c r="AI54" s="15"/>
    </row>
    <row r="55" spans="2:39" x14ac:dyDescent="0.2">
      <c r="B55" s="14"/>
      <c r="C55" s="987"/>
      <c r="D55" s="988"/>
      <c r="E55" s="988"/>
      <c r="F55" s="988"/>
      <c r="G55" s="988"/>
      <c r="H55" s="988"/>
      <c r="I55" s="988"/>
      <c r="J55" s="988"/>
      <c r="K55" s="988"/>
      <c r="L55" s="988"/>
      <c r="M55" s="988"/>
      <c r="N55" s="988"/>
      <c r="O55" s="988"/>
      <c r="P55" s="988"/>
      <c r="Q55" s="988"/>
      <c r="R55" s="988"/>
      <c r="S55" s="988"/>
      <c r="T55" s="988"/>
      <c r="U55" s="988"/>
      <c r="V55" s="988"/>
      <c r="W55" s="988"/>
      <c r="X55" s="988"/>
      <c r="Y55" s="988"/>
      <c r="Z55" s="988"/>
      <c r="AA55" s="989"/>
      <c r="AB55" s="16"/>
      <c r="AC55" s="15"/>
      <c r="AD55" s="15"/>
      <c r="AE55" s="15"/>
      <c r="AF55" s="15"/>
      <c r="AG55" s="15"/>
      <c r="AH55" s="15"/>
      <c r="AI55" s="15"/>
    </row>
    <row r="56" spans="2:39" x14ac:dyDescent="0.2">
      <c r="B56" s="14"/>
      <c r="C56" s="987"/>
      <c r="D56" s="988"/>
      <c r="E56" s="988"/>
      <c r="F56" s="988"/>
      <c r="G56" s="988"/>
      <c r="H56" s="988"/>
      <c r="I56" s="988"/>
      <c r="J56" s="988"/>
      <c r="K56" s="988"/>
      <c r="L56" s="988"/>
      <c r="M56" s="988"/>
      <c r="N56" s="988"/>
      <c r="O56" s="988"/>
      <c r="P56" s="988"/>
      <c r="Q56" s="988"/>
      <c r="R56" s="988"/>
      <c r="S56" s="988"/>
      <c r="T56" s="988"/>
      <c r="U56" s="988"/>
      <c r="V56" s="988"/>
      <c r="W56" s="988"/>
      <c r="X56" s="988"/>
      <c r="Y56" s="988"/>
      <c r="Z56" s="988"/>
      <c r="AA56" s="989"/>
      <c r="AB56" s="16"/>
      <c r="AC56" s="15"/>
      <c r="AD56" s="15"/>
      <c r="AE56" s="15"/>
      <c r="AF56" s="15"/>
      <c r="AG56" s="15"/>
      <c r="AH56" s="15"/>
      <c r="AI56" s="15"/>
    </row>
    <row r="57" spans="2:39" ht="15" thickBot="1" x14ac:dyDescent="0.25">
      <c r="B57" s="14"/>
      <c r="C57" s="990"/>
      <c r="D57" s="991"/>
      <c r="E57" s="991"/>
      <c r="F57" s="991"/>
      <c r="G57" s="991"/>
      <c r="H57" s="991"/>
      <c r="I57" s="991"/>
      <c r="J57" s="991"/>
      <c r="K57" s="991"/>
      <c r="L57" s="991"/>
      <c r="M57" s="991"/>
      <c r="N57" s="991"/>
      <c r="O57" s="991"/>
      <c r="P57" s="991"/>
      <c r="Q57" s="991"/>
      <c r="R57" s="991"/>
      <c r="S57" s="991"/>
      <c r="T57" s="991"/>
      <c r="U57" s="991"/>
      <c r="V57" s="991"/>
      <c r="W57" s="991"/>
      <c r="X57" s="991"/>
      <c r="Y57" s="991"/>
      <c r="Z57" s="991"/>
      <c r="AA57" s="992"/>
      <c r="AB57" s="16"/>
      <c r="AC57" s="15"/>
      <c r="AD57" s="15"/>
      <c r="AE57" s="15"/>
      <c r="AF57" s="15"/>
      <c r="AG57" s="15"/>
      <c r="AH57" s="15"/>
      <c r="AI57" s="15"/>
    </row>
    <row r="58" spans="2:39" x14ac:dyDescent="0.2">
      <c r="B58" s="20"/>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21"/>
      <c r="AC58" s="15"/>
      <c r="AD58" s="15"/>
      <c r="AE58" s="15"/>
      <c r="AF58" s="15"/>
      <c r="AG58" s="15"/>
      <c r="AH58" s="15"/>
      <c r="AI58" s="15"/>
    </row>
    <row r="59" spans="2:39" ht="15" thickBot="1" x14ac:dyDescent="0.25">
      <c r="B59" s="2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23"/>
      <c r="AC59" s="15"/>
      <c r="AD59" s="15"/>
      <c r="AE59" s="15"/>
      <c r="AF59" s="15"/>
      <c r="AG59" s="15"/>
      <c r="AH59" s="15"/>
      <c r="AI59" s="15"/>
    </row>
    <row r="60" spans="2:39" ht="15.75" x14ac:dyDescent="0.2">
      <c r="B60" s="24"/>
      <c r="C60" s="993" t="s">
        <v>46</v>
      </c>
      <c r="D60" s="994"/>
      <c r="E60" s="994"/>
      <c r="F60" s="994"/>
      <c r="G60" s="995"/>
      <c r="H60" s="993" t="s">
        <v>91</v>
      </c>
      <c r="I60" s="995"/>
      <c r="J60" s="993" t="s">
        <v>64</v>
      </c>
      <c r="K60" s="994"/>
      <c r="L60" s="994"/>
      <c r="M60" s="995"/>
      <c r="N60" s="993" t="s">
        <v>53</v>
      </c>
      <c r="O60" s="994"/>
      <c r="P60" s="994"/>
      <c r="Q60" s="994"/>
      <c r="R60" s="994"/>
      <c r="S60" s="994"/>
      <c r="T60" s="994"/>
      <c r="U60" s="995"/>
      <c r="V60" s="1139" t="s">
        <v>54</v>
      </c>
      <c r="W60" s="1139"/>
      <c r="X60" s="1139"/>
      <c r="Y60" s="1139"/>
      <c r="Z60" s="1139"/>
      <c r="AA60" s="1140"/>
      <c r="AB60" s="25"/>
      <c r="AC60" s="201"/>
      <c r="AD60" s="201"/>
      <c r="AE60" s="201"/>
      <c r="AF60" s="201"/>
      <c r="AG60" s="201"/>
      <c r="AH60" s="201"/>
      <c r="AI60" s="201"/>
    </row>
    <row r="61" spans="2:39" ht="15.75" x14ac:dyDescent="0.2">
      <c r="B61" s="26"/>
      <c r="C61" s="996"/>
      <c r="D61" s="997"/>
      <c r="E61" s="997"/>
      <c r="F61" s="997"/>
      <c r="G61" s="998"/>
      <c r="H61" s="996"/>
      <c r="I61" s="998"/>
      <c r="J61" s="996"/>
      <c r="K61" s="997"/>
      <c r="L61" s="997"/>
      <c r="M61" s="998"/>
      <c r="N61" s="996"/>
      <c r="O61" s="997"/>
      <c r="P61" s="997"/>
      <c r="Q61" s="997"/>
      <c r="R61" s="997"/>
      <c r="S61" s="997"/>
      <c r="T61" s="997"/>
      <c r="U61" s="998"/>
      <c r="V61" s="1141"/>
      <c r="W61" s="1141"/>
      <c r="X61" s="1141"/>
      <c r="Y61" s="1141"/>
      <c r="Z61" s="1141"/>
      <c r="AA61" s="1142"/>
      <c r="AB61" s="25"/>
      <c r="AC61" s="201"/>
      <c r="AD61" s="201"/>
      <c r="AE61" s="201"/>
      <c r="AF61" s="201"/>
      <c r="AG61" s="201"/>
      <c r="AH61" s="201"/>
      <c r="AI61" s="201"/>
    </row>
    <row r="62" spans="2:39" ht="16.5" thickBot="1" x14ac:dyDescent="0.25">
      <c r="B62" s="26"/>
      <c r="C62" s="996"/>
      <c r="D62" s="997"/>
      <c r="E62" s="997"/>
      <c r="F62" s="997"/>
      <c r="G62" s="998"/>
      <c r="H62" s="996"/>
      <c r="I62" s="998"/>
      <c r="J62" s="996"/>
      <c r="K62" s="997"/>
      <c r="L62" s="997"/>
      <c r="M62" s="998"/>
      <c r="N62" s="999"/>
      <c r="O62" s="1000"/>
      <c r="P62" s="1000"/>
      <c r="Q62" s="1000"/>
      <c r="R62" s="1000"/>
      <c r="S62" s="1000"/>
      <c r="T62" s="1000"/>
      <c r="U62" s="1001"/>
      <c r="V62" s="1182"/>
      <c r="W62" s="1182"/>
      <c r="X62" s="1182"/>
      <c r="Y62" s="1182"/>
      <c r="Z62" s="1182"/>
      <c r="AA62" s="1183"/>
      <c r="AB62" s="25"/>
      <c r="AC62" s="201"/>
      <c r="AD62" s="201"/>
      <c r="AE62" s="201"/>
      <c r="AF62" s="201"/>
      <c r="AG62" s="201"/>
      <c r="AH62" s="201"/>
      <c r="AI62" s="201"/>
    </row>
    <row r="63" spans="2:39" ht="69.75" customHeight="1" thickBot="1" x14ac:dyDescent="0.25">
      <c r="B63" s="24"/>
      <c r="C63" s="1078" t="s">
        <v>273</v>
      </c>
      <c r="D63" s="1079"/>
      <c r="E63" s="1079"/>
      <c r="F63" s="1079"/>
      <c r="G63" s="1079"/>
      <c r="H63" s="1079">
        <v>7822</v>
      </c>
      <c r="I63" s="1079"/>
      <c r="J63" s="1079">
        <v>8678</v>
      </c>
      <c r="K63" s="1079"/>
      <c r="L63" s="1079"/>
      <c r="M63" s="1079"/>
      <c r="N63" s="1190" t="s">
        <v>344</v>
      </c>
      <c r="O63" s="1191"/>
      <c r="P63" s="1191"/>
      <c r="Q63" s="1191"/>
      <c r="R63" s="1191"/>
      <c r="S63" s="1191"/>
      <c r="T63" s="1191"/>
      <c r="U63" s="1192"/>
      <c r="V63" s="1193" t="s">
        <v>240</v>
      </c>
      <c r="W63" s="1194"/>
      <c r="X63" s="1194"/>
      <c r="Y63" s="1194"/>
      <c r="Z63" s="1194"/>
      <c r="AA63" s="1195"/>
      <c r="AB63" s="27"/>
    </row>
    <row r="64" spans="2:39" ht="81" customHeight="1" thickBot="1" x14ac:dyDescent="0.25">
      <c r="B64" s="24"/>
      <c r="C64" s="1158" t="s">
        <v>276</v>
      </c>
      <c r="D64" s="1138"/>
      <c r="E64" s="1138"/>
      <c r="F64" s="1138"/>
      <c r="G64" s="1138"/>
      <c r="H64" s="1138">
        <v>11549</v>
      </c>
      <c r="I64" s="1138"/>
      <c r="J64" s="1187">
        <v>11568</v>
      </c>
      <c r="K64" s="1188"/>
      <c r="L64" s="1188"/>
      <c r="M64" s="1189"/>
      <c r="N64" s="1198" t="s">
        <v>345</v>
      </c>
      <c r="O64" s="1199"/>
      <c r="P64" s="1199"/>
      <c r="Q64" s="1199"/>
      <c r="R64" s="1199"/>
      <c r="S64" s="1199"/>
      <c r="T64" s="1199"/>
      <c r="U64" s="1200"/>
      <c r="V64" s="1193" t="s">
        <v>240</v>
      </c>
      <c r="W64" s="1194"/>
      <c r="X64" s="1194"/>
      <c r="Y64" s="1194"/>
      <c r="Z64" s="1194"/>
      <c r="AA64" s="1195"/>
      <c r="AB64" s="27"/>
    </row>
    <row r="65" spans="2:28" ht="68.25" customHeight="1" thickBot="1" x14ac:dyDescent="0.25">
      <c r="B65" s="24"/>
      <c r="C65" s="1158" t="s">
        <v>278</v>
      </c>
      <c r="D65" s="1138"/>
      <c r="E65" s="1138"/>
      <c r="F65" s="1138"/>
      <c r="G65" s="1138"/>
      <c r="H65" s="1138">
        <v>12290</v>
      </c>
      <c r="I65" s="1138"/>
      <c r="J65" s="1138">
        <v>10023</v>
      </c>
      <c r="K65" s="1138"/>
      <c r="L65" s="1138"/>
      <c r="M65" s="1138"/>
      <c r="N65" s="1190" t="s">
        <v>346</v>
      </c>
      <c r="O65" s="1191"/>
      <c r="P65" s="1191"/>
      <c r="Q65" s="1191"/>
      <c r="R65" s="1191"/>
      <c r="S65" s="1191"/>
      <c r="T65" s="1191"/>
      <c r="U65" s="1192"/>
      <c r="V65" s="1193" t="s">
        <v>240</v>
      </c>
      <c r="W65" s="1194"/>
      <c r="X65" s="1194"/>
      <c r="Y65" s="1194"/>
      <c r="Z65" s="1194"/>
      <c r="AA65" s="1195"/>
      <c r="AB65" s="27"/>
    </row>
    <row r="66" spans="2:28" ht="70.5" customHeight="1" x14ac:dyDescent="0.2">
      <c r="B66" s="24"/>
      <c r="C66" s="1196" t="s">
        <v>280</v>
      </c>
      <c r="D66" s="1197"/>
      <c r="E66" s="1197"/>
      <c r="F66" s="1197"/>
      <c r="G66" s="1197"/>
      <c r="H66" s="1138">
        <v>5736</v>
      </c>
      <c r="I66" s="1138"/>
      <c r="J66" s="1138">
        <v>10808</v>
      </c>
      <c r="K66" s="1138"/>
      <c r="L66" s="1138"/>
      <c r="M66" s="1138"/>
      <c r="N66" s="1190" t="s">
        <v>346</v>
      </c>
      <c r="O66" s="1191"/>
      <c r="P66" s="1191"/>
      <c r="Q66" s="1191"/>
      <c r="R66" s="1191"/>
      <c r="S66" s="1191"/>
      <c r="T66" s="1191"/>
      <c r="U66" s="1192"/>
      <c r="V66" s="1193" t="s">
        <v>240</v>
      </c>
      <c r="W66" s="1194"/>
      <c r="X66" s="1194"/>
      <c r="Y66" s="1194"/>
      <c r="Z66" s="1194"/>
      <c r="AA66" s="1195"/>
      <c r="AB66" s="27"/>
    </row>
    <row r="67" spans="2:28" ht="15.75" customHeight="1" thickBot="1" x14ac:dyDescent="0.25">
      <c r="B67" s="24"/>
      <c r="C67" s="723"/>
      <c r="D67" s="724"/>
      <c r="E67" s="724"/>
      <c r="F67" s="724"/>
      <c r="G67" s="724"/>
      <c r="H67" s="724"/>
      <c r="I67" s="724"/>
      <c r="J67" s="724"/>
      <c r="K67" s="724"/>
      <c r="L67" s="724"/>
      <c r="M67" s="724"/>
      <c r="N67" s="1074"/>
      <c r="O67" s="1075"/>
      <c r="P67" s="1075"/>
      <c r="Q67" s="1075"/>
      <c r="R67" s="1075"/>
      <c r="S67" s="1075"/>
      <c r="T67" s="1075"/>
      <c r="U67" s="1076"/>
      <c r="V67" s="1074"/>
      <c r="W67" s="1075"/>
      <c r="X67" s="1075"/>
      <c r="Y67" s="1075"/>
      <c r="Z67" s="1075"/>
      <c r="AA67" s="1077"/>
      <c r="AB67" s="27"/>
    </row>
    <row r="68" spans="2:28" x14ac:dyDescent="0.2">
      <c r="B68" s="28"/>
      <c r="C68" s="138"/>
      <c r="D68" s="138"/>
      <c r="E68" s="138"/>
      <c r="F68" s="138"/>
      <c r="G68" s="138"/>
      <c r="H68" s="138"/>
      <c r="I68" s="138"/>
      <c r="J68" s="138"/>
      <c r="K68" s="138"/>
      <c r="L68" s="138"/>
      <c r="M68" s="138"/>
      <c r="N68" s="138"/>
      <c r="O68" s="138"/>
      <c r="P68" s="138"/>
      <c r="Q68" s="138"/>
      <c r="R68" s="138"/>
      <c r="S68" s="138"/>
      <c r="T68" s="138"/>
      <c r="U68" s="138"/>
      <c r="V68" s="138"/>
      <c r="W68" s="138"/>
      <c r="X68" s="138"/>
      <c r="Y68" s="138"/>
      <c r="Z68" s="138"/>
      <c r="AA68" s="138"/>
      <c r="AB68" s="29"/>
    </row>
    <row r="107" ht="6" customHeight="1" x14ac:dyDescent="0.2"/>
  </sheetData>
  <mergeCells count="102">
    <mergeCell ref="C10:H11"/>
    <mergeCell ref="I10:Q11"/>
    <mergeCell ref="R10:U10"/>
    <mergeCell ref="V10:AA10"/>
    <mergeCell ref="R11:U11"/>
    <mergeCell ref="V11:AA11"/>
    <mergeCell ref="B2:G4"/>
    <mergeCell ref="H2:AB2"/>
    <mergeCell ref="H3:O3"/>
    <mergeCell ref="P3:AB3"/>
    <mergeCell ref="H4:AB4"/>
    <mergeCell ref="C7:H8"/>
    <mergeCell ref="I7:AA8"/>
    <mergeCell ref="C18:H18"/>
    <mergeCell ref="I18:AA18"/>
    <mergeCell ref="C20:H21"/>
    <mergeCell ref="I20:L21"/>
    <mergeCell ref="M20:S20"/>
    <mergeCell ref="T20:AA20"/>
    <mergeCell ref="M21:S21"/>
    <mergeCell ref="T21:Z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63:G63"/>
    <mergeCell ref="H63:I63"/>
    <mergeCell ref="J63:M63"/>
    <mergeCell ref="N63:U63"/>
    <mergeCell ref="V63:AA63"/>
    <mergeCell ref="C64:G64"/>
    <mergeCell ref="H64:I64"/>
    <mergeCell ref="J64:M64"/>
    <mergeCell ref="N64:U64"/>
    <mergeCell ref="V64:AA64"/>
    <mergeCell ref="C67:G67"/>
    <mergeCell ref="H67:I67"/>
    <mergeCell ref="J67:M67"/>
    <mergeCell ref="N67:U67"/>
    <mergeCell ref="V67:AA67"/>
    <mergeCell ref="C65:G65"/>
    <mergeCell ref="H65:I65"/>
    <mergeCell ref="J65:M65"/>
    <mergeCell ref="N65:U65"/>
    <mergeCell ref="V65:AA65"/>
    <mergeCell ref="C66:G66"/>
    <mergeCell ref="H66:I66"/>
    <mergeCell ref="J66:M66"/>
    <mergeCell ref="N66:U66"/>
    <mergeCell ref="V66:AA66"/>
  </mergeCells>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993"/>
  <sheetViews>
    <sheetView topLeftCell="A40" workbookViewId="0">
      <selection activeCell="H40" sqref="H40:J40"/>
    </sheetView>
  </sheetViews>
  <sheetFormatPr baseColWidth="10" defaultColWidth="14.42578125" defaultRowHeight="15" x14ac:dyDescent="0.25"/>
  <cols>
    <col min="1" max="1" width="3.7109375" customWidth="1"/>
    <col min="2" max="2" width="2.85546875" customWidth="1"/>
    <col min="3" max="6" width="2.7109375" customWidth="1"/>
    <col min="7" max="7" width="4.28515625" customWidth="1"/>
    <col min="8" max="8" width="21.28515625" customWidth="1"/>
    <col min="9" max="9" width="15.85546875" customWidth="1"/>
    <col min="10" max="10" width="15" customWidth="1"/>
    <col min="11" max="12" width="3.42578125" customWidth="1"/>
    <col min="13" max="15" width="2.7109375" customWidth="1"/>
    <col min="16" max="16" width="3.42578125" customWidth="1"/>
    <col min="17" max="17" width="3.5703125" customWidth="1"/>
    <col min="18" max="18" width="3.7109375" customWidth="1"/>
    <col min="19" max="19" width="3.28515625" customWidth="1"/>
    <col min="20" max="20" width="7.42578125" customWidth="1"/>
    <col min="21" max="21" width="3.5703125" customWidth="1"/>
    <col min="22" max="22" width="3.7109375" customWidth="1"/>
    <col min="23" max="25" width="5" customWidth="1"/>
    <col min="26" max="26" width="6.7109375" customWidth="1"/>
    <col min="27" max="27" width="4.140625" customWidth="1"/>
    <col min="28" max="28" width="2" customWidth="1"/>
  </cols>
  <sheetData>
    <row r="1" spans="1:28" ht="14.25" customHeight="1" thickBot="1" x14ac:dyDescent="0.3">
      <c r="A1" s="207"/>
      <c r="B1" s="208"/>
      <c r="C1" s="208"/>
      <c r="D1" s="208"/>
      <c r="E1" s="208"/>
      <c r="F1" s="208"/>
      <c r="G1" s="207"/>
      <c r="H1" s="207"/>
      <c r="I1" s="207"/>
      <c r="J1" s="207"/>
      <c r="K1" s="207"/>
      <c r="L1" s="207"/>
      <c r="M1" s="207"/>
      <c r="N1" s="207"/>
      <c r="O1" s="207"/>
      <c r="P1" s="207"/>
      <c r="Q1" s="207"/>
      <c r="R1" s="207"/>
      <c r="S1" s="207"/>
      <c r="T1" s="207"/>
      <c r="U1" s="207"/>
      <c r="V1" s="207"/>
      <c r="W1" s="207"/>
      <c r="X1" s="207"/>
      <c r="Y1" s="207"/>
      <c r="Z1" s="207"/>
      <c r="AA1" s="207"/>
      <c r="AB1" s="207"/>
    </row>
    <row r="2" spans="1:28" ht="45.75" customHeight="1" x14ac:dyDescent="0.25">
      <c r="A2" s="207"/>
      <c r="B2" s="1324"/>
      <c r="C2" s="1265"/>
      <c r="D2" s="1265"/>
      <c r="E2" s="1265"/>
      <c r="F2" s="1265"/>
      <c r="G2" s="1325"/>
      <c r="H2" s="1328" t="s">
        <v>0</v>
      </c>
      <c r="I2" s="1274"/>
      <c r="J2" s="1274"/>
      <c r="K2" s="1274"/>
      <c r="L2" s="1274"/>
      <c r="M2" s="1274"/>
      <c r="N2" s="1274"/>
      <c r="O2" s="1274"/>
      <c r="P2" s="1274"/>
      <c r="Q2" s="1274"/>
      <c r="R2" s="1274"/>
      <c r="S2" s="1274"/>
      <c r="T2" s="1274"/>
      <c r="U2" s="1274"/>
      <c r="V2" s="1274"/>
      <c r="W2" s="1274"/>
      <c r="X2" s="1274"/>
      <c r="Y2" s="1274"/>
      <c r="Z2" s="1274"/>
      <c r="AA2" s="1274"/>
      <c r="AB2" s="1278"/>
    </row>
    <row r="3" spans="1:28" ht="14.25" customHeight="1" x14ac:dyDescent="0.25">
      <c r="A3" s="207"/>
      <c r="B3" s="1267"/>
      <c r="C3" s="1268"/>
      <c r="D3" s="1268"/>
      <c r="E3" s="1268"/>
      <c r="F3" s="1268"/>
      <c r="G3" s="1326"/>
      <c r="H3" s="1329" t="s">
        <v>1</v>
      </c>
      <c r="I3" s="1280"/>
      <c r="J3" s="1280"/>
      <c r="K3" s="1280"/>
      <c r="L3" s="1280"/>
      <c r="M3" s="1280"/>
      <c r="N3" s="1280"/>
      <c r="O3" s="1281"/>
      <c r="P3" s="1329" t="s">
        <v>2</v>
      </c>
      <c r="Q3" s="1280"/>
      <c r="R3" s="1280"/>
      <c r="S3" s="1280"/>
      <c r="T3" s="1280"/>
      <c r="U3" s="1280"/>
      <c r="V3" s="1280"/>
      <c r="W3" s="1280"/>
      <c r="X3" s="1280"/>
      <c r="Y3" s="1280"/>
      <c r="Z3" s="1280"/>
      <c r="AA3" s="1280"/>
      <c r="AB3" s="1283"/>
    </row>
    <row r="4" spans="1:28" ht="21.75" customHeight="1" thickBot="1" x14ac:dyDescent="0.3">
      <c r="A4" s="207"/>
      <c r="B4" s="1270"/>
      <c r="C4" s="1271"/>
      <c r="D4" s="1271"/>
      <c r="E4" s="1271"/>
      <c r="F4" s="1271"/>
      <c r="G4" s="1327"/>
      <c r="H4" s="1330" t="s">
        <v>363</v>
      </c>
      <c r="I4" s="1260"/>
      <c r="J4" s="1260"/>
      <c r="K4" s="1260"/>
      <c r="L4" s="1260"/>
      <c r="M4" s="1260"/>
      <c r="N4" s="1260"/>
      <c r="O4" s="1260"/>
      <c r="P4" s="1260"/>
      <c r="Q4" s="1260"/>
      <c r="R4" s="1260"/>
      <c r="S4" s="1260"/>
      <c r="T4" s="1260"/>
      <c r="U4" s="1260"/>
      <c r="V4" s="1260"/>
      <c r="W4" s="1260"/>
      <c r="X4" s="1260"/>
      <c r="Y4" s="1260"/>
      <c r="Z4" s="1260"/>
      <c r="AA4" s="1260"/>
      <c r="AB4" s="1263"/>
    </row>
    <row r="5" spans="1:28" ht="14.25" customHeight="1" x14ac:dyDescent="0.25">
      <c r="A5" s="207"/>
      <c r="B5" s="207"/>
      <c r="C5" s="207"/>
      <c r="D5" s="207"/>
      <c r="E5" s="207"/>
      <c r="F5" s="207"/>
      <c r="G5" s="207"/>
      <c r="H5" s="209"/>
      <c r="I5" s="209"/>
      <c r="J5" s="209"/>
      <c r="K5" s="209"/>
      <c r="L5" s="209"/>
      <c r="M5" s="209"/>
      <c r="N5" s="209"/>
      <c r="O5" s="209"/>
      <c r="P5" s="209"/>
      <c r="Q5" s="209"/>
      <c r="R5" s="209"/>
      <c r="S5" s="209"/>
      <c r="T5" s="209"/>
      <c r="U5" s="209"/>
      <c r="V5" s="209"/>
      <c r="W5" s="209"/>
      <c r="X5" s="209"/>
      <c r="Y5" s="209"/>
      <c r="Z5" s="209"/>
      <c r="AA5" s="209"/>
      <c r="AB5" s="209"/>
    </row>
    <row r="6" spans="1:28" ht="14.25" customHeight="1" thickBot="1" x14ac:dyDescent="0.3">
      <c r="A6" s="207"/>
      <c r="B6" s="210"/>
      <c r="C6" s="211"/>
      <c r="D6" s="211"/>
      <c r="E6" s="211"/>
      <c r="F6" s="211"/>
      <c r="G6" s="211"/>
      <c r="H6" s="211"/>
      <c r="I6" s="212"/>
      <c r="J6" s="212"/>
      <c r="K6" s="212"/>
      <c r="L6" s="212"/>
      <c r="M6" s="212"/>
      <c r="N6" s="212"/>
      <c r="O6" s="212"/>
      <c r="P6" s="212"/>
      <c r="Q6" s="212"/>
      <c r="R6" s="212"/>
      <c r="S6" s="212"/>
      <c r="T6" s="212"/>
      <c r="U6" s="212"/>
      <c r="V6" s="212"/>
      <c r="W6" s="211"/>
      <c r="X6" s="211"/>
      <c r="Y6" s="211"/>
      <c r="Z6" s="211"/>
      <c r="AA6" s="211"/>
      <c r="AB6" s="213"/>
    </row>
    <row r="7" spans="1:28" ht="15" customHeight="1" x14ac:dyDescent="0.25">
      <c r="A7" s="207"/>
      <c r="B7" s="214"/>
      <c r="C7" s="1316" t="s">
        <v>4</v>
      </c>
      <c r="D7" s="1265"/>
      <c r="E7" s="1265"/>
      <c r="F7" s="1265"/>
      <c r="G7" s="1265"/>
      <c r="H7" s="1266"/>
      <c r="I7" s="1331" t="s">
        <v>364</v>
      </c>
      <c r="J7" s="1265"/>
      <c r="K7" s="1265"/>
      <c r="L7" s="1265"/>
      <c r="M7" s="1265"/>
      <c r="N7" s="1265"/>
      <c r="O7" s="1265"/>
      <c r="P7" s="1265"/>
      <c r="Q7" s="1265"/>
      <c r="R7" s="1265"/>
      <c r="S7" s="1265"/>
      <c r="T7" s="1265"/>
      <c r="U7" s="1265"/>
      <c r="V7" s="1265"/>
      <c r="W7" s="1265"/>
      <c r="X7" s="1265"/>
      <c r="Y7" s="1265"/>
      <c r="Z7" s="1265"/>
      <c r="AA7" s="1266"/>
      <c r="AB7" s="215"/>
    </row>
    <row r="8" spans="1:28" ht="7.9" customHeight="1" thickBot="1" x14ac:dyDescent="0.3">
      <c r="A8" s="207"/>
      <c r="B8" s="214"/>
      <c r="C8" s="1270"/>
      <c r="D8" s="1271"/>
      <c r="E8" s="1271"/>
      <c r="F8" s="1271"/>
      <c r="G8" s="1271"/>
      <c r="H8" s="1272"/>
      <c r="I8" s="1270"/>
      <c r="J8" s="1271"/>
      <c r="K8" s="1271"/>
      <c r="L8" s="1271"/>
      <c r="M8" s="1271"/>
      <c r="N8" s="1271"/>
      <c r="O8" s="1271"/>
      <c r="P8" s="1271"/>
      <c r="Q8" s="1271"/>
      <c r="R8" s="1271"/>
      <c r="S8" s="1271"/>
      <c r="T8" s="1271"/>
      <c r="U8" s="1271"/>
      <c r="V8" s="1271"/>
      <c r="W8" s="1271"/>
      <c r="X8" s="1271"/>
      <c r="Y8" s="1271"/>
      <c r="Z8" s="1271"/>
      <c r="AA8" s="1272"/>
      <c r="AB8" s="215"/>
    </row>
    <row r="9" spans="1:28" ht="14.25" customHeight="1" thickBot="1" x14ac:dyDescent="0.3">
      <c r="A9" s="207"/>
      <c r="B9" s="214"/>
      <c r="C9" s="216"/>
      <c r="D9" s="216"/>
      <c r="E9" s="216"/>
      <c r="F9" s="216"/>
      <c r="G9" s="216"/>
      <c r="H9" s="216"/>
      <c r="I9" s="217"/>
      <c r="J9" s="217"/>
      <c r="K9" s="217"/>
      <c r="L9" s="217"/>
      <c r="M9" s="217"/>
      <c r="N9" s="217"/>
      <c r="O9" s="217"/>
      <c r="P9" s="217"/>
      <c r="Q9" s="217"/>
      <c r="R9" s="217"/>
      <c r="S9" s="217"/>
      <c r="T9" s="217"/>
      <c r="U9" s="217"/>
      <c r="V9" s="217"/>
      <c r="W9" s="216"/>
      <c r="X9" s="216"/>
      <c r="Y9" s="216"/>
      <c r="Z9" s="216"/>
      <c r="AA9" s="216"/>
      <c r="AB9" s="215"/>
    </row>
    <row r="10" spans="1:28" ht="15" customHeight="1" thickBot="1" x14ac:dyDescent="0.3">
      <c r="A10" s="207"/>
      <c r="B10" s="214"/>
      <c r="C10" s="1316" t="s">
        <v>6</v>
      </c>
      <c r="D10" s="1265"/>
      <c r="E10" s="1265"/>
      <c r="F10" s="1265"/>
      <c r="G10" s="1265"/>
      <c r="H10" s="1266"/>
      <c r="I10" s="1320" t="s">
        <v>365</v>
      </c>
      <c r="J10" s="1305"/>
      <c r="K10" s="1305"/>
      <c r="L10" s="1305"/>
      <c r="M10" s="1305"/>
      <c r="N10" s="1305"/>
      <c r="O10" s="1305"/>
      <c r="P10" s="1305"/>
      <c r="Q10" s="1306"/>
      <c r="R10" s="1321" t="s">
        <v>8</v>
      </c>
      <c r="S10" s="1285"/>
      <c r="T10" s="1285"/>
      <c r="U10" s="1286"/>
      <c r="V10" s="1295" t="s">
        <v>9</v>
      </c>
      <c r="W10" s="1274"/>
      <c r="X10" s="1274"/>
      <c r="Y10" s="1274"/>
      <c r="Z10" s="1274"/>
      <c r="AA10" s="1278"/>
      <c r="AB10" s="215"/>
    </row>
    <row r="11" spans="1:28" ht="21" customHeight="1" thickBot="1" x14ac:dyDescent="0.3">
      <c r="A11" s="207"/>
      <c r="B11" s="214"/>
      <c r="C11" s="1270"/>
      <c r="D11" s="1271"/>
      <c r="E11" s="1271"/>
      <c r="F11" s="1271"/>
      <c r="G11" s="1271"/>
      <c r="H11" s="1272"/>
      <c r="I11" s="1307"/>
      <c r="J11" s="1308"/>
      <c r="K11" s="1308"/>
      <c r="L11" s="1308"/>
      <c r="M11" s="1308"/>
      <c r="N11" s="1308"/>
      <c r="O11" s="1308"/>
      <c r="P11" s="1308"/>
      <c r="Q11" s="1309"/>
      <c r="R11" s="1322" t="s">
        <v>366</v>
      </c>
      <c r="S11" s="1285"/>
      <c r="T11" s="1285"/>
      <c r="U11" s="1286"/>
      <c r="V11" s="1323" t="s">
        <v>367</v>
      </c>
      <c r="W11" s="1260"/>
      <c r="X11" s="1260"/>
      <c r="Y11" s="1260"/>
      <c r="Z11" s="1260"/>
      <c r="AA11" s="1263"/>
      <c r="AB11" s="215"/>
    </row>
    <row r="12" spans="1:28" ht="14.25" customHeight="1" thickBot="1" x14ac:dyDescent="0.3">
      <c r="A12" s="207"/>
      <c r="B12" s="218"/>
      <c r="C12" s="219"/>
      <c r="D12" s="219"/>
      <c r="E12" s="219"/>
      <c r="F12" s="219"/>
      <c r="G12" s="219"/>
      <c r="H12" s="219"/>
      <c r="I12" s="219"/>
      <c r="J12" s="219"/>
      <c r="K12" s="219"/>
      <c r="L12" s="219"/>
      <c r="M12" s="219"/>
      <c r="N12" s="219"/>
      <c r="O12" s="219"/>
      <c r="P12" s="219"/>
      <c r="Q12" s="219"/>
      <c r="R12" s="219"/>
      <c r="S12" s="219"/>
      <c r="T12" s="219"/>
      <c r="U12" s="219"/>
      <c r="V12" s="219"/>
      <c r="W12" s="219"/>
      <c r="X12" s="219"/>
      <c r="Y12" s="219"/>
      <c r="Z12" s="219"/>
      <c r="AA12" s="219"/>
      <c r="AB12" s="220"/>
    </row>
    <row r="13" spans="1:28" ht="15" customHeight="1" x14ac:dyDescent="0.25">
      <c r="A13" s="207"/>
      <c r="B13" s="218"/>
      <c r="C13" s="1316" t="s">
        <v>11</v>
      </c>
      <c r="D13" s="1265"/>
      <c r="E13" s="1265"/>
      <c r="F13" s="1265"/>
      <c r="G13" s="1265"/>
      <c r="H13" s="1266"/>
      <c r="I13" s="1317" t="s">
        <v>368</v>
      </c>
      <c r="J13" s="1305"/>
      <c r="K13" s="1305"/>
      <c r="L13" s="1305"/>
      <c r="M13" s="1305"/>
      <c r="N13" s="1305"/>
      <c r="O13" s="1305"/>
      <c r="P13" s="1305"/>
      <c r="Q13" s="1305"/>
      <c r="R13" s="1305"/>
      <c r="S13" s="1318"/>
      <c r="T13" s="1295" t="s">
        <v>13</v>
      </c>
      <c r="U13" s="1274"/>
      <c r="V13" s="1274"/>
      <c r="W13" s="1274"/>
      <c r="X13" s="1274"/>
      <c r="Y13" s="1274"/>
      <c r="Z13" s="1274"/>
      <c r="AA13" s="1278"/>
      <c r="AB13" s="220"/>
    </row>
    <row r="14" spans="1:28" ht="25.9" customHeight="1" thickBot="1" x14ac:dyDescent="0.3">
      <c r="A14" s="207"/>
      <c r="B14" s="218"/>
      <c r="C14" s="1270"/>
      <c r="D14" s="1271"/>
      <c r="E14" s="1271"/>
      <c r="F14" s="1271"/>
      <c r="G14" s="1271"/>
      <c r="H14" s="1272"/>
      <c r="I14" s="1308"/>
      <c r="J14" s="1308"/>
      <c r="K14" s="1308"/>
      <c r="L14" s="1308"/>
      <c r="M14" s="1308"/>
      <c r="N14" s="1308"/>
      <c r="O14" s="1308"/>
      <c r="P14" s="1308"/>
      <c r="Q14" s="1308"/>
      <c r="R14" s="1308"/>
      <c r="S14" s="1319"/>
      <c r="T14" s="1296" t="s">
        <v>369</v>
      </c>
      <c r="U14" s="1260"/>
      <c r="V14" s="1260"/>
      <c r="W14" s="1260"/>
      <c r="X14" s="1260"/>
      <c r="Y14" s="1260"/>
      <c r="Z14" s="1260"/>
      <c r="AA14" s="1263"/>
      <c r="AB14" s="220"/>
    </row>
    <row r="15" spans="1:28" ht="14.25" customHeight="1" thickBot="1" x14ac:dyDescent="0.3">
      <c r="A15" s="207"/>
      <c r="B15" s="218"/>
      <c r="C15" s="219"/>
      <c r="D15" s="219"/>
      <c r="E15" s="219"/>
      <c r="F15" s="219"/>
      <c r="G15" s="219"/>
      <c r="H15" s="219"/>
      <c r="I15" s="219"/>
      <c r="J15" s="219"/>
      <c r="K15" s="219"/>
      <c r="L15" s="219"/>
      <c r="M15" s="219"/>
      <c r="N15" s="219"/>
      <c r="O15" s="219"/>
      <c r="P15" s="219"/>
      <c r="Q15" s="219"/>
      <c r="R15" s="219"/>
      <c r="S15" s="219"/>
      <c r="T15" s="219"/>
      <c r="U15" s="219"/>
      <c r="V15" s="219"/>
      <c r="W15" s="219"/>
      <c r="X15" s="219"/>
      <c r="Y15" s="219"/>
      <c r="Z15" s="219"/>
      <c r="AA15" s="219"/>
      <c r="AB15" s="220"/>
    </row>
    <row r="16" spans="1:28" ht="25.9" customHeight="1" thickBot="1" x14ac:dyDescent="0.3">
      <c r="A16" s="207"/>
      <c r="B16" s="218"/>
      <c r="C16" s="1284" t="s">
        <v>15</v>
      </c>
      <c r="D16" s="1285"/>
      <c r="E16" s="1285"/>
      <c r="F16" s="1285"/>
      <c r="G16" s="1285"/>
      <c r="H16" s="1286"/>
      <c r="I16" s="1300" t="s">
        <v>370</v>
      </c>
      <c r="J16" s="1301"/>
      <c r="K16" s="1301"/>
      <c r="L16" s="1301"/>
      <c r="M16" s="1301"/>
      <c r="N16" s="1301"/>
      <c r="O16" s="1301"/>
      <c r="P16" s="1301"/>
      <c r="Q16" s="1301"/>
      <c r="R16" s="1301"/>
      <c r="S16" s="1301"/>
      <c r="T16" s="1301"/>
      <c r="U16" s="1301"/>
      <c r="V16" s="1301"/>
      <c r="W16" s="1301"/>
      <c r="X16" s="1301"/>
      <c r="Y16" s="1301"/>
      <c r="Z16" s="1301"/>
      <c r="AA16" s="1302"/>
      <c r="AB16" s="220"/>
    </row>
    <row r="17" spans="1:28" ht="16.5" customHeight="1" thickBot="1" x14ac:dyDescent="0.3">
      <c r="A17" s="207"/>
      <c r="B17" s="218"/>
      <c r="C17" s="217"/>
      <c r="D17" s="217"/>
      <c r="E17" s="217"/>
      <c r="F17" s="217"/>
      <c r="G17" s="217"/>
      <c r="H17" s="217"/>
      <c r="I17" s="221"/>
      <c r="J17" s="221"/>
      <c r="K17" s="221"/>
      <c r="L17" s="221"/>
      <c r="M17" s="221"/>
      <c r="N17" s="221"/>
      <c r="O17" s="221"/>
      <c r="P17" s="221"/>
      <c r="Q17" s="221"/>
      <c r="R17" s="221"/>
      <c r="S17" s="221"/>
      <c r="T17" s="221"/>
      <c r="U17" s="221"/>
      <c r="V17" s="221"/>
      <c r="W17" s="221"/>
      <c r="X17" s="221"/>
      <c r="Y17" s="221"/>
      <c r="Z17" s="221"/>
      <c r="AA17" s="221"/>
      <c r="AB17" s="220"/>
    </row>
    <row r="18" spans="1:28" ht="33" customHeight="1" thickBot="1" x14ac:dyDescent="0.3">
      <c r="A18" s="207"/>
      <c r="B18" s="218"/>
      <c r="C18" s="1284" t="s">
        <v>73</v>
      </c>
      <c r="D18" s="1285"/>
      <c r="E18" s="1285"/>
      <c r="F18" s="1285"/>
      <c r="G18" s="1285"/>
      <c r="H18" s="1286"/>
      <c r="I18" s="1300" t="s">
        <v>371</v>
      </c>
      <c r="J18" s="1301"/>
      <c r="K18" s="1301"/>
      <c r="L18" s="1301"/>
      <c r="M18" s="1301"/>
      <c r="N18" s="1301"/>
      <c r="O18" s="1301"/>
      <c r="P18" s="1301"/>
      <c r="Q18" s="1301"/>
      <c r="R18" s="1301"/>
      <c r="S18" s="1301"/>
      <c r="T18" s="1301"/>
      <c r="U18" s="1301"/>
      <c r="V18" s="1301"/>
      <c r="W18" s="1301"/>
      <c r="X18" s="1301"/>
      <c r="Y18" s="1301"/>
      <c r="Z18" s="1301"/>
      <c r="AA18" s="1302"/>
      <c r="AB18" s="220"/>
    </row>
    <row r="19" spans="1:28" ht="16.5" customHeight="1" thickBot="1" x14ac:dyDescent="0.3">
      <c r="A19" s="207"/>
      <c r="B19" s="218"/>
      <c r="C19" s="217"/>
      <c r="D19" s="217"/>
      <c r="E19" s="217"/>
      <c r="F19" s="217"/>
      <c r="G19" s="217"/>
      <c r="H19" s="217"/>
      <c r="I19" s="221"/>
      <c r="J19" s="221"/>
      <c r="K19" s="221"/>
      <c r="L19" s="221"/>
      <c r="M19" s="221"/>
      <c r="N19" s="221"/>
      <c r="O19" s="221"/>
      <c r="P19" s="221"/>
      <c r="Q19" s="221"/>
      <c r="R19" s="221"/>
      <c r="S19" s="221"/>
      <c r="T19" s="221"/>
      <c r="U19" s="221"/>
      <c r="V19" s="221"/>
      <c r="W19" s="221"/>
      <c r="X19" s="221"/>
      <c r="Y19" s="221"/>
      <c r="Z19" s="221"/>
      <c r="AA19" s="221"/>
      <c r="AB19" s="220"/>
    </row>
    <row r="20" spans="1:28" ht="22.5" customHeight="1" x14ac:dyDescent="0.25">
      <c r="A20" s="207"/>
      <c r="B20" s="218"/>
      <c r="C20" s="1303" t="s">
        <v>19</v>
      </c>
      <c r="D20" s="1265"/>
      <c r="E20" s="1265"/>
      <c r="F20" s="1265"/>
      <c r="G20" s="1265"/>
      <c r="H20" s="1266"/>
      <c r="I20" s="1304" t="s">
        <v>372</v>
      </c>
      <c r="J20" s="1305"/>
      <c r="K20" s="1305"/>
      <c r="L20" s="1306"/>
      <c r="M20" s="1295" t="s">
        <v>21</v>
      </c>
      <c r="N20" s="1274"/>
      <c r="O20" s="1274"/>
      <c r="P20" s="1274"/>
      <c r="Q20" s="1274"/>
      <c r="R20" s="1274"/>
      <c r="S20" s="1278"/>
      <c r="T20" s="1295" t="s">
        <v>22</v>
      </c>
      <c r="U20" s="1274"/>
      <c r="V20" s="1274"/>
      <c r="W20" s="1274"/>
      <c r="X20" s="1274"/>
      <c r="Y20" s="1274"/>
      <c r="Z20" s="1274"/>
      <c r="AA20" s="1278"/>
      <c r="AB20" s="220"/>
    </row>
    <row r="21" spans="1:28" ht="13.9" customHeight="1" thickBot="1" x14ac:dyDescent="0.3">
      <c r="A21" s="207"/>
      <c r="B21" s="218"/>
      <c r="C21" s="1270"/>
      <c r="D21" s="1271"/>
      <c r="E21" s="1271"/>
      <c r="F21" s="1271"/>
      <c r="G21" s="1271"/>
      <c r="H21" s="1272"/>
      <c r="I21" s="1307"/>
      <c r="J21" s="1308"/>
      <c r="K21" s="1308"/>
      <c r="L21" s="1309"/>
      <c r="M21" s="1310" t="s">
        <v>176</v>
      </c>
      <c r="N21" s="1311"/>
      <c r="O21" s="1311"/>
      <c r="P21" s="1311"/>
      <c r="Q21" s="1311"/>
      <c r="R21" s="1311"/>
      <c r="S21" s="1312"/>
      <c r="T21" s="1313" t="s">
        <v>157</v>
      </c>
      <c r="U21" s="1314"/>
      <c r="V21" s="1314"/>
      <c r="W21" s="1314"/>
      <c r="X21" s="1314"/>
      <c r="Y21" s="1314"/>
      <c r="Z21" s="1314"/>
      <c r="AA21" s="1315"/>
      <c r="AB21" s="220"/>
    </row>
    <row r="22" spans="1:28" ht="14.25" customHeight="1" thickBot="1" x14ac:dyDescent="0.3">
      <c r="A22" s="207"/>
      <c r="B22" s="218"/>
      <c r="C22" s="219"/>
      <c r="D22" s="219"/>
      <c r="E22" s="219"/>
      <c r="F22" s="219"/>
      <c r="G22" s="219"/>
      <c r="H22" s="219"/>
      <c r="I22" s="219"/>
      <c r="J22" s="219"/>
      <c r="K22" s="219"/>
      <c r="L22" s="219"/>
      <c r="M22" s="219"/>
      <c r="N22" s="219"/>
      <c r="O22" s="219"/>
      <c r="P22" s="219"/>
      <c r="Q22" s="219"/>
      <c r="R22" s="219"/>
      <c r="S22" s="219"/>
      <c r="T22" s="219"/>
      <c r="U22" s="219"/>
      <c r="V22" s="219"/>
      <c r="W22" s="219"/>
      <c r="X22" s="219"/>
      <c r="Y22" s="219"/>
      <c r="Z22" s="219"/>
      <c r="AA22" s="219"/>
      <c r="AB22" s="220"/>
    </row>
    <row r="23" spans="1:28" ht="25.15" customHeight="1" x14ac:dyDescent="0.25">
      <c r="A23" s="207"/>
      <c r="B23" s="218"/>
      <c r="C23" s="1295" t="s">
        <v>25</v>
      </c>
      <c r="D23" s="1274"/>
      <c r="E23" s="1274"/>
      <c r="F23" s="1274"/>
      <c r="G23" s="1274"/>
      <c r="H23" s="1274"/>
      <c r="I23" s="1278"/>
      <c r="J23" s="1295" t="s">
        <v>26</v>
      </c>
      <c r="K23" s="1274"/>
      <c r="L23" s="1274"/>
      <c r="M23" s="1274"/>
      <c r="N23" s="1274"/>
      <c r="O23" s="1274"/>
      <c r="P23" s="1278"/>
      <c r="Q23" s="1295" t="s">
        <v>27</v>
      </c>
      <c r="R23" s="1274"/>
      <c r="S23" s="1274"/>
      <c r="T23" s="1274"/>
      <c r="U23" s="1274"/>
      <c r="V23" s="1274"/>
      <c r="W23" s="1274"/>
      <c r="X23" s="1274"/>
      <c r="Y23" s="1274"/>
      <c r="Z23" s="1274"/>
      <c r="AA23" s="1278"/>
      <c r="AB23" s="220"/>
    </row>
    <row r="24" spans="1:28" ht="14.45" customHeight="1" thickBot="1" x14ac:dyDescent="0.3">
      <c r="A24" s="207"/>
      <c r="B24" s="218"/>
      <c r="C24" s="1296" t="s">
        <v>373</v>
      </c>
      <c r="D24" s="1297"/>
      <c r="E24" s="1297"/>
      <c r="F24" s="1297"/>
      <c r="G24" s="1297"/>
      <c r="H24" s="1297"/>
      <c r="I24" s="1298"/>
      <c r="J24" s="1296" t="s">
        <v>374</v>
      </c>
      <c r="K24" s="1260"/>
      <c r="L24" s="1260"/>
      <c r="M24" s="1260"/>
      <c r="N24" s="1260"/>
      <c r="O24" s="1260"/>
      <c r="P24" s="1263"/>
      <c r="Q24" s="1299" t="s">
        <v>375</v>
      </c>
      <c r="R24" s="1260"/>
      <c r="S24" s="1260"/>
      <c r="T24" s="1260"/>
      <c r="U24" s="1260"/>
      <c r="V24" s="1260"/>
      <c r="W24" s="1260"/>
      <c r="X24" s="1260"/>
      <c r="Y24" s="1260"/>
      <c r="Z24" s="1260"/>
      <c r="AA24" s="1263"/>
      <c r="AB24" s="220"/>
    </row>
    <row r="25" spans="1:28" ht="14.25" customHeight="1" thickBot="1" x14ac:dyDescent="0.3">
      <c r="A25" s="207"/>
      <c r="B25" s="218"/>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20"/>
    </row>
    <row r="26" spans="1:28" ht="21.6" customHeight="1" thickBot="1" x14ac:dyDescent="0.3">
      <c r="A26" s="207"/>
      <c r="B26" s="218"/>
      <c r="C26" s="1284" t="s">
        <v>31</v>
      </c>
      <c r="D26" s="1285"/>
      <c r="E26" s="1285"/>
      <c r="F26" s="1285"/>
      <c r="G26" s="1285"/>
      <c r="H26" s="1286"/>
      <c r="I26" s="1287" t="s">
        <v>376</v>
      </c>
      <c r="J26" s="1285"/>
      <c r="K26" s="1285"/>
      <c r="L26" s="1285"/>
      <c r="M26" s="1285"/>
      <c r="N26" s="1285"/>
      <c r="O26" s="1285"/>
      <c r="P26" s="1285"/>
      <c r="Q26" s="1285"/>
      <c r="R26" s="1285"/>
      <c r="S26" s="1285"/>
      <c r="T26" s="1285"/>
      <c r="U26" s="1285"/>
      <c r="V26" s="1285"/>
      <c r="W26" s="1285"/>
      <c r="X26" s="1285"/>
      <c r="Y26" s="1285"/>
      <c r="Z26" s="1285"/>
      <c r="AA26" s="1286"/>
      <c r="AB26" s="220"/>
    </row>
    <row r="27" spans="1:28" ht="14.25" customHeight="1" thickBot="1" x14ac:dyDescent="0.3">
      <c r="A27" s="207"/>
      <c r="B27" s="218"/>
      <c r="C27" s="217"/>
      <c r="D27" s="217"/>
      <c r="E27" s="217"/>
      <c r="F27" s="217"/>
      <c r="G27" s="217"/>
      <c r="H27" s="217"/>
      <c r="I27" s="221"/>
      <c r="J27" s="221"/>
      <c r="K27" s="221"/>
      <c r="L27" s="221"/>
      <c r="M27" s="221"/>
      <c r="N27" s="221"/>
      <c r="O27" s="221"/>
      <c r="P27" s="221"/>
      <c r="Q27" s="221"/>
      <c r="R27" s="221"/>
      <c r="S27" s="221"/>
      <c r="T27" s="221"/>
      <c r="U27" s="221"/>
      <c r="V27" s="221"/>
      <c r="W27" s="221"/>
      <c r="X27" s="221"/>
      <c r="Y27" s="221"/>
      <c r="Z27" s="221"/>
      <c r="AA27" s="221"/>
      <c r="AB27" s="220"/>
    </row>
    <row r="28" spans="1:28" ht="44.45" customHeight="1" thickBot="1" x14ac:dyDescent="0.3">
      <c r="A28" s="207"/>
      <c r="B28" s="218"/>
      <c r="C28" s="1288" t="s">
        <v>33</v>
      </c>
      <c r="D28" s="1285"/>
      <c r="E28" s="1285"/>
      <c r="F28" s="1285"/>
      <c r="G28" s="1285"/>
      <c r="H28" s="1286"/>
      <c r="I28" s="1289">
        <v>0.91</v>
      </c>
      <c r="J28" s="1290"/>
      <c r="K28" s="1291" t="s">
        <v>34</v>
      </c>
      <c r="L28" s="1285"/>
      <c r="M28" s="1285"/>
      <c r="N28" s="1286"/>
      <c r="O28" s="1292" t="s">
        <v>35</v>
      </c>
      <c r="P28" s="1285"/>
      <c r="Q28" s="1285"/>
      <c r="R28" s="1286"/>
      <c r="S28" s="222"/>
      <c r="T28" s="1293" t="s">
        <v>36</v>
      </c>
      <c r="U28" s="1285"/>
      <c r="V28" s="1286"/>
      <c r="W28" s="223" t="s">
        <v>37</v>
      </c>
      <c r="X28" s="1294" t="s">
        <v>38</v>
      </c>
      <c r="Y28" s="1285"/>
      <c r="Z28" s="1286"/>
      <c r="AA28" s="224"/>
      <c r="AB28" s="220"/>
    </row>
    <row r="29" spans="1:28" ht="14.25" customHeight="1" thickBot="1" x14ac:dyDescent="0.3">
      <c r="A29" s="207"/>
      <c r="B29" s="218"/>
      <c r="C29" s="219"/>
      <c r="D29" s="219"/>
      <c r="E29" s="219"/>
      <c r="F29" s="219"/>
      <c r="G29" s="219"/>
      <c r="H29" s="219"/>
      <c r="I29" s="219"/>
      <c r="J29" s="219"/>
      <c r="K29" s="219"/>
      <c r="L29" s="219"/>
      <c r="M29" s="219"/>
      <c r="N29" s="219"/>
      <c r="O29" s="219"/>
      <c r="P29" s="219"/>
      <c r="Q29" s="219"/>
      <c r="R29" s="219"/>
      <c r="S29" s="219"/>
      <c r="T29" s="219"/>
      <c r="U29" s="219"/>
      <c r="V29" s="219"/>
      <c r="W29" s="219"/>
      <c r="X29" s="219"/>
      <c r="Y29" s="219"/>
      <c r="Z29" s="219"/>
      <c r="AA29" s="219"/>
      <c r="AB29" s="220"/>
    </row>
    <row r="30" spans="1:28" ht="15" customHeight="1" x14ac:dyDescent="0.25">
      <c r="A30" s="207"/>
      <c r="B30" s="218"/>
      <c r="C30" s="1264" t="s">
        <v>39</v>
      </c>
      <c r="D30" s="1265"/>
      <c r="E30" s="1265"/>
      <c r="F30" s="1265"/>
      <c r="G30" s="1265"/>
      <c r="H30" s="1265"/>
      <c r="I30" s="1265"/>
      <c r="J30" s="1266"/>
      <c r="K30" s="1273" t="s">
        <v>40</v>
      </c>
      <c r="L30" s="1274"/>
      <c r="M30" s="1274"/>
      <c r="N30" s="1274"/>
      <c r="O30" s="1274"/>
      <c r="P30" s="1274"/>
      <c r="Q30" s="1274"/>
      <c r="R30" s="1275"/>
      <c r="S30" s="1276" t="s">
        <v>41</v>
      </c>
      <c r="T30" s="1274"/>
      <c r="U30" s="1274"/>
      <c r="V30" s="1274"/>
      <c r="W30" s="1275"/>
      <c r="X30" s="1277" t="s">
        <v>42</v>
      </c>
      <c r="Y30" s="1274"/>
      <c r="Z30" s="1274"/>
      <c r="AA30" s="1278"/>
      <c r="AB30" s="220"/>
    </row>
    <row r="31" spans="1:28" ht="14.25" customHeight="1" x14ac:dyDescent="0.25">
      <c r="A31" s="207"/>
      <c r="B31" s="218"/>
      <c r="C31" s="1267"/>
      <c r="D31" s="1268"/>
      <c r="E31" s="1268"/>
      <c r="F31" s="1268"/>
      <c r="G31" s="1268"/>
      <c r="H31" s="1268"/>
      <c r="I31" s="1268"/>
      <c r="J31" s="1269"/>
      <c r="K31" s="1279" t="s">
        <v>43</v>
      </c>
      <c r="L31" s="1280"/>
      <c r="M31" s="1280"/>
      <c r="N31" s="1281"/>
      <c r="O31" s="1282" t="s">
        <v>44</v>
      </c>
      <c r="P31" s="1280"/>
      <c r="Q31" s="1280"/>
      <c r="R31" s="1281"/>
      <c r="S31" s="1282" t="s">
        <v>43</v>
      </c>
      <c r="T31" s="1281"/>
      <c r="U31" s="1282" t="s">
        <v>44</v>
      </c>
      <c r="V31" s="1280"/>
      <c r="W31" s="1281"/>
      <c r="X31" s="1282" t="s">
        <v>43</v>
      </c>
      <c r="Y31" s="1281"/>
      <c r="Z31" s="1282" t="s">
        <v>44</v>
      </c>
      <c r="AA31" s="1283"/>
      <c r="AB31" s="220"/>
    </row>
    <row r="32" spans="1:28" ht="15" customHeight="1" thickBot="1" x14ac:dyDescent="0.3">
      <c r="A32" s="207"/>
      <c r="B32" s="218"/>
      <c r="C32" s="1270"/>
      <c r="D32" s="1271"/>
      <c r="E32" s="1271"/>
      <c r="F32" s="1271"/>
      <c r="G32" s="1271"/>
      <c r="H32" s="1271"/>
      <c r="I32" s="1271"/>
      <c r="J32" s="1272"/>
      <c r="K32" s="1259">
        <v>0</v>
      </c>
      <c r="L32" s="1260"/>
      <c r="M32" s="1260"/>
      <c r="N32" s="1261"/>
      <c r="O32" s="1262">
        <v>0.79</v>
      </c>
      <c r="P32" s="1260"/>
      <c r="Q32" s="1260"/>
      <c r="R32" s="1261"/>
      <c r="S32" s="1262">
        <v>0.8</v>
      </c>
      <c r="T32" s="1261"/>
      <c r="U32" s="1262">
        <v>0.89</v>
      </c>
      <c r="V32" s="1260"/>
      <c r="W32" s="1261"/>
      <c r="X32" s="1262">
        <v>0.9</v>
      </c>
      <c r="Y32" s="1261"/>
      <c r="Z32" s="1262">
        <v>1</v>
      </c>
      <c r="AA32" s="1263"/>
      <c r="AB32" s="220"/>
    </row>
    <row r="33" spans="1:28" ht="14.25" customHeight="1" thickBot="1" x14ac:dyDescent="0.3">
      <c r="A33" s="207"/>
      <c r="B33" s="218"/>
      <c r="C33" s="219"/>
      <c r="D33" s="219"/>
      <c r="E33" s="219"/>
      <c r="F33" s="219"/>
      <c r="G33" s="219"/>
      <c r="H33" s="219"/>
      <c r="I33" s="219"/>
      <c r="J33" s="219"/>
      <c r="K33" s="219"/>
      <c r="L33" s="219"/>
      <c r="M33" s="219"/>
      <c r="N33" s="219"/>
      <c r="O33" s="219"/>
      <c r="P33" s="219"/>
      <c r="Q33" s="219"/>
      <c r="R33" s="219"/>
      <c r="S33" s="219"/>
      <c r="T33" s="225" t="s">
        <v>377</v>
      </c>
      <c r="U33" s="219"/>
      <c r="V33" s="219"/>
      <c r="W33" s="219"/>
      <c r="X33" s="219"/>
      <c r="Y33" s="219"/>
      <c r="Z33" s="219"/>
      <c r="AA33" s="219"/>
      <c r="AB33" s="220"/>
    </row>
    <row r="34" spans="1:28" ht="14.25" customHeight="1" thickBot="1" x14ac:dyDescent="0.3">
      <c r="A34" s="208"/>
      <c r="B34" s="226"/>
      <c r="C34" s="1255" t="s">
        <v>45</v>
      </c>
      <c r="D34" s="1223"/>
      <c r="E34" s="1223"/>
      <c r="F34" s="1223"/>
      <c r="G34" s="1223"/>
      <c r="H34" s="1223"/>
      <c r="I34" s="1223"/>
      <c r="J34" s="1223"/>
      <c r="K34" s="1223"/>
      <c r="L34" s="1223"/>
      <c r="M34" s="1223"/>
      <c r="N34" s="1223"/>
      <c r="O34" s="1223"/>
      <c r="P34" s="1223"/>
      <c r="Q34" s="1223"/>
      <c r="R34" s="1223"/>
      <c r="S34" s="1223"/>
      <c r="T34" s="1223"/>
      <c r="U34" s="1223"/>
      <c r="V34" s="1223"/>
      <c r="W34" s="1223"/>
      <c r="X34" s="1223"/>
      <c r="Y34" s="1223"/>
      <c r="Z34" s="1223"/>
      <c r="AA34" s="1224"/>
      <c r="AB34" s="220"/>
    </row>
    <row r="35" spans="1:28" ht="32.25" customHeight="1" x14ac:dyDescent="0.25">
      <c r="A35" s="208"/>
      <c r="B35" s="226"/>
      <c r="C35" s="1250" t="s">
        <v>46</v>
      </c>
      <c r="D35" s="1226"/>
      <c r="E35" s="1226"/>
      <c r="F35" s="1226"/>
      <c r="G35" s="1227"/>
      <c r="H35" s="1256" t="s">
        <v>378</v>
      </c>
      <c r="I35" s="1256" t="s">
        <v>379</v>
      </c>
      <c r="J35" s="1258" t="s">
        <v>49</v>
      </c>
      <c r="K35" s="1250" t="s">
        <v>50</v>
      </c>
      <c r="L35" s="1226"/>
      <c r="M35" s="1226"/>
      <c r="N35" s="1226"/>
      <c r="O35" s="1226"/>
      <c r="P35" s="1226"/>
      <c r="Q35" s="1226"/>
      <c r="R35" s="1226"/>
      <c r="S35" s="1226"/>
      <c r="T35" s="1226"/>
      <c r="U35" s="1226"/>
      <c r="V35" s="1226"/>
      <c r="W35" s="1226"/>
      <c r="X35" s="1226"/>
      <c r="Y35" s="1226"/>
      <c r="Z35" s="1226"/>
      <c r="AA35" s="1227"/>
      <c r="AB35" s="220"/>
    </row>
    <row r="36" spans="1:28" ht="11.45" customHeight="1" thickBot="1" x14ac:dyDescent="0.3">
      <c r="A36" s="208"/>
      <c r="B36" s="226"/>
      <c r="C36" s="1232"/>
      <c r="D36" s="1233"/>
      <c r="E36" s="1233"/>
      <c r="F36" s="1233"/>
      <c r="G36" s="1234"/>
      <c r="H36" s="1257"/>
      <c r="I36" s="1257"/>
      <c r="J36" s="1257"/>
      <c r="K36" s="1232"/>
      <c r="L36" s="1233"/>
      <c r="M36" s="1233"/>
      <c r="N36" s="1233"/>
      <c r="O36" s="1233"/>
      <c r="P36" s="1233"/>
      <c r="Q36" s="1233"/>
      <c r="R36" s="1233"/>
      <c r="S36" s="1233"/>
      <c r="T36" s="1233"/>
      <c r="U36" s="1233"/>
      <c r="V36" s="1233"/>
      <c r="W36" s="1233"/>
      <c r="X36" s="1233"/>
      <c r="Y36" s="1233"/>
      <c r="Z36" s="1233"/>
      <c r="AA36" s="1234"/>
      <c r="AB36" s="220"/>
    </row>
    <row r="37" spans="1:28" ht="279" customHeight="1" x14ac:dyDescent="0.25">
      <c r="A37" s="208"/>
      <c r="B37" s="226"/>
      <c r="C37" s="1241" t="s">
        <v>314</v>
      </c>
      <c r="D37" s="1209"/>
      <c r="E37" s="1209"/>
      <c r="F37" s="1209"/>
      <c r="G37" s="1242"/>
      <c r="H37" s="227">
        <f>12+29+26</f>
        <v>67</v>
      </c>
      <c r="I37" s="227">
        <f>13+42+27</f>
        <v>82</v>
      </c>
      <c r="J37" s="228">
        <f t="shared" ref="J37:J40" si="0">+H37/I37</f>
        <v>0.81707317073170727</v>
      </c>
      <c r="K37" s="1252" t="s">
        <v>380</v>
      </c>
      <c r="L37" s="1253"/>
      <c r="M37" s="1253"/>
      <c r="N37" s="1253"/>
      <c r="O37" s="1253"/>
      <c r="P37" s="1253"/>
      <c r="Q37" s="1253"/>
      <c r="R37" s="1253"/>
      <c r="S37" s="1253"/>
      <c r="T37" s="1253"/>
      <c r="U37" s="1253"/>
      <c r="V37" s="1253"/>
      <c r="W37" s="1253"/>
      <c r="X37" s="1253"/>
      <c r="Y37" s="1253"/>
      <c r="Z37" s="1253"/>
      <c r="AA37" s="1254"/>
      <c r="AB37" s="220"/>
    </row>
    <row r="38" spans="1:28" ht="324.75" customHeight="1" x14ac:dyDescent="0.25">
      <c r="A38" s="208"/>
      <c r="B38" s="226"/>
      <c r="C38" s="1241" t="s">
        <v>59</v>
      </c>
      <c r="D38" s="1209"/>
      <c r="E38" s="1209"/>
      <c r="F38" s="1209"/>
      <c r="G38" s="1242"/>
      <c r="H38" s="229">
        <f>31+42+66</f>
        <v>139</v>
      </c>
      <c r="I38" s="229">
        <f>32+45+68</f>
        <v>145</v>
      </c>
      <c r="J38" s="228">
        <f t="shared" si="0"/>
        <v>0.95862068965517244</v>
      </c>
      <c r="K38" s="1243" t="s">
        <v>381</v>
      </c>
      <c r="L38" s="1244"/>
      <c r="M38" s="1244"/>
      <c r="N38" s="1244"/>
      <c r="O38" s="1244"/>
      <c r="P38" s="1244"/>
      <c r="Q38" s="1244"/>
      <c r="R38" s="1244"/>
      <c r="S38" s="1244"/>
      <c r="T38" s="1244"/>
      <c r="U38" s="1244"/>
      <c r="V38" s="1244"/>
      <c r="W38" s="1244"/>
      <c r="X38" s="1244"/>
      <c r="Y38" s="1244"/>
      <c r="Z38" s="1244"/>
      <c r="AA38" s="1245"/>
      <c r="AB38" s="220"/>
    </row>
    <row r="39" spans="1:28" ht="338.25" customHeight="1" x14ac:dyDescent="0.25">
      <c r="A39" s="208"/>
      <c r="B39" s="226"/>
      <c r="C39" s="1241" t="s">
        <v>61</v>
      </c>
      <c r="D39" s="1209"/>
      <c r="E39" s="1209"/>
      <c r="F39" s="1209"/>
      <c r="G39" s="1242"/>
      <c r="H39" s="229">
        <f>51+35+39</f>
        <v>125</v>
      </c>
      <c r="I39" s="229">
        <f>53+39+39</f>
        <v>131</v>
      </c>
      <c r="J39" s="228">
        <f t="shared" si="0"/>
        <v>0.95419847328244278</v>
      </c>
      <c r="K39" s="1243" t="s">
        <v>382</v>
      </c>
      <c r="L39" s="1244"/>
      <c r="M39" s="1244"/>
      <c r="N39" s="1244"/>
      <c r="O39" s="1244"/>
      <c r="P39" s="1244"/>
      <c r="Q39" s="1244"/>
      <c r="R39" s="1244"/>
      <c r="S39" s="1244"/>
      <c r="T39" s="1244"/>
      <c r="U39" s="1244"/>
      <c r="V39" s="1244"/>
      <c r="W39" s="1244"/>
      <c r="X39" s="1244"/>
      <c r="Y39" s="1244"/>
      <c r="Z39" s="1244"/>
      <c r="AA39" s="1245"/>
      <c r="AB39" s="220"/>
    </row>
    <row r="40" spans="1:28" ht="325.5" customHeight="1" thickBot="1" x14ac:dyDescent="0.3">
      <c r="A40" s="208"/>
      <c r="B40" s="226"/>
      <c r="C40" s="1241" t="s">
        <v>189</v>
      </c>
      <c r="D40" s="1209"/>
      <c r="E40" s="1209"/>
      <c r="F40" s="1209"/>
      <c r="G40" s="1242"/>
      <c r="H40" s="229">
        <f>36+86+93</f>
        <v>215</v>
      </c>
      <c r="I40" s="229">
        <f>38+89+96</f>
        <v>223</v>
      </c>
      <c r="J40" s="228">
        <f t="shared" si="0"/>
        <v>0.9641255605381166</v>
      </c>
      <c r="K40" s="1243" t="s">
        <v>383</v>
      </c>
      <c r="L40" s="1244"/>
      <c r="M40" s="1244"/>
      <c r="N40" s="1244"/>
      <c r="O40" s="1244"/>
      <c r="P40" s="1244"/>
      <c r="Q40" s="1244"/>
      <c r="R40" s="1244"/>
      <c r="S40" s="1244"/>
      <c r="T40" s="1244"/>
      <c r="U40" s="1244"/>
      <c r="V40" s="1244"/>
      <c r="W40" s="1244"/>
      <c r="X40" s="1244"/>
      <c r="Y40" s="1244"/>
      <c r="Z40" s="1244"/>
      <c r="AA40" s="1245"/>
      <c r="AB40" s="220"/>
    </row>
    <row r="41" spans="1:28" ht="15.75" customHeight="1" thickBot="1" x14ac:dyDescent="0.3">
      <c r="A41" s="208"/>
      <c r="B41" s="226"/>
      <c r="C41" s="1246" t="s">
        <v>51</v>
      </c>
      <c r="D41" s="1247"/>
      <c r="E41" s="1247"/>
      <c r="F41" s="1247"/>
      <c r="G41" s="1248"/>
      <c r="H41" s="230"/>
      <c r="I41" s="230"/>
      <c r="J41" s="231"/>
      <c r="K41" s="1249"/>
      <c r="L41" s="1247"/>
      <c r="M41" s="1247"/>
      <c r="N41" s="1247"/>
      <c r="O41" s="1247"/>
      <c r="P41" s="1247"/>
      <c r="Q41" s="1247"/>
      <c r="R41" s="1247"/>
      <c r="S41" s="1247"/>
      <c r="T41" s="1247"/>
      <c r="U41" s="1247"/>
      <c r="V41" s="1247"/>
      <c r="W41" s="1247"/>
      <c r="X41" s="1247"/>
      <c r="Y41" s="1247"/>
      <c r="Z41" s="1247"/>
      <c r="AA41" s="1248"/>
      <c r="AB41" s="220"/>
    </row>
    <row r="42" spans="1:28" ht="5.25" customHeight="1" x14ac:dyDescent="0.25">
      <c r="A42" s="208"/>
      <c r="B42" s="226"/>
      <c r="C42" s="232"/>
      <c r="D42" s="232"/>
      <c r="E42" s="232"/>
      <c r="F42" s="232"/>
      <c r="G42" s="232"/>
      <c r="H42" s="233"/>
      <c r="I42" s="233"/>
      <c r="J42" s="234"/>
      <c r="K42" s="232"/>
      <c r="L42" s="232"/>
      <c r="M42" s="232"/>
      <c r="N42" s="232"/>
      <c r="O42" s="232"/>
      <c r="P42" s="232"/>
      <c r="Q42" s="232"/>
      <c r="R42" s="232"/>
      <c r="S42" s="232"/>
      <c r="T42" s="232"/>
      <c r="U42" s="232"/>
      <c r="V42" s="232"/>
      <c r="W42" s="232"/>
      <c r="X42" s="232"/>
      <c r="Y42" s="232"/>
      <c r="Z42" s="232"/>
      <c r="AA42" s="232"/>
      <c r="AB42" s="220"/>
    </row>
    <row r="43" spans="1:28" ht="14.25" customHeight="1" thickBot="1" x14ac:dyDescent="0.3">
      <c r="A43" s="208"/>
      <c r="B43" s="226"/>
      <c r="C43" s="232"/>
      <c r="D43" s="232"/>
      <c r="E43" s="232"/>
      <c r="F43" s="232"/>
      <c r="G43" s="232"/>
      <c r="H43" s="233"/>
      <c r="I43" s="233"/>
      <c r="J43" s="234"/>
      <c r="K43" s="232"/>
      <c r="L43" s="232"/>
      <c r="M43" s="232"/>
      <c r="N43" s="232"/>
      <c r="O43" s="232"/>
      <c r="P43" s="232"/>
      <c r="Q43" s="232"/>
      <c r="R43" s="232"/>
      <c r="S43" s="232"/>
      <c r="T43" s="232"/>
      <c r="U43" s="232"/>
      <c r="V43" s="232"/>
      <c r="W43" s="232"/>
      <c r="X43" s="232"/>
      <c r="Y43" s="232"/>
      <c r="Z43" s="232"/>
      <c r="AA43" s="232"/>
      <c r="AB43" s="220"/>
    </row>
    <row r="44" spans="1:28" ht="14.25" customHeight="1" x14ac:dyDescent="0.25">
      <c r="A44" s="208"/>
      <c r="B44" s="226"/>
      <c r="C44" s="1250" t="s">
        <v>52</v>
      </c>
      <c r="D44" s="1226"/>
      <c r="E44" s="1226"/>
      <c r="F44" s="1226"/>
      <c r="G44" s="1226"/>
      <c r="H44" s="1226"/>
      <c r="I44" s="1226"/>
      <c r="J44" s="1226"/>
      <c r="K44" s="1226"/>
      <c r="L44" s="1226"/>
      <c r="M44" s="1226"/>
      <c r="N44" s="1226"/>
      <c r="O44" s="1226"/>
      <c r="P44" s="1226"/>
      <c r="Q44" s="1226"/>
      <c r="R44" s="1226"/>
      <c r="S44" s="1226"/>
      <c r="T44" s="1226"/>
      <c r="U44" s="1226"/>
      <c r="V44" s="1226"/>
      <c r="W44" s="1226"/>
      <c r="X44" s="1226"/>
      <c r="Y44" s="1226"/>
      <c r="Z44" s="1226"/>
      <c r="AA44" s="1227"/>
      <c r="AB44" s="220"/>
    </row>
    <row r="45" spans="1:28" ht="14.25" customHeight="1" thickBot="1" x14ac:dyDescent="0.3">
      <c r="A45" s="207"/>
      <c r="B45" s="218"/>
      <c r="C45" s="1228"/>
      <c r="D45" s="1231"/>
      <c r="E45" s="1231"/>
      <c r="F45" s="1231"/>
      <c r="G45" s="1231"/>
      <c r="H45" s="1231"/>
      <c r="I45" s="1231"/>
      <c r="J45" s="1231"/>
      <c r="K45" s="1231"/>
      <c r="L45" s="1231"/>
      <c r="M45" s="1231"/>
      <c r="N45" s="1231"/>
      <c r="O45" s="1231"/>
      <c r="P45" s="1231"/>
      <c r="Q45" s="1231"/>
      <c r="R45" s="1231"/>
      <c r="S45" s="1231"/>
      <c r="T45" s="1231"/>
      <c r="U45" s="1231"/>
      <c r="V45" s="1231"/>
      <c r="W45" s="1231"/>
      <c r="X45" s="1231"/>
      <c r="Y45" s="1231"/>
      <c r="Z45" s="1231"/>
      <c r="AA45" s="1230"/>
      <c r="AB45" s="220"/>
    </row>
    <row r="46" spans="1:28" ht="14.25" customHeight="1" x14ac:dyDescent="0.25">
      <c r="A46" s="207"/>
      <c r="B46" s="218"/>
      <c r="C46" s="1251"/>
      <c r="D46" s="1226"/>
      <c r="E46" s="1226"/>
      <c r="F46" s="1226"/>
      <c r="G46" s="1226"/>
      <c r="H46" s="1226"/>
      <c r="I46" s="1226"/>
      <c r="J46" s="1226"/>
      <c r="K46" s="1226"/>
      <c r="L46" s="1226"/>
      <c r="M46" s="1226"/>
      <c r="N46" s="1226"/>
      <c r="O46" s="1226"/>
      <c r="P46" s="1226"/>
      <c r="Q46" s="1226"/>
      <c r="R46" s="1226"/>
      <c r="S46" s="1226"/>
      <c r="T46" s="1226"/>
      <c r="U46" s="1226"/>
      <c r="V46" s="1226"/>
      <c r="W46" s="1226"/>
      <c r="X46" s="1226"/>
      <c r="Y46" s="1226"/>
      <c r="Z46" s="1226"/>
      <c r="AA46" s="1227"/>
      <c r="AB46" s="220"/>
    </row>
    <row r="47" spans="1:28" ht="14.25" customHeight="1" x14ac:dyDescent="0.25">
      <c r="A47" s="207"/>
      <c r="B47" s="218"/>
      <c r="C47" s="1228"/>
      <c r="D47" s="1229"/>
      <c r="E47" s="1229"/>
      <c r="F47" s="1229"/>
      <c r="G47" s="1229"/>
      <c r="H47" s="1229"/>
      <c r="I47" s="1229"/>
      <c r="J47" s="1229"/>
      <c r="K47" s="1229"/>
      <c r="L47" s="1229"/>
      <c r="M47" s="1229"/>
      <c r="N47" s="1229"/>
      <c r="O47" s="1229"/>
      <c r="P47" s="1229"/>
      <c r="Q47" s="1229"/>
      <c r="R47" s="1229"/>
      <c r="S47" s="1229"/>
      <c r="T47" s="1229"/>
      <c r="U47" s="1229"/>
      <c r="V47" s="1229"/>
      <c r="W47" s="1229"/>
      <c r="X47" s="1229"/>
      <c r="Y47" s="1229"/>
      <c r="Z47" s="1229"/>
      <c r="AA47" s="1230"/>
      <c r="AB47" s="220"/>
    </row>
    <row r="48" spans="1:28" ht="14.25" customHeight="1" x14ac:dyDescent="0.25">
      <c r="A48" s="207"/>
      <c r="B48" s="218"/>
      <c r="C48" s="1228"/>
      <c r="D48" s="1229"/>
      <c r="E48" s="1229"/>
      <c r="F48" s="1229"/>
      <c r="G48" s="1229"/>
      <c r="H48" s="1229"/>
      <c r="I48" s="1229"/>
      <c r="J48" s="1229"/>
      <c r="K48" s="1229"/>
      <c r="L48" s="1229"/>
      <c r="M48" s="1229"/>
      <c r="N48" s="1229"/>
      <c r="O48" s="1229"/>
      <c r="P48" s="1229"/>
      <c r="Q48" s="1229"/>
      <c r="R48" s="1229"/>
      <c r="S48" s="1229"/>
      <c r="T48" s="1229"/>
      <c r="U48" s="1229"/>
      <c r="V48" s="1229"/>
      <c r="W48" s="1229"/>
      <c r="X48" s="1229"/>
      <c r="Y48" s="1229"/>
      <c r="Z48" s="1229"/>
      <c r="AA48" s="1230"/>
      <c r="AB48" s="220"/>
    </row>
    <row r="49" spans="1:28" ht="14.25" customHeight="1" x14ac:dyDescent="0.25">
      <c r="A49" s="207"/>
      <c r="B49" s="218"/>
      <c r="C49" s="1228"/>
      <c r="D49" s="1229"/>
      <c r="E49" s="1229"/>
      <c r="F49" s="1229"/>
      <c r="G49" s="1229"/>
      <c r="H49" s="1229"/>
      <c r="I49" s="1229"/>
      <c r="J49" s="1229"/>
      <c r="K49" s="1229"/>
      <c r="L49" s="1229"/>
      <c r="M49" s="1229"/>
      <c r="N49" s="1229"/>
      <c r="O49" s="1229"/>
      <c r="P49" s="1229"/>
      <c r="Q49" s="1229"/>
      <c r="R49" s="1229"/>
      <c r="S49" s="1229"/>
      <c r="T49" s="1229"/>
      <c r="U49" s="1229"/>
      <c r="V49" s="1229"/>
      <c r="W49" s="1229"/>
      <c r="X49" s="1229"/>
      <c r="Y49" s="1229"/>
      <c r="Z49" s="1229"/>
      <c r="AA49" s="1230"/>
      <c r="AB49" s="220"/>
    </row>
    <row r="50" spans="1:28" ht="14.25" customHeight="1" x14ac:dyDescent="0.25">
      <c r="A50" s="207"/>
      <c r="B50" s="218"/>
      <c r="C50" s="1228"/>
      <c r="D50" s="1229"/>
      <c r="E50" s="1229"/>
      <c r="F50" s="1229"/>
      <c r="G50" s="1229"/>
      <c r="H50" s="1229"/>
      <c r="I50" s="1229"/>
      <c r="J50" s="1229"/>
      <c r="K50" s="1229"/>
      <c r="L50" s="1229"/>
      <c r="M50" s="1229"/>
      <c r="N50" s="1229"/>
      <c r="O50" s="1229"/>
      <c r="P50" s="1229"/>
      <c r="Q50" s="1229"/>
      <c r="R50" s="1229"/>
      <c r="S50" s="1229"/>
      <c r="T50" s="1229"/>
      <c r="U50" s="1229"/>
      <c r="V50" s="1229"/>
      <c r="W50" s="1229"/>
      <c r="X50" s="1229"/>
      <c r="Y50" s="1229"/>
      <c r="Z50" s="1229"/>
      <c r="AA50" s="1230"/>
      <c r="AB50" s="220"/>
    </row>
    <row r="51" spans="1:28" ht="14.25" customHeight="1" x14ac:dyDescent="0.25">
      <c r="A51" s="207"/>
      <c r="B51" s="218"/>
      <c r="C51" s="1228"/>
      <c r="D51" s="1229"/>
      <c r="E51" s="1229"/>
      <c r="F51" s="1229"/>
      <c r="G51" s="1229"/>
      <c r="H51" s="1229"/>
      <c r="I51" s="1229"/>
      <c r="J51" s="1229"/>
      <c r="K51" s="1229"/>
      <c r="L51" s="1229"/>
      <c r="M51" s="1229"/>
      <c r="N51" s="1229"/>
      <c r="O51" s="1229"/>
      <c r="P51" s="1229"/>
      <c r="Q51" s="1229"/>
      <c r="R51" s="1229"/>
      <c r="S51" s="1229"/>
      <c r="T51" s="1229"/>
      <c r="U51" s="1229"/>
      <c r="V51" s="1229"/>
      <c r="W51" s="1229"/>
      <c r="X51" s="1229"/>
      <c r="Y51" s="1229"/>
      <c r="Z51" s="1229"/>
      <c r="AA51" s="1230"/>
      <c r="AB51" s="220"/>
    </row>
    <row r="52" spans="1:28" ht="202.5" customHeight="1" thickBot="1" x14ac:dyDescent="0.3">
      <c r="A52" s="207"/>
      <c r="B52" s="218"/>
      <c r="C52" s="1232"/>
      <c r="D52" s="1233"/>
      <c r="E52" s="1233"/>
      <c r="F52" s="1233"/>
      <c r="G52" s="1233"/>
      <c r="H52" s="1233"/>
      <c r="I52" s="1233"/>
      <c r="J52" s="1233"/>
      <c r="K52" s="1233"/>
      <c r="L52" s="1233"/>
      <c r="M52" s="1233"/>
      <c r="N52" s="1233"/>
      <c r="O52" s="1233"/>
      <c r="P52" s="1233"/>
      <c r="Q52" s="1233"/>
      <c r="R52" s="1233"/>
      <c r="S52" s="1233"/>
      <c r="T52" s="1233"/>
      <c r="U52" s="1233"/>
      <c r="V52" s="1233"/>
      <c r="W52" s="1233"/>
      <c r="X52" s="1233"/>
      <c r="Y52" s="1233"/>
      <c r="Z52" s="1233"/>
      <c r="AA52" s="1234"/>
      <c r="AB52" s="220"/>
    </row>
    <row r="53" spans="1:28" ht="14.25" customHeight="1" x14ac:dyDescent="0.25">
      <c r="A53" s="207"/>
      <c r="B53" s="235"/>
      <c r="C53" s="236"/>
      <c r="D53" s="236"/>
      <c r="E53" s="236"/>
      <c r="F53" s="236"/>
      <c r="G53" s="236"/>
      <c r="H53" s="236"/>
      <c r="I53" s="236"/>
      <c r="J53" s="236"/>
      <c r="K53" s="236"/>
      <c r="L53" s="236"/>
      <c r="M53" s="236"/>
      <c r="N53" s="236"/>
      <c r="O53" s="236"/>
      <c r="P53" s="236"/>
      <c r="Q53" s="236"/>
      <c r="R53" s="236"/>
      <c r="S53" s="236"/>
      <c r="T53" s="236"/>
      <c r="U53" s="236"/>
      <c r="V53" s="236"/>
      <c r="W53" s="236"/>
      <c r="X53" s="236"/>
      <c r="Y53" s="236"/>
      <c r="Z53" s="236"/>
      <c r="AA53" s="236"/>
      <c r="AB53" s="237"/>
    </row>
    <row r="54" spans="1:28" ht="14.25" customHeight="1" thickBot="1" x14ac:dyDescent="0.3">
      <c r="A54" s="207"/>
      <c r="B54" s="238"/>
      <c r="C54" s="239"/>
      <c r="D54" s="239"/>
      <c r="E54" s="239"/>
      <c r="F54" s="239"/>
      <c r="G54" s="239"/>
      <c r="H54" s="239"/>
      <c r="I54" s="239"/>
      <c r="J54" s="239"/>
      <c r="K54" s="239"/>
      <c r="L54" s="239"/>
      <c r="M54" s="239"/>
      <c r="N54" s="239"/>
      <c r="O54" s="239"/>
      <c r="P54" s="239"/>
      <c r="Q54" s="239"/>
      <c r="R54" s="239"/>
      <c r="S54" s="239"/>
      <c r="T54" s="239"/>
      <c r="U54" s="239"/>
      <c r="V54" s="239"/>
      <c r="W54" s="239"/>
      <c r="X54" s="239"/>
      <c r="Y54" s="239"/>
      <c r="Z54" s="239"/>
      <c r="AA54" s="239"/>
      <c r="AB54" s="240"/>
    </row>
    <row r="55" spans="1:28" ht="14.25" customHeight="1" x14ac:dyDescent="0.25">
      <c r="A55" s="207"/>
      <c r="B55" s="241"/>
      <c r="C55" s="1225" t="s">
        <v>46</v>
      </c>
      <c r="D55" s="1226"/>
      <c r="E55" s="1226"/>
      <c r="F55" s="1226"/>
      <c r="G55" s="1227"/>
      <c r="H55" s="1225" t="s">
        <v>91</v>
      </c>
      <c r="I55" s="1227"/>
      <c r="J55" s="1225" t="s">
        <v>64</v>
      </c>
      <c r="K55" s="1226"/>
      <c r="L55" s="1226"/>
      <c r="M55" s="1227"/>
      <c r="N55" s="1225" t="s">
        <v>53</v>
      </c>
      <c r="O55" s="1226"/>
      <c r="P55" s="1226"/>
      <c r="Q55" s="1226"/>
      <c r="R55" s="1226"/>
      <c r="S55" s="1226"/>
      <c r="T55" s="1226"/>
      <c r="U55" s="1227"/>
      <c r="V55" s="1235" t="s">
        <v>54</v>
      </c>
      <c r="W55" s="1226"/>
      <c r="X55" s="1226"/>
      <c r="Y55" s="1226"/>
      <c r="Z55" s="1226"/>
      <c r="AA55" s="1227"/>
      <c r="AB55" s="242"/>
    </row>
    <row r="56" spans="1:28" ht="12" customHeight="1" thickBot="1" x14ac:dyDescent="0.3">
      <c r="A56" s="207"/>
      <c r="B56" s="243"/>
      <c r="C56" s="1228"/>
      <c r="D56" s="1229"/>
      <c r="E56" s="1229"/>
      <c r="F56" s="1229"/>
      <c r="G56" s="1230"/>
      <c r="H56" s="1228"/>
      <c r="I56" s="1230"/>
      <c r="J56" s="1228"/>
      <c r="K56" s="1229"/>
      <c r="L56" s="1229"/>
      <c r="M56" s="1230"/>
      <c r="N56" s="1228"/>
      <c r="O56" s="1229"/>
      <c r="P56" s="1229"/>
      <c r="Q56" s="1229"/>
      <c r="R56" s="1229"/>
      <c r="S56" s="1229"/>
      <c r="T56" s="1229"/>
      <c r="U56" s="1230"/>
      <c r="V56" s="1231"/>
      <c r="W56" s="1229"/>
      <c r="X56" s="1229"/>
      <c r="Y56" s="1229"/>
      <c r="Z56" s="1229"/>
      <c r="AA56" s="1230"/>
      <c r="AB56" s="242"/>
    </row>
    <row r="57" spans="1:28" ht="13.9" hidden="1" customHeight="1" x14ac:dyDescent="0.25">
      <c r="A57" s="207"/>
      <c r="B57" s="243"/>
      <c r="C57" s="1228"/>
      <c r="D57" s="1231"/>
      <c r="E57" s="1231"/>
      <c r="F57" s="1231"/>
      <c r="G57" s="1230"/>
      <c r="H57" s="1228"/>
      <c r="I57" s="1230"/>
      <c r="J57" s="1228"/>
      <c r="K57" s="1231"/>
      <c r="L57" s="1231"/>
      <c r="M57" s="1230"/>
      <c r="N57" s="1232"/>
      <c r="O57" s="1233"/>
      <c r="P57" s="1233"/>
      <c r="Q57" s="1233"/>
      <c r="R57" s="1233"/>
      <c r="S57" s="1233"/>
      <c r="T57" s="1233"/>
      <c r="U57" s="1234"/>
      <c r="V57" s="1233"/>
      <c r="W57" s="1233"/>
      <c r="X57" s="1233"/>
      <c r="Y57" s="1233"/>
      <c r="Z57" s="1233"/>
      <c r="AA57" s="1234"/>
      <c r="AB57" s="242"/>
    </row>
    <row r="58" spans="1:28" ht="148.5" customHeight="1" thickBot="1" x14ac:dyDescent="0.3">
      <c r="A58" s="207"/>
      <c r="B58" s="241"/>
      <c r="C58" s="1236" t="s">
        <v>314</v>
      </c>
      <c r="D58" s="1237"/>
      <c r="E58" s="1237"/>
      <c r="F58" s="1237"/>
      <c r="G58" s="1238"/>
      <c r="H58" s="1239" t="s">
        <v>384</v>
      </c>
      <c r="I58" s="1238"/>
      <c r="J58" s="1219">
        <f t="shared" ref="J58:J61" si="1">J37</f>
        <v>0.81707317073170727</v>
      </c>
      <c r="K58" s="1237"/>
      <c r="L58" s="1237"/>
      <c r="M58" s="1238"/>
      <c r="N58" s="1240" t="s">
        <v>385</v>
      </c>
      <c r="O58" s="1237"/>
      <c r="P58" s="1237"/>
      <c r="Q58" s="1237"/>
      <c r="R58" s="1237"/>
      <c r="S58" s="1237"/>
      <c r="T58" s="1237"/>
      <c r="U58" s="1238"/>
      <c r="V58" s="1222" t="s">
        <v>386</v>
      </c>
      <c r="W58" s="1223"/>
      <c r="X58" s="1223"/>
      <c r="Y58" s="1223"/>
      <c r="Z58" s="1223"/>
      <c r="AA58" s="1224"/>
      <c r="AB58" s="244"/>
    </row>
    <row r="59" spans="1:28" ht="72" customHeight="1" x14ac:dyDescent="0.25">
      <c r="A59" s="207"/>
      <c r="B59" s="241"/>
      <c r="C59" s="1204" t="s">
        <v>59</v>
      </c>
      <c r="D59" s="1205"/>
      <c r="E59" s="1205"/>
      <c r="F59" s="1205"/>
      <c r="G59" s="1206"/>
      <c r="H59" s="1207" t="s">
        <v>387</v>
      </c>
      <c r="I59" s="1206"/>
      <c r="J59" s="1219">
        <f t="shared" si="1"/>
        <v>0.95862068965517244</v>
      </c>
      <c r="K59" s="1220"/>
      <c r="L59" s="1220"/>
      <c r="M59" s="1221"/>
      <c r="N59" s="1211" t="s">
        <v>388</v>
      </c>
      <c r="O59" s="1212"/>
      <c r="P59" s="1212"/>
      <c r="Q59" s="1212"/>
      <c r="R59" s="1212"/>
      <c r="S59" s="1212"/>
      <c r="T59" s="1212"/>
      <c r="U59" s="1213"/>
      <c r="V59" s="1222" t="s">
        <v>389</v>
      </c>
      <c r="W59" s="1223"/>
      <c r="X59" s="1223"/>
      <c r="Y59" s="1223"/>
      <c r="Z59" s="1223"/>
      <c r="AA59" s="1224"/>
      <c r="AB59" s="244"/>
    </row>
    <row r="60" spans="1:28" ht="22.5" customHeight="1" x14ac:dyDescent="0.25">
      <c r="A60" s="207"/>
      <c r="B60" s="241"/>
      <c r="C60" s="1204" t="s">
        <v>61</v>
      </c>
      <c r="D60" s="1205"/>
      <c r="E60" s="1205"/>
      <c r="F60" s="1205"/>
      <c r="G60" s="1206"/>
      <c r="H60" s="1207" t="s">
        <v>390</v>
      </c>
      <c r="I60" s="1206"/>
      <c r="J60" s="1208">
        <f t="shared" si="1"/>
        <v>0.95419847328244278</v>
      </c>
      <c r="K60" s="1209"/>
      <c r="L60" s="1209"/>
      <c r="M60" s="1210"/>
      <c r="N60" s="1211" t="s">
        <v>391</v>
      </c>
      <c r="O60" s="1212"/>
      <c r="P60" s="1212"/>
      <c r="Q60" s="1212"/>
      <c r="R60" s="1212"/>
      <c r="S60" s="1212"/>
      <c r="T60" s="1212"/>
      <c r="U60" s="1213"/>
      <c r="V60" s="1211" t="s">
        <v>392</v>
      </c>
      <c r="W60" s="1212"/>
      <c r="X60" s="1212"/>
      <c r="Y60" s="1212"/>
      <c r="Z60" s="1212"/>
      <c r="AA60" s="1212"/>
      <c r="AB60" s="244"/>
    </row>
    <row r="61" spans="1:28" ht="32.25" customHeight="1" x14ac:dyDescent="0.25">
      <c r="A61" s="207"/>
      <c r="B61" s="241"/>
      <c r="C61" s="1204" t="s">
        <v>189</v>
      </c>
      <c r="D61" s="1205"/>
      <c r="E61" s="1205"/>
      <c r="F61" s="1205"/>
      <c r="G61" s="1206"/>
      <c r="H61" s="1207" t="s">
        <v>393</v>
      </c>
      <c r="I61" s="1206"/>
      <c r="J61" s="1208">
        <f t="shared" si="1"/>
        <v>0.9641255605381166</v>
      </c>
      <c r="K61" s="1209"/>
      <c r="L61" s="1209"/>
      <c r="M61" s="1210"/>
      <c r="N61" s="1211" t="s">
        <v>391</v>
      </c>
      <c r="O61" s="1212"/>
      <c r="P61" s="1212"/>
      <c r="Q61" s="1212"/>
      <c r="R61" s="1212"/>
      <c r="S61" s="1212"/>
      <c r="T61" s="1212"/>
      <c r="U61" s="1213"/>
      <c r="V61" s="1211" t="s">
        <v>392</v>
      </c>
      <c r="W61" s="1212"/>
      <c r="X61" s="1212"/>
      <c r="Y61" s="1212"/>
      <c r="Z61" s="1212"/>
      <c r="AA61" s="1212"/>
      <c r="AB61" s="244"/>
    </row>
    <row r="62" spans="1:28" ht="15.75" customHeight="1" thickBot="1" x14ac:dyDescent="0.3">
      <c r="A62" s="207"/>
      <c r="B62" s="241"/>
      <c r="C62" s="1214"/>
      <c r="D62" s="1215"/>
      <c r="E62" s="1215"/>
      <c r="F62" s="1215"/>
      <c r="G62" s="1216"/>
      <c r="H62" s="1217"/>
      <c r="I62" s="1216"/>
      <c r="J62" s="1217"/>
      <c r="K62" s="1215"/>
      <c r="L62" s="1215"/>
      <c r="M62" s="1216"/>
      <c r="N62" s="1217"/>
      <c r="O62" s="1215"/>
      <c r="P62" s="1215"/>
      <c r="Q62" s="1215"/>
      <c r="R62" s="1215"/>
      <c r="S62" s="1215"/>
      <c r="T62" s="1215"/>
      <c r="U62" s="1216"/>
      <c r="V62" s="1217"/>
      <c r="W62" s="1215"/>
      <c r="X62" s="1215"/>
      <c r="Y62" s="1215"/>
      <c r="Z62" s="1215"/>
      <c r="AA62" s="1218"/>
      <c r="AB62" s="244"/>
    </row>
    <row r="63" spans="1:28" ht="14.25" customHeight="1" x14ac:dyDescent="0.25">
      <c r="A63" s="207"/>
      <c r="B63" s="245"/>
      <c r="C63" s="246"/>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7"/>
    </row>
    <row r="64" spans="1:28" ht="14.25" customHeight="1" x14ac:dyDescent="0.25">
      <c r="A64" s="207"/>
      <c r="B64" s="207"/>
      <c r="C64" s="207"/>
      <c r="D64" s="207"/>
      <c r="E64" s="207"/>
      <c r="F64" s="207"/>
      <c r="G64" s="207"/>
      <c r="H64" s="207"/>
      <c r="I64" s="207"/>
      <c r="J64" s="207"/>
      <c r="K64" s="207"/>
      <c r="L64" s="207"/>
      <c r="M64" s="207"/>
      <c r="N64" s="207"/>
      <c r="O64" s="207"/>
      <c r="P64" s="207"/>
      <c r="Q64" s="207"/>
      <c r="R64" s="207"/>
      <c r="S64" s="207"/>
      <c r="T64" s="207"/>
      <c r="U64" s="207"/>
      <c r="V64" s="207"/>
      <c r="W64" s="207"/>
      <c r="X64" s="207"/>
      <c r="Y64" s="207"/>
      <c r="Z64" s="207"/>
      <c r="AA64" s="207"/>
      <c r="AB64" s="207"/>
    </row>
    <row r="65" spans="1:28" ht="14.25" customHeight="1" x14ac:dyDescent="0.25">
      <c r="A65" s="207"/>
      <c r="B65" s="207"/>
      <c r="C65" s="207"/>
      <c r="D65" s="207"/>
      <c r="E65" s="207"/>
      <c r="F65" s="207"/>
      <c r="G65" s="207"/>
      <c r="H65" s="207"/>
      <c r="I65" s="207"/>
      <c r="J65" s="207"/>
      <c r="K65" s="207"/>
      <c r="L65" s="207"/>
      <c r="M65" s="207"/>
      <c r="N65" s="207"/>
      <c r="O65" s="207"/>
      <c r="P65" s="207"/>
      <c r="Q65" s="207"/>
      <c r="R65" s="207"/>
      <c r="S65" s="207"/>
      <c r="T65" s="207"/>
      <c r="U65" s="207"/>
      <c r="V65" s="207"/>
      <c r="W65" s="207"/>
      <c r="X65" s="207"/>
      <c r="Y65" s="207"/>
      <c r="Z65" s="207"/>
      <c r="AA65" s="207"/>
      <c r="AB65" s="207"/>
    </row>
    <row r="66" spans="1:28" ht="14.25" customHeight="1" x14ac:dyDescent="0.25">
      <c r="A66" s="207"/>
      <c r="B66" s="207"/>
      <c r="C66" s="207"/>
      <c r="D66" s="207"/>
      <c r="E66" s="207"/>
      <c r="F66" s="207"/>
      <c r="G66" s="207"/>
      <c r="H66" s="207"/>
      <c r="I66" s="207"/>
      <c r="J66" s="207"/>
      <c r="K66" s="207"/>
      <c r="L66" s="207"/>
      <c r="M66" s="207"/>
      <c r="N66" s="207"/>
      <c r="O66" s="207"/>
      <c r="P66" s="207"/>
      <c r="Q66" s="207"/>
      <c r="R66" s="207"/>
      <c r="S66" s="207"/>
      <c r="T66" s="207"/>
      <c r="U66" s="207"/>
      <c r="V66" s="207"/>
      <c r="W66" s="207"/>
      <c r="X66" s="207"/>
      <c r="Y66" s="207"/>
      <c r="Z66" s="207"/>
      <c r="AA66" s="207"/>
      <c r="AB66" s="207"/>
    </row>
    <row r="67" spans="1:28" ht="14.25" customHeight="1" x14ac:dyDescent="0.25">
      <c r="A67" s="207"/>
      <c r="B67" s="207"/>
      <c r="C67" s="207"/>
      <c r="D67" s="207"/>
      <c r="E67" s="207"/>
      <c r="F67" s="207"/>
      <c r="G67" s="207"/>
      <c r="H67" s="207"/>
      <c r="I67" s="207"/>
      <c r="J67" s="207"/>
      <c r="K67" s="207"/>
      <c r="L67" s="207"/>
      <c r="M67" s="207"/>
      <c r="N67" s="207"/>
      <c r="O67" s="207"/>
      <c r="P67" s="207"/>
      <c r="Q67" s="207"/>
      <c r="R67" s="207"/>
      <c r="S67" s="207"/>
      <c r="T67" s="207"/>
      <c r="U67" s="207"/>
      <c r="V67" s="207"/>
      <c r="W67" s="207"/>
      <c r="X67" s="207"/>
      <c r="Y67" s="207"/>
      <c r="Z67" s="207"/>
      <c r="AA67" s="207"/>
      <c r="AB67" s="207"/>
    </row>
    <row r="68" spans="1:28" ht="14.25" customHeight="1" x14ac:dyDescent="0.25">
      <c r="A68" s="207"/>
      <c r="B68" s="207"/>
      <c r="C68" s="207"/>
      <c r="D68" s="207"/>
      <c r="E68" s="207"/>
      <c r="F68" s="207"/>
      <c r="G68" s="207"/>
      <c r="H68" s="207"/>
      <c r="I68" s="207"/>
      <c r="J68" s="207"/>
      <c r="K68" s="207"/>
      <c r="L68" s="207"/>
      <c r="M68" s="207"/>
      <c r="N68" s="207"/>
      <c r="O68" s="207"/>
      <c r="P68" s="207"/>
      <c r="Q68" s="207"/>
      <c r="R68" s="207"/>
      <c r="S68" s="207"/>
      <c r="T68" s="207"/>
      <c r="U68" s="207"/>
      <c r="V68" s="207"/>
      <c r="W68" s="207"/>
      <c r="X68" s="207"/>
      <c r="Y68" s="207"/>
      <c r="Z68" s="207"/>
      <c r="AA68" s="207"/>
      <c r="AB68" s="207"/>
    </row>
    <row r="69" spans="1:28" ht="14.25" customHeight="1" x14ac:dyDescent="0.25">
      <c r="A69" s="207"/>
      <c r="B69" s="207"/>
      <c r="C69" s="207"/>
      <c r="D69" s="207"/>
      <c r="E69" s="207"/>
      <c r="F69" s="207"/>
      <c r="G69" s="207"/>
      <c r="H69" s="207"/>
      <c r="I69" s="207"/>
      <c r="J69" s="207"/>
      <c r="K69" s="207"/>
      <c r="L69" s="207"/>
      <c r="M69" s="207"/>
      <c r="N69" s="207"/>
      <c r="O69" s="207"/>
      <c r="P69" s="207"/>
      <c r="Q69" s="207"/>
      <c r="R69" s="207"/>
      <c r="S69" s="207"/>
      <c r="T69" s="207"/>
      <c r="U69" s="207"/>
      <c r="V69" s="207"/>
      <c r="W69" s="207"/>
      <c r="X69" s="207"/>
      <c r="Y69" s="207"/>
      <c r="Z69" s="207"/>
      <c r="AA69" s="207"/>
      <c r="AB69" s="207"/>
    </row>
    <row r="70" spans="1:28" ht="14.25" customHeight="1" x14ac:dyDescent="0.25">
      <c r="A70" s="207"/>
      <c r="B70" s="207"/>
      <c r="C70" s="207"/>
      <c r="D70" s="207"/>
      <c r="E70" s="207"/>
      <c r="F70" s="207"/>
      <c r="G70" s="207"/>
      <c r="H70" s="207"/>
      <c r="I70" s="207"/>
      <c r="J70" s="207"/>
      <c r="K70" s="207"/>
      <c r="L70" s="207"/>
      <c r="M70" s="207"/>
      <c r="N70" s="207"/>
      <c r="O70" s="207"/>
      <c r="P70" s="207"/>
      <c r="Q70" s="207"/>
      <c r="R70" s="207"/>
      <c r="S70" s="207"/>
      <c r="T70" s="207"/>
      <c r="U70" s="207"/>
      <c r="V70" s="207"/>
      <c r="W70" s="207"/>
      <c r="X70" s="207"/>
      <c r="Y70" s="207"/>
      <c r="Z70" s="207"/>
      <c r="AA70" s="207"/>
      <c r="AB70" s="207"/>
    </row>
    <row r="71" spans="1:28" ht="14.25" customHeight="1" x14ac:dyDescent="0.25">
      <c r="A71" s="207"/>
      <c r="B71" s="207"/>
      <c r="C71" s="207"/>
      <c r="D71" s="207"/>
      <c r="E71" s="207"/>
      <c r="F71" s="207"/>
      <c r="G71" s="207"/>
      <c r="H71" s="207"/>
      <c r="I71" s="207"/>
      <c r="J71" s="207"/>
      <c r="K71" s="207"/>
      <c r="L71" s="207"/>
      <c r="M71" s="207"/>
      <c r="N71" s="207"/>
      <c r="O71" s="207"/>
      <c r="P71" s="207"/>
      <c r="Q71" s="207"/>
      <c r="R71" s="207"/>
      <c r="S71" s="207"/>
      <c r="T71" s="207"/>
      <c r="U71" s="207"/>
      <c r="V71" s="207"/>
      <c r="W71" s="207"/>
      <c r="X71" s="207"/>
      <c r="Y71" s="207"/>
      <c r="Z71" s="207"/>
      <c r="AA71" s="207"/>
      <c r="AB71" s="207"/>
    </row>
    <row r="72" spans="1:28" ht="14.25" customHeight="1" x14ac:dyDescent="0.25">
      <c r="A72" s="207"/>
      <c r="B72" s="207"/>
      <c r="C72" s="207"/>
      <c r="D72" s="207"/>
      <c r="E72" s="207"/>
      <c r="F72" s="207"/>
      <c r="G72" s="207"/>
      <c r="H72" s="207"/>
      <c r="I72" s="207"/>
      <c r="J72" s="207"/>
      <c r="K72" s="207"/>
      <c r="L72" s="207"/>
      <c r="M72" s="207"/>
      <c r="N72" s="207"/>
      <c r="O72" s="207"/>
      <c r="P72" s="207"/>
      <c r="Q72" s="207"/>
      <c r="R72" s="207"/>
      <c r="S72" s="207"/>
      <c r="T72" s="207"/>
      <c r="U72" s="207"/>
      <c r="V72" s="207"/>
      <c r="W72" s="207"/>
      <c r="X72" s="207"/>
      <c r="Y72" s="207"/>
      <c r="Z72" s="207"/>
      <c r="AA72" s="207"/>
      <c r="AB72" s="207"/>
    </row>
    <row r="73" spans="1:28" ht="14.25" customHeight="1" x14ac:dyDescent="0.25">
      <c r="A73" s="207"/>
      <c r="B73" s="207"/>
      <c r="C73" s="207"/>
      <c r="D73" s="207"/>
      <c r="E73" s="207"/>
      <c r="F73" s="207"/>
      <c r="G73" s="207"/>
      <c r="H73" s="207"/>
      <c r="I73" s="207"/>
      <c r="J73" s="207"/>
      <c r="K73" s="207"/>
      <c r="L73" s="207"/>
      <c r="M73" s="207"/>
      <c r="N73" s="207"/>
      <c r="O73" s="207"/>
      <c r="P73" s="207"/>
      <c r="Q73" s="207"/>
      <c r="R73" s="207"/>
      <c r="S73" s="207"/>
      <c r="T73" s="207"/>
      <c r="U73" s="207"/>
      <c r="V73" s="207"/>
      <c r="W73" s="207"/>
      <c r="X73" s="207"/>
      <c r="Y73" s="207"/>
      <c r="Z73" s="207"/>
      <c r="AA73" s="207"/>
      <c r="AB73" s="207"/>
    </row>
    <row r="74" spans="1:28" ht="14.25" customHeight="1" x14ac:dyDescent="0.25">
      <c r="A74" s="207"/>
      <c r="B74" s="207"/>
      <c r="C74" s="207"/>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row>
    <row r="75" spans="1:28" ht="14.25" customHeight="1" x14ac:dyDescent="0.25">
      <c r="A75" s="207"/>
      <c r="B75" s="207"/>
      <c r="C75" s="207"/>
      <c r="D75" s="207"/>
      <c r="E75" s="207"/>
      <c r="F75" s="207"/>
      <c r="G75" s="207"/>
      <c r="H75" s="207"/>
      <c r="I75" s="207"/>
      <c r="J75" s="207"/>
      <c r="K75" s="207"/>
      <c r="L75" s="207"/>
      <c r="M75" s="207"/>
      <c r="N75" s="207"/>
      <c r="O75" s="207"/>
      <c r="P75" s="207"/>
      <c r="Q75" s="207"/>
      <c r="R75" s="207"/>
      <c r="S75" s="207"/>
      <c r="T75" s="207"/>
      <c r="U75" s="207"/>
      <c r="V75" s="207"/>
      <c r="W75" s="207"/>
      <c r="X75" s="207"/>
      <c r="Y75" s="207"/>
      <c r="Z75" s="207"/>
      <c r="AA75" s="207"/>
      <c r="AB75" s="207"/>
    </row>
    <row r="76" spans="1:28" ht="14.25" customHeight="1" x14ac:dyDescent="0.25">
      <c r="A76" s="207"/>
      <c r="B76" s="207"/>
      <c r="C76" s="207"/>
      <c r="D76" s="207"/>
      <c r="E76" s="207"/>
      <c r="F76" s="207"/>
      <c r="G76" s="207"/>
      <c r="H76" s="207"/>
      <c r="I76" s="207"/>
      <c r="J76" s="207"/>
      <c r="K76" s="207"/>
      <c r="L76" s="207"/>
      <c r="M76" s="207"/>
      <c r="N76" s="207"/>
      <c r="O76" s="207"/>
      <c r="P76" s="207"/>
      <c r="Q76" s="207"/>
      <c r="R76" s="207"/>
      <c r="S76" s="207"/>
      <c r="T76" s="207"/>
      <c r="U76" s="207"/>
      <c r="V76" s="207"/>
      <c r="W76" s="207"/>
      <c r="X76" s="207"/>
      <c r="Y76" s="207"/>
      <c r="Z76" s="207"/>
      <c r="AA76" s="207"/>
      <c r="AB76" s="207"/>
    </row>
    <row r="77" spans="1:28" ht="14.25" customHeight="1" x14ac:dyDescent="0.25">
      <c r="A77" s="207"/>
      <c r="B77" s="207"/>
      <c r="C77" s="207"/>
      <c r="D77" s="207"/>
      <c r="E77" s="207"/>
      <c r="F77" s="207"/>
      <c r="G77" s="207"/>
      <c r="H77" s="207"/>
      <c r="I77" s="207"/>
      <c r="J77" s="207"/>
      <c r="K77" s="207"/>
      <c r="L77" s="207"/>
      <c r="M77" s="207"/>
      <c r="N77" s="207"/>
      <c r="O77" s="207"/>
      <c r="P77" s="207"/>
      <c r="Q77" s="207"/>
      <c r="R77" s="207"/>
      <c r="S77" s="207"/>
      <c r="T77" s="207"/>
      <c r="U77" s="207"/>
      <c r="V77" s="207"/>
      <c r="W77" s="207"/>
      <c r="X77" s="207"/>
      <c r="Y77" s="207"/>
      <c r="Z77" s="207"/>
      <c r="AA77" s="207"/>
      <c r="AB77" s="207"/>
    </row>
    <row r="78" spans="1:28" ht="14.25" customHeight="1" x14ac:dyDescent="0.25">
      <c r="A78" s="207"/>
      <c r="B78" s="207"/>
      <c r="C78" s="207"/>
      <c r="D78" s="207"/>
      <c r="E78" s="207"/>
      <c r="F78" s="207"/>
      <c r="G78" s="207"/>
      <c r="H78" s="207"/>
      <c r="I78" s="207"/>
      <c r="J78" s="207"/>
      <c r="K78" s="207"/>
      <c r="L78" s="207"/>
      <c r="M78" s="207"/>
      <c r="N78" s="207"/>
      <c r="O78" s="207"/>
      <c r="P78" s="207"/>
      <c r="Q78" s="207"/>
      <c r="R78" s="207"/>
      <c r="S78" s="207"/>
      <c r="T78" s="207"/>
      <c r="U78" s="207"/>
      <c r="V78" s="207"/>
      <c r="W78" s="207"/>
      <c r="X78" s="207"/>
      <c r="Y78" s="207"/>
      <c r="Z78" s="207"/>
      <c r="AA78" s="207"/>
      <c r="AB78" s="207"/>
    </row>
    <row r="79" spans="1:28" ht="14.25" customHeight="1" x14ac:dyDescent="0.25">
      <c r="A79" s="207"/>
      <c r="B79" s="207"/>
      <c r="C79" s="207"/>
      <c r="D79" s="207"/>
      <c r="E79" s="207"/>
      <c r="F79" s="207"/>
      <c r="G79" s="207"/>
      <c r="H79" s="207"/>
      <c r="I79" s="207"/>
      <c r="J79" s="207"/>
      <c r="K79" s="207"/>
      <c r="L79" s="207"/>
      <c r="M79" s="207"/>
      <c r="N79" s="207"/>
      <c r="O79" s="207"/>
      <c r="P79" s="207"/>
      <c r="Q79" s="207"/>
      <c r="R79" s="207"/>
      <c r="S79" s="207"/>
      <c r="T79" s="207"/>
      <c r="U79" s="207"/>
      <c r="V79" s="207"/>
      <c r="W79" s="207"/>
      <c r="X79" s="207"/>
      <c r="Y79" s="207"/>
      <c r="Z79" s="207"/>
      <c r="AA79" s="207"/>
      <c r="AB79" s="207"/>
    </row>
    <row r="80" spans="1:28" ht="14.25" customHeight="1" x14ac:dyDescent="0.25">
      <c r="A80" s="207"/>
      <c r="B80" s="207"/>
      <c r="C80" s="207"/>
      <c r="D80" s="207"/>
      <c r="E80" s="207"/>
      <c r="F80" s="207"/>
      <c r="G80" s="207"/>
      <c r="H80" s="207"/>
      <c r="I80" s="207"/>
      <c r="J80" s="207"/>
      <c r="K80" s="207"/>
      <c r="L80" s="207"/>
      <c r="M80" s="207"/>
      <c r="N80" s="207"/>
      <c r="O80" s="207"/>
      <c r="P80" s="207"/>
      <c r="Q80" s="207"/>
      <c r="R80" s="207"/>
      <c r="S80" s="207"/>
      <c r="T80" s="207"/>
      <c r="U80" s="207"/>
      <c r="V80" s="207"/>
      <c r="W80" s="207"/>
      <c r="X80" s="207"/>
      <c r="Y80" s="207"/>
      <c r="Z80" s="207"/>
      <c r="AA80" s="207"/>
      <c r="AB80" s="207"/>
    </row>
    <row r="81" spans="1:28" ht="14.25" customHeight="1" x14ac:dyDescent="0.25">
      <c r="A81" s="207"/>
      <c r="B81" s="207"/>
      <c r="C81" s="207"/>
      <c r="D81" s="207"/>
      <c r="E81" s="207"/>
      <c r="F81" s="207"/>
      <c r="G81" s="207"/>
      <c r="H81" s="207"/>
      <c r="I81" s="207"/>
      <c r="J81" s="207"/>
      <c r="K81" s="207"/>
      <c r="L81" s="207"/>
      <c r="M81" s="207"/>
      <c r="N81" s="207"/>
      <c r="O81" s="207"/>
      <c r="P81" s="207"/>
      <c r="Q81" s="207"/>
      <c r="R81" s="207"/>
      <c r="S81" s="207"/>
      <c r="T81" s="207"/>
      <c r="U81" s="207"/>
      <c r="V81" s="207"/>
      <c r="W81" s="207"/>
      <c r="X81" s="207"/>
      <c r="Y81" s="207"/>
      <c r="Z81" s="207"/>
      <c r="AA81" s="207"/>
      <c r="AB81" s="207"/>
    </row>
    <row r="82" spans="1:28" ht="14.25" customHeight="1" x14ac:dyDescent="0.25">
      <c r="A82" s="207"/>
      <c r="B82" s="207"/>
      <c r="C82" s="207"/>
      <c r="D82" s="207"/>
      <c r="E82" s="207"/>
      <c r="F82" s="207"/>
      <c r="G82" s="207"/>
      <c r="H82" s="207"/>
      <c r="I82" s="207"/>
      <c r="J82" s="207"/>
      <c r="K82" s="207"/>
      <c r="L82" s="207"/>
      <c r="M82" s="207"/>
      <c r="N82" s="207"/>
      <c r="O82" s="207"/>
      <c r="P82" s="207"/>
      <c r="Q82" s="207"/>
      <c r="R82" s="207"/>
      <c r="S82" s="207"/>
      <c r="T82" s="207"/>
      <c r="U82" s="207"/>
      <c r="V82" s="207"/>
      <c r="W82" s="207"/>
      <c r="X82" s="207"/>
      <c r="Y82" s="207"/>
      <c r="Z82" s="207"/>
      <c r="AA82" s="207"/>
      <c r="AB82" s="207"/>
    </row>
    <row r="83" spans="1:28" ht="14.25" customHeight="1" x14ac:dyDescent="0.25">
      <c r="A83" s="207"/>
      <c r="B83" s="207"/>
      <c r="C83" s="207"/>
      <c r="D83" s="207"/>
      <c r="E83" s="207"/>
      <c r="F83" s="207"/>
      <c r="G83" s="207"/>
      <c r="H83" s="207"/>
      <c r="I83" s="207"/>
      <c r="J83" s="207"/>
      <c r="K83" s="207"/>
      <c r="L83" s="207"/>
      <c r="M83" s="207"/>
      <c r="N83" s="207"/>
      <c r="O83" s="207"/>
      <c r="P83" s="207"/>
      <c r="Q83" s="207"/>
      <c r="R83" s="207"/>
      <c r="S83" s="207"/>
      <c r="T83" s="207"/>
      <c r="U83" s="207"/>
      <c r="V83" s="207"/>
      <c r="W83" s="207"/>
      <c r="X83" s="207"/>
      <c r="Y83" s="207"/>
      <c r="Z83" s="207"/>
      <c r="AA83" s="207"/>
      <c r="AB83" s="207"/>
    </row>
    <row r="84" spans="1:28" ht="14.25" customHeight="1" x14ac:dyDescent="0.25">
      <c r="A84" s="207"/>
      <c r="B84" s="207"/>
      <c r="C84" s="207"/>
      <c r="D84" s="207"/>
      <c r="E84" s="207"/>
      <c r="F84" s="207"/>
      <c r="G84" s="207"/>
      <c r="H84" s="207"/>
      <c r="I84" s="207"/>
      <c r="J84" s="207"/>
      <c r="K84" s="207"/>
      <c r="L84" s="207"/>
      <c r="M84" s="207"/>
      <c r="N84" s="207"/>
      <c r="O84" s="207"/>
      <c r="P84" s="207"/>
      <c r="Q84" s="207"/>
      <c r="R84" s="207"/>
      <c r="S84" s="207"/>
      <c r="T84" s="207"/>
      <c r="U84" s="207"/>
      <c r="V84" s="207"/>
      <c r="W84" s="207"/>
      <c r="X84" s="207"/>
      <c r="Y84" s="207"/>
      <c r="Z84" s="207"/>
      <c r="AA84" s="207"/>
      <c r="AB84" s="207"/>
    </row>
    <row r="85" spans="1:28" ht="14.25" customHeight="1" x14ac:dyDescent="0.25">
      <c r="A85" s="207"/>
      <c r="B85" s="207"/>
      <c r="C85" s="207"/>
      <c r="D85" s="207"/>
      <c r="E85" s="207"/>
      <c r="F85" s="207"/>
      <c r="G85" s="207"/>
      <c r="H85" s="207"/>
      <c r="I85" s="207"/>
      <c r="J85" s="207"/>
      <c r="K85" s="207"/>
      <c r="L85" s="207"/>
      <c r="M85" s="207"/>
      <c r="N85" s="207"/>
      <c r="O85" s="207"/>
      <c r="P85" s="207"/>
      <c r="Q85" s="207"/>
      <c r="R85" s="207"/>
      <c r="S85" s="207"/>
      <c r="T85" s="207"/>
      <c r="U85" s="207"/>
      <c r="V85" s="207"/>
      <c r="W85" s="207"/>
      <c r="X85" s="207"/>
      <c r="Y85" s="207"/>
      <c r="Z85" s="207"/>
      <c r="AA85" s="207"/>
      <c r="AB85" s="207"/>
    </row>
    <row r="86" spans="1:28" ht="14.25" customHeight="1" x14ac:dyDescent="0.25">
      <c r="A86" s="207"/>
      <c r="B86" s="207"/>
      <c r="C86" s="207"/>
      <c r="D86" s="207"/>
      <c r="E86" s="207"/>
      <c r="F86" s="207"/>
      <c r="G86" s="207"/>
      <c r="H86" s="207"/>
      <c r="I86" s="207"/>
      <c r="J86" s="207"/>
      <c r="K86" s="207"/>
      <c r="L86" s="207"/>
      <c r="M86" s="207"/>
      <c r="N86" s="207"/>
      <c r="O86" s="207"/>
      <c r="P86" s="207"/>
      <c r="Q86" s="207"/>
      <c r="R86" s="207"/>
      <c r="S86" s="207"/>
      <c r="T86" s="207"/>
      <c r="U86" s="207"/>
      <c r="V86" s="207"/>
      <c r="W86" s="207"/>
      <c r="X86" s="207"/>
      <c r="Y86" s="207"/>
      <c r="Z86" s="207"/>
      <c r="AA86" s="207"/>
      <c r="AB86" s="207"/>
    </row>
    <row r="87" spans="1:28" ht="14.25" customHeight="1" x14ac:dyDescent="0.25">
      <c r="A87" s="207"/>
      <c r="B87" s="207"/>
      <c r="C87" s="207"/>
      <c r="D87" s="207"/>
      <c r="E87" s="207"/>
      <c r="F87" s="207"/>
      <c r="G87" s="207"/>
      <c r="H87" s="207"/>
      <c r="I87" s="207"/>
      <c r="J87" s="207"/>
      <c r="K87" s="207"/>
      <c r="L87" s="207"/>
      <c r="M87" s="207"/>
      <c r="N87" s="207"/>
      <c r="O87" s="207"/>
      <c r="P87" s="207"/>
      <c r="Q87" s="207"/>
      <c r="R87" s="207"/>
      <c r="S87" s="207"/>
      <c r="T87" s="207"/>
      <c r="U87" s="207"/>
      <c r="V87" s="207"/>
      <c r="W87" s="207"/>
      <c r="X87" s="207"/>
      <c r="Y87" s="207"/>
      <c r="Z87" s="207"/>
      <c r="AA87" s="207"/>
      <c r="AB87" s="207"/>
    </row>
    <row r="88" spans="1:28" ht="14.25" customHeight="1" x14ac:dyDescent="0.25">
      <c r="A88" s="207"/>
      <c r="B88" s="207"/>
      <c r="C88" s="207"/>
      <c r="D88" s="207"/>
      <c r="E88" s="207"/>
      <c r="F88" s="207"/>
      <c r="G88" s="207"/>
      <c r="H88" s="207"/>
      <c r="I88" s="207"/>
      <c r="J88" s="207"/>
      <c r="K88" s="207"/>
      <c r="L88" s="207"/>
      <c r="M88" s="207"/>
      <c r="N88" s="207"/>
      <c r="O88" s="207"/>
      <c r="P88" s="207"/>
      <c r="Q88" s="207"/>
      <c r="R88" s="207"/>
      <c r="S88" s="207"/>
      <c r="T88" s="207"/>
      <c r="U88" s="207"/>
      <c r="V88" s="207"/>
      <c r="W88" s="207"/>
      <c r="X88" s="207"/>
      <c r="Y88" s="207"/>
      <c r="Z88" s="207"/>
      <c r="AA88" s="207"/>
      <c r="AB88" s="207"/>
    </row>
    <row r="89" spans="1:28" ht="14.25" customHeight="1" x14ac:dyDescent="0.25">
      <c r="A89" s="207"/>
      <c r="B89" s="207"/>
      <c r="C89" s="207"/>
      <c r="D89" s="207"/>
      <c r="E89" s="207"/>
      <c r="F89" s="207"/>
      <c r="G89" s="207"/>
      <c r="H89" s="207"/>
      <c r="I89" s="207"/>
      <c r="J89" s="207"/>
      <c r="K89" s="207"/>
      <c r="L89" s="207"/>
      <c r="M89" s="207"/>
      <c r="N89" s="207"/>
      <c r="O89" s="207"/>
      <c r="P89" s="207"/>
      <c r="Q89" s="207"/>
      <c r="R89" s="207"/>
      <c r="S89" s="207"/>
      <c r="T89" s="207"/>
      <c r="U89" s="207"/>
      <c r="V89" s="207"/>
      <c r="W89" s="207"/>
      <c r="X89" s="207"/>
      <c r="Y89" s="207"/>
      <c r="Z89" s="207"/>
      <c r="AA89" s="207"/>
      <c r="AB89" s="207"/>
    </row>
    <row r="90" spans="1:28" ht="14.25" customHeight="1" x14ac:dyDescent="0.25">
      <c r="A90" s="207"/>
      <c r="B90" s="207"/>
      <c r="C90" s="207"/>
      <c r="D90" s="207"/>
      <c r="E90" s="207"/>
      <c r="F90" s="207"/>
      <c r="G90" s="207"/>
      <c r="H90" s="207"/>
      <c r="I90" s="207"/>
      <c r="J90" s="207"/>
      <c r="K90" s="207"/>
      <c r="L90" s="207"/>
      <c r="M90" s="207"/>
      <c r="N90" s="207"/>
      <c r="O90" s="207"/>
      <c r="P90" s="207"/>
      <c r="Q90" s="207"/>
      <c r="R90" s="207"/>
      <c r="S90" s="207"/>
      <c r="T90" s="207"/>
      <c r="U90" s="207"/>
      <c r="V90" s="207"/>
      <c r="W90" s="207"/>
      <c r="X90" s="207"/>
      <c r="Y90" s="207"/>
      <c r="Z90" s="207"/>
      <c r="AA90" s="207"/>
      <c r="AB90" s="207"/>
    </row>
    <row r="91" spans="1:28" ht="14.25" customHeight="1" x14ac:dyDescent="0.25">
      <c r="A91" s="207"/>
      <c r="B91" s="207"/>
      <c r="C91" s="207"/>
      <c r="D91" s="207"/>
      <c r="E91" s="207"/>
      <c r="F91" s="207"/>
      <c r="G91" s="207"/>
      <c r="H91" s="207"/>
      <c r="I91" s="207"/>
      <c r="J91" s="207"/>
      <c r="K91" s="207"/>
      <c r="L91" s="207"/>
      <c r="M91" s="207"/>
      <c r="N91" s="207"/>
      <c r="O91" s="207"/>
      <c r="P91" s="207"/>
      <c r="Q91" s="207"/>
      <c r="R91" s="207"/>
      <c r="S91" s="207"/>
      <c r="T91" s="207"/>
      <c r="U91" s="207"/>
      <c r="V91" s="207"/>
      <c r="W91" s="207"/>
      <c r="X91" s="207"/>
      <c r="Y91" s="207"/>
      <c r="Z91" s="207"/>
      <c r="AA91" s="207"/>
      <c r="AB91" s="207"/>
    </row>
    <row r="92" spans="1:28" ht="14.25" customHeight="1" x14ac:dyDescent="0.25">
      <c r="A92" s="207"/>
      <c r="B92" s="207"/>
      <c r="C92" s="207"/>
      <c r="D92" s="207"/>
      <c r="E92" s="207"/>
      <c r="F92" s="207"/>
      <c r="G92" s="207"/>
      <c r="H92" s="207"/>
      <c r="I92" s="207"/>
      <c r="J92" s="207"/>
      <c r="K92" s="207"/>
      <c r="L92" s="207"/>
      <c r="M92" s="207"/>
      <c r="N92" s="207"/>
      <c r="O92" s="207"/>
      <c r="P92" s="207"/>
      <c r="Q92" s="207"/>
      <c r="R92" s="207"/>
      <c r="S92" s="207"/>
      <c r="T92" s="207"/>
      <c r="U92" s="207"/>
      <c r="V92" s="207"/>
      <c r="W92" s="207"/>
      <c r="X92" s="207"/>
      <c r="Y92" s="207"/>
      <c r="Z92" s="207"/>
      <c r="AA92" s="207"/>
      <c r="AB92" s="207"/>
    </row>
    <row r="93" spans="1:28" ht="14.25" customHeight="1" x14ac:dyDescent="0.25">
      <c r="A93" s="207"/>
      <c r="B93" s="207"/>
      <c r="C93" s="207"/>
      <c r="D93" s="207"/>
      <c r="E93" s="207"/>
      <c r="F93" s="207"/>
      <c r="G93" s="207"/>
      <c r="H93" s="207"/>
      <c r="I93" s="207"/>
      <c r="J93" s="207"/>
      <c r="K93" s="207"/>
      <c r="L93" s="207"/>
      <c r="M93" s="207"/>
      <c r="N93" s="207"/>
      <c r="O93" s="207"/>
      <c r="P93" s="207"/>
      <c r="Q93" s="207"/>
      <c r="R93" s="207"/>
      <c r="S93" s="207"/>
      <c r="T93" s="207"/>
      <c r="U93" s="207"/>
      <c r="V93" s="207"/>
      <c r="W93" s="207"/>
      <c r="X93" s="207"/>
      <c r="Y93" s="207"/>
      <c r="Z93" s="207"/>
      <c r="AA93" s="207"/>
      <c r="AB93" s="207"/>
    </row>
    <row r="94" spans="1:28" ht="14.25" customHeight="1" x14ac:dyDescent="0.25">
      <c r="A94" s="207"/>
      <c r="B94" s="207"/>
      <c r="C94" s="207"/>
      <c r="D94" s="207"/>
      <c r="E94" s="207"/>
      <c r="F94" s="207"/>
      <c r="G94" s="207"/>
      <c r="H94" s="207"/>
      <c r="I94" s="207"/>
      <c r="J94" s="207"/>
      <c r="K94" s="207"/>
      <c r="L94" s="207"/>
      <c r="M94" s="207"/>
      <c r="N94" s="207"/>
      <c r="O94" s="207"/>
      <c r="P94" s="207"/>
      <c r="Q94" s="207"/>
      <c r="R94" s="207"/>
      <c r="S94" s="207"/>
      <c r="T94" s="207"/>
      <c r="U94" s="207"/>
      <c r="V94" s="207"/>
      <c r="W94" s="207"/>
      <c r="X94" s="207"/>
      <c r="Y94" s="207"/>
      <c r="Z94" s="207"/>
      <c r="AA94" s="207"/>
      <c r="AB94" s="207"/>
    </row>
    <row r="95" spans="1:28" ht="14.25" customHeight="1" x14ac:dyDescent="0.25">
      <c r="A95" s="207"/>
      <c r="B95" s="207"/>
      <c r="C95" s="207"/>
      <c r="D95" s="207"/>
      <c r="E95" s="207"/>
      <c r="F95" s="207"/>
      <c r="G95" s="207"/>
      <c r="H95" s="207"/>
      <c r="I95" s="207"/>
      <c r="J95" s="207"/>
      <c r="K95" s="207"/>
      <c r="L95" s="207"/>
      <c r="M95" s="207"/>
      <c r="N95" s="207"/>
      <c r="O95" s="207"/>
      <c r="P95" s="207"/>
      <c r="Q95" s="207"/>
      <c r="R95" s="207"/>
      <c r="S95" s="207"/>
      <c r="T95" s="207"/>
      <c r="U95" s="207"/>
      <c r="V95" s="207"/>
      <c r="W95" s="207"/>
      <c r="X95" s="207"/>
      <c r="Y95" s="207"/>
      <c r="Z95" s="207"/>
      <c r="AA95" s="207"/>
      <c r="AB95" s="207"/>
    </row>
    <row r="96" spans="1:28" ht="14.25" customHeight="1" x14ac:dyDescent="0.25">
      <c r="A96" s="207"/>
      <c r="B96" s="207"/>
      <c r="C96" s="207"/>
      <c r="D96" s="207"/>
      <c r="E96" s="207"/>
      <c r="F96" s="207"/>
      <c r="G96" s="207"/>
      <c r="H96" s="207"/>
      <c r="I96" s="207"/>
      <c r="J96" s="207"/>
      <c r="K96" s="207"/>
      <c r="L96" s="207"/>
      <c r="M96" s="207"/>
      <c r="N96" s="207"/>
      <c r="O96" s="207"/>
      <c r="P96" s="207"/>
      <c r="Q96" s="207"/>
      <c r="R96" s="207"/>
      <c r="S96" s="207"/>
      <c r="T96" s="207"/>
      <c r="U96" s="207"/>
      <c r="V96" s="207"/>
      <c r="W96" s="207"/>
      <c r="X96" s="207"/>
      <c r="Y96" s="207"/>
      <c r="Z96" s="207"/>
      <c r="AA96" s="207"/>
      <c r="AB96" s="207"/>
    </row>
    <row r="97" spans="1:28" ht="14.25" customHeight="1" x14ac:dyDescent="0.25">
      <c r="A97" s="207"/>
      <c r="B97" s="207"/>
      <c r="C97" s="207"/>
      <c r="D97" s="207"/>
      <c r="E97" s="207"/>
      <c r="F97" s="207"/>
      <c r="G97" s="207"/>
      <c r="H97" s="207"/>
      <c r="I97" s="207"/>
      <c r="J97" s="207"/>
      <c r="K97" s="207"/>
      <c r="L97" s="207"/>
      <c r="M97" s="207"/>
      <c r="N97" s="207"/>
      <c r="O97" s="207"/>
      <c r="P97" s="207"/>
      <c r="Q97" s="207"/>
      <c r="R97" s="207"/>
      <c r="S97" s="207"/>
      <c r="T97" s="207"/>
      <c r="U97" s="207"/>
      <c r="V97" s="207"/>
      <c r="W97" s="207"/>
      <c r="X97" s="207"/>
      <c r="Y97" s="207"/>
      <c r="Z97" s="207"/>
      <c r="AA97" s="207"/>
      <c r="AB97" s="207"/>
    </row>
    <row r="98" spans="1:28" ht="14.25" customHeight="1" x14ac:dyDescent="0.25">
      <c r="A98" s="207"/>
      <c r="B98" s="207"/>
      <c r="C98" s="207"/>
      <c r="D98" s="207"/>
      <c r="E98" s="207"/>
      <c r="F98" s="207"/>
      <c r="G98" s="207"/>
      <c r="H98" s="207"/>
      <c r="I98" s="207"/>
      <c r="J98" s="207"/>
      <c r="K98" s="207"/>
      <c r="L98" s="207"/>
      <c r="M98" s="207"/>
      <c r="N98" s="207"/>
      <c r="O98" s="207"/>
      <c r="P98" s="207"/>
      <c r="Q98" s="207"/>
      <c r="R98" s="207"/>
      <c r="S98" s="207"/>
      <c r="T98" s="207"/>
      <c r="U98" s="207"/>
      <c r="V98" s="207"/>
      <c r="W98" s="207"/>
      <c r="X98" s="207"/>
      <c r="Y98" s="207"/>
      <c r="Z98" s="207"/>
      <c r="AA98" s="207"/>
      <c r="AB98" s="207"/>
    </row>
    <row r="99" spans="1:28" ht="14.25" customHeight="1" x14ac:dyDescent="0.25">
      <c r="A99" s="207"/>
      <c r="B99" s="207"/>
      <c r="C99" s="207"/>
      <c r="D99" s="207"/>
      <c r="E99" s="207"/>
      <c r="F99" s="207"/>
      <c r="G99" s="207"/>
      <c r="H99" s="207"/>
      <c r="I99" s="207"/>
      <c r="J99" s="207"/>
      <c r="K99" s="207"/>
      <c r="L99" s="207"/>
      <c r="M99" s="207"/>
      <c r="N99" s="207"/>
      <c r="O99" s="207"/>
      <c r="P99" s="207"/>
      <c r="Q99" s="207"/>
      <c r="R99" s="207"/>
      <c r="S99" s="207"/>
      <c r="T99" s="207"/>
      <c r="U99" s="207"/>
      <c r="V99" s="207"/>
      <c r="W99" s="207"/>
      <c r="X99" s="207"/>
      <c r="Y99" s="207"/>
      <c r="Z99" s="207"/>
      <c r="AA99" s="207"/>
      <c r="AB99" s="207"/>
    </row>
    <row r="100" spans="1:28" ht="14.25" customHeight="1" x14ac:dyDescent="0.25">
      <c r="A100" s="207"/>
      <c r="B100" s="207"/>
      <c r="C100" s="207"/>
      <c r="D100" s="207"/>
      <c r="E100" s="207"/>
      <c r="F100" s="207"/>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row>
    <row r="101" spans="1:28" ht="14.25" customHeight="1" x14ac:dyDescent="0.25">
      <c r="A101" s="207"/>
      <c r="B101" s="207"/>
      <c r="C101" s="207"/>
      <c r="D101" s="207"/>
      <c r="E101" s="207"/>
      <c r="F101" s="207"/>
      <c r="G101" s="207"/>
      <c r="H101" s="207"/>
      <c r="I101" s="207"/>
      <c r="J101" s="207"/>
      <c r="K101" s="207"/>
      <c r="L101" s="207"/>
      <c r="M101" s="207"/>
      <c r="N101" s="207"/>
      <c r="O101" s="207"/>
      <c r="P101" s="207"/>
      <c r="Q101" s="207"/>
      <c r="R101" s="207"/>
      <c r="S101" s="207"/>
      <c r="T101" s="207"/>
      <c r="U101" s="207"/>
      <c r="V101" s="207"/>
      <c r="W101" s="207"/>
      <c r="X101" s="207"/>
      <c r="Y101" s="207"/>
      <c r="Z101" s="207"/>
      <c r="AA101" s="207"/>
      <c r="AB101" s="207"/>
    </row>
    <row r="102" spans="1:28" ht="6" customHeight="1" x14ac:dyDescent="0.25">
      <c r="A102" s="207"/>
      <c r="B102" s="207"/>
      <c r="C102" s="207"/>
      <c r="D102" s="207"/>
      <c r="E102" s="207"/>
      <c r="F102" s="207"/>
      <c r="G102" s="207"/>
      <c r="H102" s="207"/>
      <c r="I102" s="207"/>
      <c r="J102" s="207"/>
      <c r="K102" s="207"/>
      <c r="L102" s="207"/>
      <c r="M102" s="207"/>
      <c r="N102" s="207"/>
      <c r="O102" s="207"/>
      <c r="P102" s="207"/>
      <c r="Q102" s="207"/>
      <c r="R102" s="207"/>
      <c r="S102" s="207"/>
      <c r="T102" s="207"/>
      <c r="U102" s="207"/>
      <c r="V102" s="207"/>
      <c r="W102" s="207"/>
      <c r="X102" s="207"/>
      <c r="Y102" s="207"/>
      <c r="Z102" s="207"/>
      <c r="AA102" s="207"/>
      <c r="AB102" s="207"/>
    </row>
    <row r="103" spans="1:28" ht="14.25" customHeight="1" x14ac:dyDescent="0.25">
      <c r="A103" s="207"/>
      <c r="B103" s="207"/>
      <c r="C103" s="207"/>
      <c r="D103" s="207"/>
      <c r="E103" s="207"/>
      <c r="F103" s="207"/>
      <c r="G103" s="207"/>
      <c r="H103" s="207"/>
      <c r="I103" s="207"/>
      <c r="J103" s="207"/>
      <c r="K103" s="207"/>
      <c r="L103" s="207"/>
      <c r="M103" s="207"/>
      <c r="N103" s="207"/>
      <c r="O103" s="207"/>
      <c r="P103" s="207"/>
      <c r="Q103" s="207"/>
      <c r="R103" s="207"/>
      <c r="S103" s="207"/>
      <c r="T103" s="207"/>
      <c r="U103" s="207"/>
      <c r="V103" s="207"/>
      <c r="W103" s="207"/>
      <c r="X103" s="207"/>
      <c r="Y103" s="207"/>
      <c r="Z103" s="207"/>
      <c r="AA103" s="207"/>
      <c r="AB103" s="207"/>
    </row>
    <row r="104" spans="1:28" ht="14.25" customHeight="1" x14ac:dyDescent="0.25">
      <c r="A104" s="207"/>
      <c r="B104" s="207"/>
      <c r="C104" s="207"/>
      <c r="D104" s="207"/>
      <c r="E104" s="207"/>
      <c r="F104" s="207"/>
      <c r="G104" s="207"/>
      <c r="H104" s="207"/>
      <c r="I104" s="207"/>
      <c r="J104" s="207"/>
      <c r="K104" s="207"/>
      <c r="L104" s="207"/>
      <c r="M104" s="207"/>
      <c r="N104" s="207"/>
      <c r="O104" s="207"/>
      <c r="P104" s="207"/>
      <c r="Q104" s="207"/>
      <c r="R104" s="207"/>
      <c r="S104" s="207"/>
      <c r="T104" s="207"/>
      <c r="U104" s="207"/>
      <c r="V104" s="207"/>
      <c r="W104" s="207"/>
      <c r="X104" s="207"/>
      <c r="Y104" s="207"/>
      <c r="Z104" s="207"/>
      <c r="AA104" s="207"/>
      <c r="AB104" s="207"/>
    </row>
    <row r="105" spans="1:28" ht="14.25" customHeight="1" x14ac:dyDescent="0.25">
      <c r="A105" s="207"/>
      <c r="B105" s="207"/>
      <c r="C105" s="207"/>
      <c r="D105" s="207"/>
      <c r="E105" s="207"/>
      <c r="F105" s="207"/>
      <c r="G105" s="207"/>
      <c r="H105" s="207"/>
      <c r="I105" s="207"/>
      <c r="J105" s="207"/>
      <c r="K105" s="207"/>
      <c r="L105" s="207"/>
      <c r="M105" s="207"/>
      <c r="N105" s="207"/>
      <c r="O105" s="207"/>
      <c r="P105" s="207"/>
      <c r="Q105" s="207"/>
      <c r="R105" s="207"/>
      <c r="S105" s="207"/>
      <c r="T105" s="207"/>
      <c r="U105" s="207"/>
      <c r="V105" s="207"/>
      <c r="W105" s="207"/>
      <c r="X105" s="207"/>
      <c r="Y105" s="207"/>
      <c r="Z105" s="207"/>
      <c r="AA105" s="207"/>
      <c r="AB105" s="207"/>
    </row>
    <row r="106" spans="1:28" ht="14.25" customHeight="1" x14ac:dyDescent="0.25">
      <c r="A106" s="207"/>
      <c r="B106" s="207"/>
      <c r="C106" s="207"/>
      <c r="D106" s="207"/>
      <c r="E106" s="207"/>
      <c r="F106" s="207"/>
      <c r="G106" s="207"/>
      <c r="H106" s="207"/>
      <c r="I106" s="207"/>
      <c r="J106" s="207"/>
      <c r="K106" s="207"/>
      <c r="L106" s="207"/>
      <c r="M106" s="207"/>
      <c r="N106" s="207"/>
      <c r="O106" s="207"/>
      <c r="P106" s="207"/>
      <c r="Q106" s="207"/>
      <c r="R106" s="207"/>
      <c r="S106" s="207"/>
      <c r="T106" s="207"/>
      <c r="U106" s="207"/>
      <c r="V106" s="207"/>
      <c r="W106" s="207"/>
      <c r="X106" s="207"/>
      <c r="Y106" s="207"/>
      <c r="Z106" s="207"/>
      <c r="AA106" s="207"/>
      <c r="AB106" s="207"/>
    </row>
    <row r="107" spans="1:28" ht="14.25" customHeight="1" x14ac:dyDescent="0.25">
      <c r="A107" s="207"/>
      <c r="B107" s="207"/>
      <c r="C107" s="207"/>
      <c r="D107" s="207"/>
      <c r="E107" s="207"/>
      <c r="F107" s="207"/>
      <c r="G107" s="207"/>
      <c r="H107" s="207"/>
      <c r="I107" s="207"/>
      <c r="J107" s="207"/>
      <c r="K107" s="207"/>
      <c r="L107" s="207"/>
      <c r="M107" s="207"/>
      <c r="N107" s="207"/>
      <c r="O107" s="207"/>
      <c r="P107" s="207"/>
      <c r="Q107" s="207"/>
      <c r="R107" s="207"/>
      <c r="S107" s="207"/>
      <c r="T107" s="207"/>
      <c r="U107" s="207"/>
      <c r="V107" s="207"/>
      <c r="W107" s="207"/>
      <c r="X107" s="207"/>
      <c r="Y107" s="207"/>
      <c r="Z107" s="207"/>
      <c r="AA107" s="207"/>
      <c r="AB107" s="207"/>
    </row>
    <row r="108" spans="1:28" ht="14.25" customHeight="1" x14ac:dyDescent="0.25">
      <c r="A108" s="207"/>
      <c r="B108" s="207"/>
      <c r="C108" s="207"/>
      <c r="D108" s="207"/>
      <c r="E108" s="207"/>
      <c r="F108" s="207"/>
      <c r="G108" s="207"/>
      <c r="H108" s="207"/>
      <c r="I108" s="207"/>
      <c r="J108" s="207"/>
      <c r="K108" s="207"/>
      <c r="L108" s="207"/>
      <c r="M108" s="207"/>
      <c r="N108" s="207"/>
      <c r="O108" s="207"/>
      <c r="P108" s="207"/>
      <c r="Q108" s="207"/>
      <c r="R108" s="207"/>
      <c r="S108" s="207"/>
      <c r="T108" s="207"/>
      <c r="U108" s="207"/>
      <c r="V108" s="207"/>
      <c r="W108" s="207"/>
      <c r="X108" s="207"/>
      <c r="Y108" s="207"/>
      <c r="Z108" s="207"/>
      <c r="AA108" s="207"/>
      <c r="AB108" s="207"/>
    </row>
    <row r="109" spans="1:28" ht="14.25" customHeight="1" x14ac:dyDescent="0.25">
      <c r="A109" s="207"/>
      <c r="B109" s="207"/>
      <c r="C109" s="207"/>
      <c r="D109" s="207"/>
      <c r="E109" s="207"/>
      <c r="F109" s="207"/>
      <c r="G109" s="207"/>
      <c r="H109" s="207"/>
      <c r="I109" s="207"/>
      <c r="J109" s="207"/>
      <c r="K109" s="207"/>
      <c r="L109" s="207"/>
      <c r="M109" s="207"/>
      <c r="N109" s="207"/>
      <c r="O109" s="207"/>
      <c r="P109" s="207"/>
      <c r="Q109" s="207"/>
      <c r="R109" s="207"/>
      <c r="S109" s="207"/>
      <c r="T109" s="207"/>
      <c r="U109" s="207"/>
      <c r="V109" s="207"/>
      <c r="W109" s="207"/>
      <c r="X109" s="207"/>
      <c r="Y109" s="207"/>
      <c r="Z109" s="207"/>
      <c r="AA109" s="207"/>
      <c r="AB109" s="207"/>
    </row>
    <row r="110" spans="1:28" ht="14.25" customHeight="1" x14ac:dyDescent="0.25">
      <c r="A110" s="207"/>
      <c r="B110" s="207"/>
      <c r="C110" s="207"/>
      <c r="D110" s="207"/>
      <c r="E110" s="207"/>
      <c r="F110" s="207"/>
      <c r="G110" s="207"/>
      <c r="H110" s="207"/>
      <c r="I110" s="207"/>
      <c r="J110" s="207"/>
      <c r="K110" s="207"/>
      <c r="L110" s="207"/>
      <c r="M110" s="207"/>
      <c r="N110" s="207"/>
      <c r="O110" s="207"/>
      <c r="P110" s="207"/>
      <c r="Q110" s="207"/>
      <c r="R110" s="207"/>
      <c r="S110" s="207"/>
      <c r="T110" s="207"/>
      <c r="U110" s="207"/>
      <c r="V110" s="207"/>
      <c r="W110" s="207"/>
      <c r="X110" s="207"/>
      <c r="Y110" s="207"/>
      <c r="Z110" s="207"/>
      <c r="AA110" s="207"/>
      <c r="AB110" s="207"/>
    </row>
    <row r="111" spans="1:28" ht="14.25" customHeight="1" x14ac:dyDescent="0.25">
      <c r="A111" s="207"/>
      <c r="B111" s="207"/>
      <c r="C111" s="207"/>
      <c r="D111" s="207"/>
      <c r="E111" s="207"/>
      <c r="F111" s="207"/>
      <c r="G111" s="207"/>
      <c r="H111" s="207"/>
      <c r="I111" s="207"/>
      <c r="J111" s="207"/>
      <c r="K111" s="207"/>
      <c r="L111" s="207"/>
      <c r="M111" s="207"/>
      <c r="N111" s="207"/>
      <c r="O111" s="207"/>
      <c r="P111" s="207"/>
      <c r="Q111" s="207"/>
      <c r="R111" s="207"/>
      <c r="S111" s="207"/>
      <c r="T111" s="207"/>
      <c r="U111" s="207"/>
      <c r="V111" s="207"/>
      <c r="W111" s="207"/>
      <c r="X111" s="207"/>
      <c r="Y111" s="207"/>
      <c r="Z111" s="207"/>
      <c r="AA111" s="207"/>
      <c r="AB111" s="207"/>
    </row>
    <row r="112" spans="1:28" ht="14.25" customHeight="1" x14ac:dyDescent="0.25">
      <c r="A112" s="207"/>
      <c r="B112" s="207"/>
      <c r="C112" s="207"/>
      <c r="D112" s="207"/>
      <c r="E112" s="207"/>
      <c r="F112" s="207"/>
      <c r="G112" s="207"/>
      <c r="H112" s="207"/>
      <c r="I112" s="207"/>
      <c r="J112" s="207"/>
      <c r="K112" s="207"/>
      <c r="L112" s="207"/>
      <c r="M112" s="207"/>
      <c r="N112" s="207"/>
      <c r="O112" s="207"/>
      <c r="P112" s="207"/>
      <c r="Q112" s="207"/>
      <c r="R112" s="207"/>
      <c r="S112" s="207"/>
      <c r="T112" s="207"/>
      <c r="U112" s="207"/>
      <c r="V112" s="207"/>
      <c r="W112" s="207"/>
      <c r="X112" s="207"/>
      <c r="Y112" s="207"/>
      <c r="Z112" s="207"/>
      <c r="AA112" s="207"/>
      <c r="AB112" s="207"/>
    </row>
    <row r="113" spans="1:28" ht="14.25" customHeight="1" x14ac:dyDescent="0.25">
      <c r="A113" s="207"/>
      <c r="B113" s="207"/>
      <c r="C113" s="207"/>
      <c r="D113" s="207"/>
      <c r="E113" s="207"/>
      <c r="F113" s="207"/>
      <c r="G113" s="207"/>
      <c r="H113" s="207"/>
      <c r="I113" s="207"/>
      <c r="J113" s="207"/>
      <c r="K113" s="207"/>
      <c r="L113" s="207"/>
      <c r="M113" s="207"/>
      <c r="N113" s="207"/>
      <c r="O113" s="207"/>
      <c r="P113" s="207"/>
      <c r="Q113" s="207"/>
      <c r="R113" s="207"/>
      <c r="S113" s="207"/>
      <c r="T113" s="207"/>
      <c r="U113" s="207"/>
      <c r="V113" s="207"/>
      <c r="W113" s="207"/>
      <c r="X113" s="207"/>
      <c r="Y113" s="207"/>
      <c r="Z113" s="207"/>
      <c r="AA113" s="207"/>
      <c r="AB113" s="207"/>
    </row>
    <row r="114" spans="1:28" ht="14.25" customHeight="1" x14ac:dyDescent="0.25">
      <c r="A114" s="207"/>
      <c r="B114" s="207"/>
      <c r="C114" s="207"/>
      <c r="D114" s="207"/>
      <c r="E114" s="207"/>
      <c r="F114" s="207"/>
      <c r="G114" s="207"/>
      <c r="H114" s="207"/>
      <c r="I114" s="207"/>
      <c r="J114" s="207"/>
      <c r="K114" s="207"/>
      <c r="L114" s="207"/>
      <c r="M114" s="207"/>
      <c r="N114" s="207"/>
      <c r="O114" s="207"/>
      <c r="P114" s="207"/>
      <c r="Q114" s="207"/>
      <c r="R114" s="207"/>
      <c r="S114" s="207"/>
      <c r="T114" s="207"/>
      <c r="U114" s="207"/>
      <c r="V114" s="207"/>
      <c r="W114" s="207"/>
      <c r="X114" s="207"/>
      <c r="Y114" s="207"/>
      <c r="Z114" s="207"/>
      <c r="AA114" s="207"/>
      <c r="AB114" s="207"/>
    </row>
    <row r="115" spans="1:28" ht="14.25" customHeight="1" x14ac:dyDescent="0.25">
      <c r="A115" s="207"/>
      <c r="B115" s="207"/>
      <c r="C115" s="207"/>
      <c r="D115" s="207"/>
      <c r="E115" s="207"/>
      <c r="F115" s="207"/>
      <c r="G115" s="207"/>
      <c r="H115" s="207"/>
      <c r="I115" s="207"/>
      <c r="J115" s="207"/>
      <c r="K115" s="207"/>
      <c r="L115" s="207"/>
      <c r="M115" s="207"/>
      <c r="N115" s="207"/>
      <c r="O115" s="207"/>
      <c r="P115" s="207"/>
      <c r="Q115" s="207"/>
      <c r="R115" s="207"/>
      <c r="S115" s="207"/>
      <c r="T115" s="207"/>
      <c r="U115" s="207"/>
      <c r="V115" s="207"/>
      <c r="W115" s="207"/>
      <c r="X115" s="207"/>
      <c r="Y115" s="207"/>
      <c r="Z115" s="207"/>
      <c r="AA115" s="207"/>
      <c r="AB115" s="207"/>
    </row>
    <row r="116" spans="1:28" ht="14.25" customHeight="1" x14ac:dyDescent="0.25">
      <c r="A116" s="207"/>
      <c r="B116" s="207"/>
      <c r="C116" s="207"/>
      <c r="D116" s="207"/>
      <c r="E116" s="207"/>
      <c r="F116" s="207"/>
      <c r="G116" s="207"/>
      <c r="H116" s="207"/>
      <c r="I116" s="207"/>
      <c r="J116" s="207"/>
      <c r="K116" s="207"/>
      <c r="L116" s="207"/>
      <c r="M116" s="207"/>
      <c r="N116" s="207"/>
      <c r="O116" s="207"/>
      <c r="P116" s="207"/>
      <c r="Q116" s="207"/>
      <c r="R116" s="207"/>
      <c r="S116" s="207"/>
      <c r="T116" s="207"/>
      <c r="U116" s="207"/>
      <c r="V116" s="207"/>
      <c r="W116" s="207"/>
      <c r="X116" s="207"/>
      <c r="Y116" s="207"/>
      <c r="Z116" s="207"/>
      <c r="AA116" s="207"/>
      <c r="AB116" s="207"/>
    </row>
    <row r="117" spans="1:28" ht="14.25" customHeight="1" x14ac:dyDescent="0.25">
      <c r="A117" s="207"/>
      <c r="B117" s="207"/>
      <c r="C117" s="207"/>
      <c r="D117" s="207"/>
      <c r="E117" s="207"/>
      <c r="F117" s="207"/>
      <c r="G117" s="207"/>
      <c r="H117" s="207"/>
      <c r="I117" s="207"/>
      <c r="J117" s="207"/>
      <c r="K117" s="207"/>
      <c r="L117" s="207"/>
      <c r="M117" s="207"/>
      <c r="N117" s="207"/>
      <c r="O117" s="207"/>
      <c r="P117" s="207"/>
      <c r="Q117" s="207"/>
      <c r="R117" s="207"/>
      <c r="S117" s="207"/>
      <c r="T117" s="207"/>
      <c r="U117" s="207"/>
      <c r="V117" s="207"/>
      <c r="W117" s="207"/>
      <c r="X117" s="207"/>
      <c r="Y117" s="207"/>
      <c r="Z117" s="207"/>
      <c r="AA117" s="207"/>
      <c r="AB117" s="207"/>
    </row>
    <row r="118" spans="1:28" ht="14.25" customHeight="1" x14ac:dyDescent="0.25">
      <c r="A118" s="207"/>
      <c r="B118" s="207"/>
      <c r="C118" s="207"/>
      <c r="D118" s="207"/>
      <c r="E118" s="207"/>
      <c r="F118" s="207"/>
      <c r="G118" s="207"/>
      <c r="H118" s="207"/>
      <c r="I118" s="207"/>
      <c r="J118" s="207"/>
      <c r="K118" s="207"/>
      <c r="L118" s="207"/>
      <c r="M118" s="207"/>
      <c r="N118" s="207"/>
      <c r="O118" s="207"/>
      <c r="P118" s="207"/>
      <c r="Q118" s="207"/>
      <c r="R118" s="207"/>
      <c r="S118" s="207"/>
      <c r="T118" s="207"/>
      <c r="U118" s="207"/>
      <c r="V118" s="207"/>
      <c r="W118" s="207"/>
      <c r="X118" s="207"/>
      <c r="Y118" s="207"/>
      <c r="Z118" s="207"/>
      <c r="AA118" s="207"/>
      <c r="AB118" s="207"/>
    </row>
    <row r="119" spans="1:28" ht="14.25" customHeight="1" x14ac:dyDescent="0.25">
      <c r="A119" s="207"/>
      <c r="B119" s="207"/>
      <c r="C119" s="207"/>
      <c r="D119" s="207"/>
      <c r="E119" s="207"/>
      <c r="F119" s="207"/>
      <c r="G119" s="207"/>
      <c r="H119" s="207"/>
      <c r="I119" s="207"/>
      <c r="J119" s="207"/>
      <c r="K119" s="207"/>
      <c r="L119" s="207"/>
      <c r="M119" s="207"/>
      <c r="N119" s="207"/>
      <c r="O119" s="207"/>
      <c r="P119" s="207"/>
      <c r="Q119" s="207"/>
      <c r="R119" s="207"/>
      <c r="S119" s="207"/>
      <c r="T119" s="207"/>
      <c r="U119" s="207"/>
      <c r="V119" s="207"/>
      <c r="W119" s="207"/>
      <c r="X119" s="207"/>
      <c r="Y119" s="207"/>
      <c r="Z119" s="207"/>
      <c r="AA119" s="207"/>
      <c r="AB119" s="207"/>
    </row>
    <row r="120" spans="1:28" ht="14.25" customHeight="1" x14ac:dyDescent="0.25">
      <c r="A120" s="207"/>
      <c r="B120" s="207"/>
      <c r="C120" s="207"/>
      <c r="D120" s="207"/>
      <c r="E120" s="207"/>
      <c r="F120" s="207"/>
      <c r="G120" s="207"/>
      <c r="H120" s="207"/>
      <c r="I120" s="207"/>
      <c r="J120" s="207"/>
      <c r="K120" s="207"/>
      <c r="L120" s="207"/>
      <c r="M120" s="207"/>
      <c r="N120" s="207"/>
      <c r="O120" s="207"/>
      <c r="P120" s="207"/>
      <c r="Q120" s="207"/>
      <c r="R120" s="207"/>
      <c r="S120" s="207"/>
      <c r="T120" s="207"/>
      <c r="U120" s="207"/>
      <c r="V120" s="207"/>
      <c r="W120" s="207"/>
      <c r="X120" s="207"/>
      <c r="Y120" s="207"/>
      <c r="Z120" s="207"/>
      <c r="AA120" s="207"/>
      <c r="AB120" s="207"/>
    </row>
    <row r="121" spans="1:28" ht="14.25" customHeight="1" x14ac:dyDescent="0.25">
      <c r="A121" s="207"/>
      <c r="B121" s="207"/>
      <c r="C121" s="207"/>
      <c r="D121" s="207"/>
      <c r="E121" s="207"/>
      <c r="F121" s="207"/>
      <c r="G121" s="207"/>
      <c r="H121" s="207"/>
      <c r="I121" s="207"/>
      <c r="J121" s="207"/>
      <c r="K121" s="207"/>
      <c r="L121" s="207"/>
      <c r="M121" s="207"/>
      <c r="N121" s="207"/>
      <c r="O121" s="207"/>
      <c r="P121" s="207"/>
      <c r="Q121" s="207"/>
      <c r="R121" s="207"/>
      <c r="S121" s="207"/>
      <c r="T121" s="207"/>
      <c r="U121" s="207"/>
      <c r="V121" s="207"/>
      <c r="W121" s="207"/>
      <c r="X121" s="207"/>
      <c r="Y121" s="207"/>
      <c r="Z121" s="207"/>
      <c r="AA121" s="207"/>
      <c r="AB121" s="207"/>
    </row>
    <row r="122" spans="1:28" ht="14.25" customHeight="1" x14ac:dyDescent="0.25">
      <c r="A122" s="207"/>
      <c r="B122" s="207"/>
      <c r="C122" s="207"/>
      <c r="D122" s="207"/>
      <c r="E122" s="207"/>
      <c r="F122" s="207"/>
      <c r="G122" s="207"/>
      <c r="H122" s="207"/>
      <c r="I122" s="207"/>
      <c r="J122" s="207"/>
      <c r="K122" s="207"/>
      <c r="L122" s="207"/>
      <c r="M122" s="207"/>
      <c r="N122" s="207"/>
      <c r="O122" s="207"/>
      <c r="P122" s="207"/>
      <c r="Q122" s="207"/>
      <c r="R122" s="207"/>
      <c r="S122" s="207"/>
      <c r="T122" s="207"/>
      <c r="U122" s="207"/>
      <c r="V122" s="207"/>
      <c r="W122" s="207"/>
      <c r="X122" s="207"/>
      <c r="Y122" s="207"/>
      <c r="Z122" s="207"/>
      <c r="AA122" s="207"/>
      <c r="AB122" s="207"/>
    </row>
    <row r="123" spans="1:28" ht="14.25" customHeight="1" x14ac:dyDescent="0.25">
      <c r="A123" s="207"/>
      <c r="B123" s="207"/>
      <c r="C123" s="207"/>
      <c r="D123" s="207"/>
      <c r="E123" s="207"/>
      <c r="F123" s="207"/>
      <c r="G123" s="207"/>
      <c r="H123" s="207"/>
      <c r="I123" s="207"/>
      <c r="J123" s="207"/>
      <c r="K123" s="207"/>
      <c r="L123" s="207"/>
      <c r="M123" s="207"/>
      <c r="N123" s="207"/>
      <c r="O123" s="207"/>
      <c r="P123" s="207"/>
      <c r="Q123" s="207"/>
      <c r="R123" s="207"/>
      <c r="S123" s="207"/>
      <c r="T123" s="207"/>
      <c r="U123" s="207"/>
      <c r="V123" s="207"/>
      <c r="W123" s="207"/>
      <c r="X123" s="207"/>
      <c r="Y123" s="207"/>
      <c r="Z123" s="207"/>
      <c r="AA123" s="207"/>
      <c r="AB123" s="207"/>
    </row>
    <row r="124" spans="1:28" ht="14.25" customHeight="1" x14ac:dyDescent="0.25">
      <c r="A124" s="207"/>
      <c r="B124" s="207"/>
      <c r="C124" s="207"/>
      <c r="D124" s="207"/>
      <c r="E124" s="207"/>
      <c r="F124" s="207"/>
      <c r="G124" s="207"/>
      <c r="H124" s="207"/>
      <c r="I124" s="207"/>
      <c r="J124" s="207"/>
      <c r="K124" s="207"/>
      <c r="L124" s="207"/>
      <c r="M124" s="207"/>
      <c r="N124" s="207"/>
      <c r="O124" s="207"/>
      <c r="P124" s="207"/>
      <c r="Q124" s="207"/>
      <c r="R124" s="207"/>
      <c r="S124" s="207"/>
      <c r="T124" s="207"/>
      <c r="U124" s="207"/>
      <c r="V124" s="207"/>
      <c r="W124" s="207"/>
      <c r="X124" s="207"/>
      <c r="Y124" s="207"/>
      <c r="Z124" s="207"/>
      <c r="AA124" s="207"/>
      <c r="AB124" s="207"/>
    </row>
    <row r="125" spans="1:28" ht="14.25" customHeight="1" x14ac:dyDescent="0.25">
      <c r="A125" s="207"/>
      <c r="B125" s="207"/>
      <c r="C125" s="207"/>
      <c r="D125" s="207"/>
      <c r="E125" s="207"/>
      <c r="F125" s="207"/>
      <c r="G125" s="207"/>
      <c r="H125" s="207"/>
      <c r="I125" s="207"/>
      <c r="J125" s="207"/>
      <c r="K125" s="207"/>
      <c r="L125" s="207"/>
      <c r="M125" s="207"/>
      <c r="N125" s="207"/>
      <c r="O125" s="207"/>
      <c r="P125" s="207"/>
      <c r="Q125" s="207"/>
      <c r="R125" s="207"/>
      <c r="S125" s="207"/>
      <c r="T125" s="207"/>
      <c r="U125" s="207"/>
      <c r="V125" s="207"/>
      <c r="W125" s="207"/>
      <c r="X125" s="207"/>
      <c r="Y125" s="207"/>
      <c r="Z125" s="207"/>
      <c r="AA125" s="207"/>
      <c r="AB125" s="207"/>
    </row>
    <row r="126" spans="1:28" ht="14.25" customHeight="1" x14ac:dyDescent="0.25">
      <c r="A126" s="207"/>
      <c r="B126" s="207"/>
      <c r="C126" s="207"/>
      <c r="D126" s="207"/>
      <c r="E126" s="207"/>
      <c r="F126" s="207"/>
      <c r="G126" s="207"/>
      <c r="H126" s="207"/>
      <c r="I126" s="207"/>
      <c r="J126" s="207"/>
      <c r="K126" s="207"/>
      <c r="L126" s="207"/>
      <c r="M126" s="207"/>
      <c r="N126" s="207"/>
      <c r="O126" s="207"/>
      <c r="P126" s="207"/>
      <c r="Q126" s="207"/>
      <c r="R126" s="207"/>
      <c r="S126" s="207"/>
      <c r="T126" s="207"/>
      <c r="U126" s="207"/>
      <c r="V126" s="207"/>
      <c r="W126" s="207"/>
      <c r="X126" s="207"/>
      <c r="Y126" s="207"/>
      <c r="Z126" s="207"/>
      <c r="AA126" s="207"/>
      <c r="AB126" s="207"/>
    </row>
    <row r="127" spans="1:28" ht="14.25" customHeight="1" x14ac:dyDescent="0.25">
      <c r="A127" s="207"/>
      <c r="B127" s="207"/>
      <c r="C127" s="207"/>
      <c r="D127" s="207"/>
      <c r="E127" s="207"/>
      <c r="F127" s="207"/>
      <c r="G127" s="207"/>
      <c r="H127" s="207"/>
      <c r="I127" s="207"/>
      <c r="J127" s="207"/>
      <c r="K127" s="207"/>
      <c r="L127" s="207"/>
      <c r="M127" s="207"/>
      <c r="N127" s="207"/>
      <c r="O127" s="207"/>
      <c r="P127" s="207"/>
      <c r="Q127" s="207"/>
      <c r="R127" s="207"/>
      <c r="S127" s="207"/>
      <c r="T127" s="207"/>
      <c r="U127" s="207"/>
      <c r="V127" s="207"/>
      <c r="W127" s="207"/>
      <c r="X127" s="207"/>
      <c r="Y127" s="207"/>
      <c r="Z127" s="207"/>
      <c r="AA127" s="207"/>
      <c r="AB127" s="207"/>
    </row>
    <row r="128" spans="1:28" ht="14.25" customHeight="1" x14ac:dyDescent="0.25">
      <c r="A128" s="207"/>
      <c r="B128" s="207"/>
      <c r="C128" s="207"/>
      <c r="D128" s="207"/>
      <c r="E128" s="207"/>
      <c r="F128" s="207"/>
      <c r="G128" s="207"/>
      <c r="H128" s="207"/>
      <c r="I128" s="207"/>
      <c r="J128" s="207"/>
      <c r="K128" s="207"/>
      <c r="L128" s="207"/>
      <c r="M128" s="207"/>
      <c r="N128" s="207"/>
      <c r="O128" s="207"/>
      <c r="P128" s="207"/>
      <c r="Q128" s="207"/>
      <c r="R128" s="207"/>
      <c r="S128" s="207"/>
      <c r="T128" s="207"/>
      <c r="U128" s="207"/>
      <c r="V128" s="207"/>
      <c r="W128" s="207"/>
      <c r="X128" s="207"/>
      <c r="Y128" s="207"/>
      <c r="Z128" s="207"/>
      <c r="AA128" s="207"/>
      <c r="AB128" s="207"/>
    </row>
    <row r="129" spans="1:28" ht="14.25" customHeight="1" x14ac:dyDescent="0.25">
      <c r="A129" s="207"/>
      <c r="B129" s="207"/>
      <c r="C129" s="207"/>
      <c r="D129" s="207"/>
      <c r="E129" s="207"/>
      <c r="F129" s="207"/>
      <c r="G129" s="207"/>
      <c r="H129" s="207"/>
      <c r="I129" s="207"/>
      <c r="J129" s="207"/>
      <c r="K129" s="207"/>
      <c r="L129" s="207"/>
      <c r="M129" s="207"/>
      <c r="N129" s="207"/>
      <c r="O129" s="207"/>
      <c r="P129" s="207"/>
      <c r="Q129" s="207"/>
      <c r="R129" s="207"/>
      <c r="S129" s="207"/>
      <c r="T129" s="207"/>
      <c r="U129" s="207"/>
      <c r="V129" s="207"/>
      <c r="W129" s="207"/>
      <c r="X129" s="207"/>
      <c r="Y129" s="207"/>
      <c r="Z129" s="207"/>
      <c r="AA129" s="207"/>
      <c r="AB129" s="207"/>
    </row>
    <row r="130" spans="1:28" ht="14.25" customHeight="1" x14ac:dyDescent="0.25">
      <c r="A130" s="207"/>
      <c r="B130" s="207"/>
      <c r="C130" s="207"/>
      <c r="D130" s="207"/>
      <c r="E130" s="207"/>
      <c r="F130" s="207"/>
      <c r="G130" s="207"/>
      <c r="H130" s="207"/>
      <c r="I130" s="207"/>
      <c r="J130" s="207"/>
      <c r="K130" s="207"/>
      <c r="L130" s="207"/>
      <c r="M130" s="207"/>
      <c r="N130" s="207"/>
      <c r="O130" s="207"/>
      <c r="P130" s="207"/>
      <c r="Q130" s="207"/>
      <c r="R130" s="207"/>
      <c r="S130" s="207"/>
      <c r="T130" s="207"/>
      <c r="U130" s="207"/>
      <c r="V130" s="207"/>
      <c r="W130" s="207"/>
      <c r="X130" s="207"/>
      <c r="Y130" s="207"/>
      <c r="Z130" s="207"/>
      <c r="AA130" s="207"/>
      <c r="AB130" s="207"/>
    </row>
    <row r="131" spans="1:28" ht="14.25" customHeight="1" x14ac:dyDescent="0.25">
      <c r="A131" s="207"/>
      <c r="B131" s="207"/>
      <c r="C131" s="207"/>
      <c r="D131" s="207"/>
      <c r="E131" s="207"/>
      <c r="F131" s="207"/>
      <c r="G131" s="207"/>
      <c r="H131" s="207"/>
      <c r="I131" s="207"/>
      <c r="J131" s="207"/>
      <c r="K131" s="207"/>
      <c r="L131" s="207"/>
      <c r="M131" s="207"/>
      <c r="N131" s="207"/>
      <c r="O131" s="207"/>
      <c r="P131" s="207"/>
      <c r="Q131" s="207"/>
      <c r="R131" s="207"/>
      <c r="S131" s="207"/>
      <c r="T131" s="207"/>
      <c r="U131" s="207"/>
      <c r="V131" s="207"/>
      <c r="W131" s="207"/>
      <c r="X131" s="207"/>
      <c r="Y131" s="207"/>
      <c r="Z131" s="207"/>
      <c r="AA131" s="207"/>
      <c r="AB131" s="207"/>
    </row>
    <row r="132" spans="1:28" ht="14.25" customHeight="1" x14ac:dyDescent="0.25">
      <c r="A132" s="207"/>
      <c r="B132" s="207"/>
      <c r="C132" s="207"/>
      <c r="D132" s="207"/>
      <c r="E132" s="207"/>
      <c r="F132" s="207"/>
      <c r="G132" s="207"/>
      <c r="H132" s="207"/>
      <c r="I132" s="207"/>
      <c r="J132" s="207"/>
      <c r="K132" s="207"/>
      <c r="L132" s="207"/>
      <c r="M132" s="207"/>
      <c r="N132" s="207"/>
      <c r="O132" s="207"/>
      <c r="P132" s="207"/>
      <c r="Q132" s="207"/>
      <c r="R132" s="207"/>
      <c r="S132" s="207"/>
      <c r="T132" s="207"/>
      <c r="U132" s="207"/>
      <c r="V132" s="207"/>
      <c r="W132" s="207"/>
      <c r="X132" s="207"/>
      <c r="Y132" s="207"/>
      <c r="Z132" s="207"/>
      <c r="AA132" s="207"/>
      <c r="AB132" s="207"/>
    </row>
    <row r="133" spans="1:28" ht="14.25" customHeight="1" x14ac:dyDescent="0.25">
      <c r="A133" s="207"/>
      <c r="B133" s="207"/>
      <c r="C133" s="207"/>
      <c r="D133" s="207"/>
      <c r="E133" s="207"/>
      <c r="F133" s="207"/>
      <c r="G133" s="207"/>
      <c r="H133" s="207"/>
      <c r="I133" s="207"/>
      <c r="J133" s="207"/>
      <c r="K133" s="207"/>
      <c r="L133" s="207"/>
      <c r="M133" s="207"/>
      <c r="N133" s="207"/>
      <c r="O133" s="207"/>
      <c r="P133" s="207"/>
      <c r="Q133" s="207"/>
      <c r="R133" s="207"/>
      <c r="S133" s="207"/>
      <c r="T133" s="207"/>
      <c r="U133" s="207"/>
      <c r="V133" s="207"/>
      <c r="W133" s="207"/>
      <c r="X133" s="207"/>
      <c r="Y133" s="207"/>
      <c r="Z133" s="207"/>
      <c r="AA133" s="207"/>
      <c r="AB133" s="207"/>
    </row>
    <row r="134" spans="1:28" ht="14.25" customHeight="1" x14ac:dyDescent="0.25">
      <c r="A134" s="207"/>
      <c r="B134" s="207"/>
      <c r="C134" s="207"/>
      <c r="D134" s="207"/>
      <c r="E134" s="207"/>
      <c r="F134" s="207"/>
      <c r="G134" s="207"/>
      <c r="H134" s="207"/>
      <c r="I134" s="207"/>
      <c r="J134" s="207"/>
      <c r="K134" s="207"/>
      <c r="L134" s="207"/>
      <c r="M134" s="207"/>
      <c r="N134" s="207"/>
      <c r="O134" s="207"/>
      <c r="P134" s="207"/>
      <c r="Q134" s="207"/>
      <c r="R134" s="207"/>
      <c r="S134" s="207"/>
      <c r="T134" s="207"/>
      <c r="U134" s="207"/>
      <c r="V134" s="207"/>
      <c r="W134" s="207"/>
      <c r="X134" s="207"/>
      <c r="Y134" s="207"/>
      <c r="Z134" s="207"/>
      <c r="AA134" s="207"/>
      <c r="AB134" s="207"/>
    </row>
    <row r="135" spans="1:28" ht="14.25" customHeight="1" x14ac:dyDescent="0.25">
      <c r="A135" s="207"/>
      <c r="B135" s="207"/>
      <c r="C135" s="207"/>
      <c r="D135" s="207"/>
      <c r="E135" s="207"/>
      <c r="F135" s="207"/>
      <c r="G135" s="207"/>
      <c r="H135" s="207"/>
      <c r="I135" s="207"/>
      <c r="J135" s="207"/>
      <c r="K135" s="207"/>
      <c r="L135" s="207"/>
      <c r="M135" s="207"/>
      <c r="N135" s="207"/>
      <c r="O135" s="207"/>
      <c r="P135" s="207"/>
      <c r="Q135" s="207"/>
      <c r="R135" s="207"/>
      <c r="S135" s="207"/>
      <c r="T135" s="207"/>
      <c r="U135" s="207"/>
      <c r="V135" s="207"/>
      <c r="W135" s="207"/>
      <c r="X135" s="207"/>
      <c r="Y135" s="207"/>
      <c r="Z135" s="207"/>
      <c r="AA135" s="207"/>
      <c r="AB135" s="207"/>
    </row>
    <row r="136" spans="1:28" ht="14.25" customHeight="1" x14ac:dyDescent="0.25">
      <c r="A136" s="207"/>
      <c r="B136" s="207"/>
      <c r="C136" s="207"/>
      <c r="D136" s="207"/>
      <c r="E136" s="207"/>
      <c r="F136" s="207"/>
      <c r="G136" s="207"/>
      <c r="H136" s="207"/>
      <c r="I136" s="207"/>
      <c r="J136" s="207"/>
      <c r="K136" s="207"/>
      <c r="L136" s="207"/>
      <c r="M136" s="207"/>
      <c r="N136" s="207"/>
      <c r="O136" s="207"/>
      <c r="P136" s="207"/>
      <c r="Q136" s="207"/>
      <c r="R136" s="207"/>
      <c r="S136" s="207"/>
      <c r="T136" s="207"/>
      <c r="U136" s="207"/>
      <c r="V136" s="207"/>
      <c r="W136" s="207"/>
      <c r="X136" s="207"/>
      <c r="Y136" s="207"/>
      <c r="Z136" s="207"/>
      <c r="AA136" s="207"/>
      <c r="AB136" s="207"/>
    </row>
    <row r="137" spans="1:28" ht="14.25" customHeight="1" x14ac:dyDescent="0.25">
      <c r="A137" s="207"/>
      <c r="B137" s="207"/>
      <c r="C137" s="207"/>
      <c r="D137" s="207"/>
      <c r="E137" s="207"/>
      <c r="F137" s="207"/>
      <c r="G137" s="207"/>
      <c r="H137" s="207"/>
      <c r="I137" s="207"/>
      <c r="J137" s="207"/>
      <c r="K137" s="207"/>
      <c r="L137" s="207"/>
      <c r="M137" s="207"/>
      <c r="N137" s="207"/>
      <c r="O137" s="207"/>
      <c r="P137" s="207"/>
      <c r="Q137" s="207"/>
      <c r="R137" s="207"/>
      <c r="S137" s="207"/>
      <c r="T137" s="207"/>
      <c r="U137" s="207"/>
      <c r="V137" s="207"/>
      <c r="W137" s="207"/>
      <c r="X137" s="207"/>
      <c r="Y137" s="207"/>
      <c r="Z137" s="207"/>
      <c r="AA137" s="207"/>
      <c r="AB137" s="207"/>
    </row>
    <row r="138" spans="1:28" ht="14.25" customHeight="1" x14ac:dyDescent="0.25">
      <c r="A138" s="207"/>
      <c r="B138" s="207"/>
      <c r="C138" s="207"/>
      <c r="D138" s="207"/>
      <c r="E138" s="207"/>
      <c r="F138" s="207"/>
      <c r="G138" s="207"/>
      <c r="H138" s="207"/>
      <c r="I138" s="207"/>
      <c r="J138" s="207"/>
      <c r="K138" s="207"/>
      <c r="L138" s="207"/>
      <c r="M138" s="207"/>
      <c r="N138" s="207"/>
      <c r="O138" s="207"/>
      <c r="P138" s="207"/>
      <c r="Q138" s="207"/>
      <c r="R138" s="207"/>
      <c r="S138" s="207"/>
      <c r="T138" s="207"/>
      <c r="U138" s="207"/>
      <c r="V138" s="207"/>
      <c r="W138" s="207"/>
      <c r="X138" s="207"/>
      <c r="Y138" s="207"/>
      <c r="Z138" s="207"/>
      <c r="AA138" s="207"/>
      <c r="AB138" s="207"/>
    </row>
    <row r="139" spans="1:28" ht="14.25" customHeight="1" x14ac:dyDescent="0.25">
      <c r="A139" s="207"/>
      <c r="B139" s="207"/>
      <c r="C139" s="207"/>
      <c r="D139" s="207"/>
      <c r="E139" s="207"/>
      <c r="F139" s="207"/>
      <c r="G139" s="207"/>
      <c r="H139" s="207"/>
      <c r="I139" s="207"/>
      <c r="J139" s="207"/>
      <c r="K139" s="207"/>
      <c r="L139" s="207"/>
      <c r="M139" s="207"/>
      <c r="N139" s="207"/>
      <c r="O139" s="207"/>
      <c r="P139" s="207"/>
      <c r="Q139" s="207"/>
      <c r="R139" s="207"/>
      <c r="S139" s="207"/>
      <c r="T139" s="207"/>
      <c r="U139" s="207"/>
      <c r="V139" s="207"/>
      <c r="W139" s="207"/>
      <c r="X139" s="207"/>
      <c r="Y139" s="207"/>
      <c r="Z139" s="207"/>
      <c r="AA139" s="207"/>
      <c r="AB139" s="207"/>
    </row>
    <row r="140" spans="1:28" ht="14.25" customHeight="1" x14ac:dyDescent="0.25">
      <c r="A140" s="207"/>
      <c r="B140" s="207"/>
      <c r="C140" s="207"/>
      <c r="D140" s="207"/>
      <c r="E140" s="207"/>
      <c r="F140" s="207"/>
      <c r="G140" s="207"/>
      <c r="H140" s="207"/>
      <c r="I140" s="207"/>
      <c r="J140" s="207"/>
      <c r="K140" s="207"/>
      <c r="L140" s="207"/>
      <c r="M140" s="207"/>
      <c r="N140" s="207"/>
      <c r="O140" s="207"/>
      <c r="P140" s="207"/>
      <c r="Q140" s="207"/>
      <c r="R140" s="207"/>
      <c r="S140" s="207"/>
      <c r="T140" s="207"/>
      <c r="U140" s="207"/>
      <c r="V140" s="207"/>
      <c r="W140" s="207"/>
      <c r="X140" s="207"/>
      <c r="Y140" s="207"/>
      <c r="Z140" s="207"/>
      <c r="AA140" s="207"/>
      <c r="AB140" s="207"/>
    </row>
    <row r="141" spans="1:28" ht="14.25" customHeight="1" x14ac:dyDescent="0.25">
      <c r="A141" s="207"/>
      <c r="B141" s="207"/>
      <c r="C141" s="207"/>
      <c r="D141" s="207"/>
      <c r="E141" s="207"/>
      <c r="F141" s="207"/>
      <c r="G141" s="207"/>
      <c r="H141" s="207"/>
      <c r="I141" s="207"/>
      <c r="J141" s="207"/>
      <c r="K141" s="207"/>
      <c r="L141" s="207"/>
      <c r="M141" s="207"/>
      <c r="N141" s="207"/>
      <c r="O141" s="207"/>
      <c r="P141" s="207"/>
      <c r="Q141" s="207"/>
      <c r="R141" s="207"/>
      <c r="S141" s="207"/>
      <c r="T141" s="207"/>
      <c r="U141" s="207"/>
      <c r="V141" s="207"/>
      <c r="W141" s="207"/>
      <c r="X141" s="207"/>
      <c r="Y141" s="207"/>
      <c r="Z141" s="207"/>
      <c r="AA141" s="207"/>
      <c r="AB141" s="207"/>
    </row>
    <row r="142" spans="1:28" ht="14.25" customHeight="1" x14ac:dyDescent="0.25">
      <c r="A142" s="207"/>
      <c r="B142" s="207"/>
      <c r="C142" s="207"/>
      <c r="D142" s="207"/>
      <c r="E142" s="207"/>
      <c r="F142" s="207"/>
      <c r="G142" s="207"/>
      <c r="H142" s="207"/>
      <c r="I142" s="207"/>
      <c r="J142" s="207"/>
      <c r="K142" s="207"/>
      <c r="L142" s="207"/>
      <c r="M142" s="207"/>
      <c r="N142" s="207"/>
      <c r="O142" s="207"/>
      <c r="P142" s="207"/>
      <c r="Q142" s="207"/>
      <c r="R142" s="207"/>
      <c r="S142" s="207"/>
      <c r="T142" s="207"/>
      <c r="U142" s="207"/>
      <c r="V142" s="207"/>
      <c r="W142" s="207"/>
      <c r="X142" s="207"/>
      <c r="Y142" s="207"/>
      <c r="Z142" s="207"/>
      <c r="AA142" s="207"/>
      <c r="AB142" s="207"/>
    </row>
    <row r="143" spans="1:28" ht="14.25" customHeight="1" x14ac:dyDescent="0.25">
      <c r="A143" s="207"/>
      <c r="B143" s="207"/>
      <c r="C143" s="207"/>
      <c r="D143" s="207"/>
      <c r="E143" s="207"/>
      <c r="F143" s="207"/>
      <c r="G143" s="207"/>
      <c r="H143" s="207"/>
      <c r="I143" s="207"/>
      <c r="J143" s="207"/>
      <c r="K143" s="207"/>
      <c r="L143" s="207"/>
      <c r="M143" s="207"/>
      <c r="N143" s="207"/>
      <c r="O143" s="207"/>
      <c r="P143" s="207"/>
      <c r="Q143" s="207"/>
      <c r="R143" s="207"/>
      <c r="S143" s="207"/>
      <c r="T143" s="207"/>
      <c r="U143" s="207"/>
      <c r="V143" s="207"/>
      <c r="W143" s="207"/>
      <c r="X143" s="207"/>
      <c r="Y143" s="207"/>
      <c r="Z143" s="207"/>
      <c r="AA143" s="207"/>
      <c r="AB143" s="207"/>
    </row>
    <row r="144" spans="1:28" ht="14.25" customHeight="1" x14ac:dyDescent="0.25">
      <c r="A144" s="207"/>
      <c r="B144" s="207"/>
      <c r="C144" s="207"/>
      <c r="D144" s="207"/>
      <c r="E144" s="207"/>
      <c r="F144" s="207"/>
      <c r="G144" s="207"/>
      <c r="H144" s="207"/>
      <c r="I144" s="207"/>
      <c r="J144" s="207"/>
      <c r="K144" s="207"/>
      <c r="L144" s="207"/>
      <c r="M144" s="207"/>
      <c r="N144" s="207"/>
      <c r="O144" s="207"/>
      <c r="P144" s="207"/>
      <c r="Q144" s="207"/>
      <c r="R144" s="207"/>
      <c r="S144" s="207"/>
      <c r="T144" s="207"/>
      <c r="U144" s="207"/>
      <c r="V144" s="207"/>
      <c r="W144" s="207"/>
      <c r="X144" s="207"/>
      <c r="Y144" s="207"/>
      <c r="Z144" s="207"/>
      <c r="AA144" s="207"/>
      <c r="AB144" s="207"/>
    </row>
    <row r="145" spans="1:28" ht="14.25" customHeight="1" x14ac:dyDescent="0.25">
      <c r="A145" s="207"/>
      <c r="B145" s="207"/>
      <c r="C145" s="207"/>
      <c r="D145" s="207"/>
      <c r="E145" s="207"/>
      <c r="F145" s="207"/>
      <c r="G145" s="207"/>
      <c r="H145" s="207"/>
      <c r="I145" s="207"/>
      <c r="J145" s="207"/>
      <c r="K145" s="207"/>
      <c r="L145" s="207"/>
      <c r="M145" s="207"/>
      <c r="N145" s="207"/>
      <c r="O145" s="207"/>
      <c r="P145" s="207"/>
      <c r="Q145" s="207"/>
      <c r="R145" s="207"/>
      <c r="S145" s="207"/>
      <c r="T145" s="207"/>
      <c r="U145" s="207"/>
      <c r="V145" s="207"/>
      <c r="W145" s="207"/>
      <c r="X145" s="207"/>
      <c r="Y145" s="207"/>
      <c r="Z145" s="207"/>
      <c r="AA145" s="207"/>
      <c r="AB145" s="207"/>
    </row>
    <row r="146" spans="1:28" ht="14.25" customHeight="1" x14ac:dyDescent="0.25">
      <c r="A146" s="207"/>
      <c r="B146" s="207"/>
      <c r="C146" s="207"/>
      <c r="D146" s="207"/>
      <c r="E146" s="207"/>
      <c r="F146" s="207"/>
      <c r="G146" s="207"/>
      <c r="H146" s="207"/>
      <c r="I146" s="207"/>
      <c r="J146" s="207"/>
      <c r="K146" s="207"/>
      <c r="L146" s="207"/>
      <c r="M146" s="207"/>
      <c r="N146" s="207"/>
      <c r="O146" s="207"/>
      <c r="P146" s="207"/>
      <c r="Q146" s="207"/>
      <c r="R146" s="207"/>
      <c r="S146" s="207"/>
      <c r="T146" s="207"/>
      <c r="U146" s="207"/>
      <c r="V146" s="207"/>
      <c r="W146" s="207"/>
      <c r="X146" s="207"/>
      <c r="Y146" s="207"/>
      <c r="Z146" s="207"/>
      <c r="AA146" s="207"/>
      <c r="AB146" s="207"/>
    </row>
    <row r="147" spans="1:28" ht="14.25" customHeight="1" x14ac:dyDescent="0.25">
      <c r="A147" s="207"/>
      <c r="B147" s="207"/>
      <c r="C147" s="207"/>
      <c r="D147" s="207"/>
      <c r="E147" s="207"/>
      <c r="F147" s="207"/>
      <c r="G147" s="207"/>
      <c r="H147" s="207"/>
      <c r="I147" s="207"/>
      <c r="J147" s="207"/>
      <c r="K147" s="207"/>
      <c r="L147" s="207"/>
      <c r="M147" s="207"/>
      <c r="N147" s="207"/>
      <c r="O147" s="207"/>
      <c r="P147" s="207"/>
      <c r="Q147" s="207"/>
      <c r="R147" s="207"/>
      <c r="S147" s="207"/>
      <c r="T147" s="207"/>
      <c r="U147" s="207"/>
      <c r="V147" s="207"/>
      <c r="W147" s="207"/>
      <c r="X147" s="207"/>
      <c r="Y147" s="207"/>
      <c r="Z147" s="207"/>
      <c r="AA147" s="207"/>
      <c r="AB147" s="207"/>
    </row>
    <row r="148" spans="1:28" ht="14.25" customHeight="1" x14ac:dyDescent="0.25">
      <c r="A148" s="207"/>
      <c r="B148" s="207"/>
      <c r="C148" s="207"/>
      <c r="D148" s="207"/>
      <c r="E148" s="207"/>
      <c r="F148" s="207"/>
      <c r="G148" s="207"/>
      <c r="H148" s="207"/>
      <c r="I148" s="207"/>
      <c r="J148" s="207"/>
      <c r="K148" s="207"/>
      <c r="L148" s="207"/>
      <c r="M148" s="207"/>
      <c r="N148" s="207"/>
      <c r="O148" s="207"/>
      <c r="P148" s="207"/>
      <c r="Q148" s="207"/>
      <c r="R148" s="207"/>
      <c r="S148" s="207"/>
      <c r="T148" s="207"/>
      <c r="U148" s="207"/>
      <c r="V148" s="207"/>
      <c r="W148" s="207"/>
      <c r="X148" s="207"/>
      <c r="Y148" s="207"/>
      <c r="Z148" s="207"/>
      <c r="AA148" s="207"/>
      <c r="AB148" s="207"/>
    </row>
    <row r="149" spans="1:28" ht="14.25" customHeight="1" x14ac:dyDescent="0.25">
      <c r="A149" s="207"/>
      <c r="B149" s="207"/>
      <c r="C149" s="207"/>
      <c r="D149" s="207"/>
      <c r="E149" s="207"/>
      <c r="F149" s="207"/>
      <c r="G149" s="207"/>
      <c r="H149" s="207"/>
      <c r="I149" s="207"/>
      <c r="J149" s="207"/>
      <c r="K149" s="207"/>
      <c r="L149" s="207"/>
      <c r="M149" s="207"/>
      <c r="N149" s="207"/>
      <c r="O149" s="207"/>
      <c r="P149" s="207"/>
      <c r="Q149" s="207"/>
      <c r="R149" s="207"/>
      <c r="S149" s="207"/>
      <c r="T149" s="207"/>
      <c r="U149" s="207"/>
      <c r="V149" s="207"/>
      <c r="W149" s="207"/>
      <c r="X149" s="207"/>
      <c r="Y149" s="207"/>
      <c r="Z149" s="207"/>
      <c r="AA149" s="207"/>
      <c r="AB149" s="207"/>
    </row>
    <row r="150" spans="1:28" ht="14.25" customHeight="1" x14ac:dyDescent="0.25">
      <c r="A150" s="207"/>
      <c r="B150" s="207"/>
      <c r="C150" s="207"/>
      <c r="D150" s="207"/>
      <c r="E150" s="207"/>
      <c r="F150" s="207"/>
      <c r="G150" s="207"/>
      <c r="H150" s="207"/>
      <c r="I150" s="207"/>
      <c r="J150" s="207"/>
      <c r="K150" s="207"/>
      <c r="L150" s="207"/>
      <c r="M150" s="207"/>
      <c r="N150" s="207"/>
      <c r="O150" s="207"/>
      <c r="P150" s="207"/>
      <c r="Q150" s="207"/>
      <c r="R150" s="207"/>
      <c r="S150" s="207"/>
      <c r="T150" s="207"/>
      <c r="U150" s="207"/>
      <c r="V150" s="207"/>
      <c r="W150" s="207"/>
      <c r="X150" s="207"/>
      <c r="Y150" s="207"/>
      <c r="Z150" s="207"/>
      <c r="AA150" s="207"/>
      <c r="AB150" s="207"/>
    </row>
    <row r="151" spans="1:28" ht="14.25" customHeight="1" x14ac:dyDescent="0.25">
      <c r="A151" s="207"/>
      <c r="B151" s="207"/>
      <c r="C151" s="207"/>
      <c r="D151" s="207"/>
      <c r="E151" s="207"/>
      <c r="F151" s="207"/>
      <c r="G151" s="207"/>
      <c r="H151" s="207"/>
      <c r="I151" s="207"/>
      <c r="J151" s="207"/>
      <c r="K151" s="207"/>
      <c r="L151" s="207"/>
      <c r="M151" s="207"/>
      <c r="N151" s="207"/>
      <c r="O151" s="207"/>
      <c r="P151" s="207"/>
      <c r="Q151" s="207"/>
      <c r="R151" s="207"/>
      <c r="S151" s="207"/>
      <c r="T151" s="207"/>
      <c r="U151" s="207"/>
      <c r="V151" s="207"/>
      <c r="W151" s="207"/>
      <c r="X151" s="207"/>
      <c r="Y151" s="207"/>
      <c r="Z151" s="207"/>
      <c r="AA151" s="207"/>
      <c r="AB151" s="207"/>
    </row>
    <row r="152" spans="1:28" ht="14.25" customHeight="1" x14ac:dyDescent="0.25">
      <c r="A152" s="207"/>
      <c r="B152" s="207"/>
      <c r="C152" s="207"/>
      <c r="D152" s="207"/>
      <c r="E152" s="207"/>
      <c r="F152" s="207"/>
      <c r="G152" s="207"/>
      <c r="H152" s="207"/>
      <c r="I152" s="207"/>
      <c r="J152" s="207"/>
      <c r="K152" s="207"/>
      <c r="L152" s="207"/>
      <c r="M152" s="207"/>
      <c r="N152" s="207"/>
      <c r="O152" s="207"/>
      <c r="P152" s="207"/>
      <c r="Q152" s="207"/>
      <c r="R152" s="207"/>
      <c r="S152" s="207"/>
      <c r="T152" s="207"/>
      <c r="U152" s="207"/>
      <c r="V152" s="207"/>
      <c r="W152" s="207"/>
      <c r="X152" s="207"/>
      <c r="Y152" s="207"/>
      <c r="Z152" s="207"/>
      <c r="AA152" s="207"/>
      <c r="AB152" s="207"/>
    </row>
    <row r="153" spans="1:28" ht="14.25" customHeight="1" x14ac:dyDescent="0.25">
      <c r="A153" s="207"/>
      <c r="B153" s="207"/>
      <c r="C153" s="207"/>
      <c r="D153" s="207"/>
      <c r="E153" s="207"/>
      <c r="F153" s="207"/>
      <c r="G153" s="207"/>
      <c r="H153" s="207"/>
      <c r="I153" s="207"/>
      <c r="J153" s="207"/>
      <c r="K153" s="207"/>
      <c r="L153" s="207"/>
      <c r="M153" s="207"/>
      <c r="N153" s="207"/>
      <c r="O153" s="207"/>
      <c r="P153" s="207"/>
      <c r="Q153" s="207"/>
      <c r="R153" s="207"/>
      <c r="S153" s="207"/>
      <c r="T153" s="207"/>
      <c r="U153" s="207"/>
      <c r="V153" s="207"/>
      <c r="W153" s="207"/>
      <c r="X153" s="207"/>
      <c r="Y153" s="207"/>
      <c r="Z153" s="207"/>
      <c r="AA153" s="207"/>
      <c r="AB153" s="207"/>
    </row>
    <row r="154" spans="1:28" ht="14.25" customHeight="1" x14ac:dyDescent="0.25">
      <c r="A154" s="207"/>
      <c r="B154" s="207"/>
      <c r="C154" s="207"/>
      <c r="D154" s="207"/>
      <c r="E154" s="207"/>
      <c r="F154" s="207"/>
      <c r="G154" s="207"/>
      <c r="H154" s="207"/>
      <c r="I154" s="207"/>
      <c r="J154" s="207"/>
      <c r="K154" s="207"/>
      <c r="L154" s="207"/>
      <c r="M154" s="207"/>
      <c r="N154" s="207"/>
      <c r="O154" s="207"/>
      <c r="P154" s="207"/>
      <c r="Q154" s="207"/>
      <c r="R154" s="207"/>
      <c r="S154" s="207"/>
      <c r="T154" s="207"/>
      <c r="U154" s="207"/>
      <c r="V154" s="207"/>
      <c r="W154" s="207"/>
      <c r="X154" s="207"/>
      <c r="Y154" s="207"/>
      <c r="Z154" s="207"/>
      <c r="AA154" s="207"/>
      <c r="AB154" s="207"/>
    </row>
    <row r="155" spans="1:28" ht="14.25" customHeight="1" x14ac:dyDescent="0.25">
      <c r="A155" s="207"/>
      <c r="B155" s="207"/>
      <c r="C155" s="207"/>
      <c r="D155" s="207"/>
      <c r="E155" s="207"/>
      <c r="F155" s="207"/>
      <c r="G155" s="207"/>
      <c r="H155" s="207"/>
      <c r="I155" s="207"/>
      <c r="J155" s="207"/>
      <c r="K155" s="207"/>
      <c r="L155" s="207"/>
      <c r="M155" s="207"/>
      <c r="N155" s="207"/>
      <c r="O155" s="207"/>
      <c r="P155" s="207"/>
      <c r="Q155" s="207"/>
      <c r="R155" s="207"/>
      <c r="S155" s="207"/>
      <c r="T155" s="207"/>
      <c r="U155" s="207"/>
      <c r="V155" s="207"/>
      <c r="W155" s="207"/>
      <c r="X155" s="207"/>
      <c r="Y155" s="207"/>
      <c r="Z155" s="207"/>
      <c r="AA155" s="207"/>
      <c r="AB155" s="207"/>
    </row>
    <row r="156" spans="1:28" ht="14.25" customHeight="1" x14ac:dyDescent="0.25">
      <c r="A156" s="207"/>
      <c r="B156" s="207"/>
      <c r="C156" s="207"/>
      <c r="D156" s="207"/>
      <c r="E156" s="207"/>
      <c r="F156" s="207"/>
      <c r="G156" s="207"/>
      <c r="H156" s="207"/>
      <c r="I156" s="207"/>
      <c r="J156" s="207"/>
      <c r="K156" s="207"/>
      <c r="L156" s="207"/>
      <c r="M156" s="207"/>
      <c r="N156" s="207"/>
      <c r="O156" s="207"/>
      <c r="P156" s="207"/>
      <c r="Q156" s="207"/>
      <c r="R156" s="207"/>
      <c r="S156" s="207"/>
      <c r="T156" s="207"/>
      <c r="U156" s="207"/>
      <c r="V156" s="207"/>
      <c r="W156" s="207"/>
      <c r="X156" s="207"/>
      <c r="Y156" s="207"/>
      <c r="Z156" s="207"/>
      <c r="AA156" s="207"/>
      <c r="AB156" s="207"/>
    </row>
    <row r="157" spans="1:28" ht="14.25" customHeight="1" x14ac:dyDescent="0.25">
      <c r="A157" s="207"/>
      <c r="B157" s="207"/>
      <c r="C157" s="207"/>
      <c r="D157" s="207"/>
      <c r="E157" s="207"/>
      <c r="F157" s="207"/>
      <c r="G157" s="207"/>
      <c r="H157" s="207"/>
      <c r="I157" s="207"/>
      <c r="J157" s="207"/>
      <c r="K157" s="207"/>
      <c r="L157" s="207"/>
      <c r="M157" s="207"/>
      <c r="N157" s="207"/>
      <c r="O157" s="207"/>
      <c r="P157" s="207"/>
      <c r="Q157" s="207"/>
      <c r="R157" s="207"/>
      <c r="S157" s="207"/>
      <c r="T157" s="207"/>
      <c r="U157" s="207"/>
      <c r="V157" s="207"/>
      <c r="W157" s="207"/>
      <c r="X157" s="207"/>
      <c r="Y157" s="207"/>
      <c r="Z157" s="207"/>
      <c r="AA157" s="207"/>
      <c r="AB157" s="207"/>
    </row>
    <row r="158" spans="1:28" ht="14.25" customHeight="1" x14ac:dyDescent="0.25">
      <c r="A158" s="207"/>
      <c r="B158" s="207"/>
      <c r="C158" s="207"/>
      <c r="D158" s="207"/>
      <c r="E158" s="207"/>
      <c r="F158" s="207"/>
      <c r="G158" s="207"/>
      <c r="H158" s="207"/>
      <c r="I158" s="207"/>
      <c r="J158" s="207"/>
      <c r="K158" s="207"/>
      <c r="L158" s="207"/>
      <c r="M158" s="207"/>
      <c r="N158" s="207"/>
      <c r="O158" s="207"/>
      <c r="P158" s="207"/>
      <c r="Q158" s="207"/>
      <c r="R158" s="207"/>
      <c r="S158" s="207"/>
      <c r="T158" s="207"/>
      <c r="U158" s="207"/>
      <c r="V158" s="207"/>
      <c r="W158" s="207"/>
      <c r="X158" s="207"/>
      <c r="Y158" s="207"/>
      <c r="Z158" s="207"/>
      <c r="AA158" s="207"/>
      <c r="AB158" s="207"/>
    </row>
    <row r="159" spans="1:28" ht="14.25" customHeight="1" x14ac:dyDescent="0.25">
      <c r="A159" s="207"/>
      <c r="B159" s="207"/>
      <c r="C159" s="207"/>
      <c r="D159" s="207"/>
      <c r="E159" s="207"/>
      <c r="F159" s="207"/>
      <c r="G159" s="207"/>
      <c r="H159" s="207"/>
      <c r="I159" s="207"/>
      <c r="J159" s="207"/>
      <c r="K159" s="207"/>
      <c r="L159" s="207"/>
      <c r="M159" s="207"/>
      <c r="N159" s="207"/>
      <c r="O159" s="207"/>
      <c r="P159" s="207"/>
      <c r="Q159" s="207"/>
      <c r="R159" s="207"/>
      <c r="S159" s="207"/>
      <c r="T159" s="207"/>
      <c r="U159" s="207"/>
      <c r="V159" s="207"/>
      <c r="W159" s="207"/>
      <c r="X159" s="207"/>
      <c r="Y159" s="207"/>
      <c r="Z159" s="207"/>
      <c r="AA159" s="207"/>
      <c r="AB159" s="207"/>
    </row>
    <row r="160" spans="1:28" ht="14.25" customHeight="1" x14ac:dyDescent="0.25">
      <c r="A160" s="207"/>
      <c r="B160" s="207"/>
      <c r="C160" s="207"/>
      <c r="D160" s="207"/>
      <c r="E160" s="207"/>
      <c r="F160" s="207"/>
      <c r="G160" s="207"/>
      <c r="H160" s="207"/>
      <c r="I160" s="207"/>
      <c r="J160" s="207"/>
      <c r="K160" s="207"/>
      <c r="L160" s="207"/>
      <c r="M160" s="207"/>
      <c r="N160" s="207"/>
      <c r="O160" s="207"/>
      <c r="P160" s="207"/>
      <c r="Q160" s="207"/>
      <c r="R160" s="207"/>
      <c r="S160" s="207"/>
      <c r="T160" s="207"/>
      <c r="U160" s="207"/>
      <c r="V160" s="207"/>
      <c r="W160" s="207"/>
      <c r="X160" s="207"/>
      <c r="Y160" s="207"/>
      <c r="Z160" s="207"/>
      <c r="AA160" s="207"/>
      <c r="AB160" s="207"/>
    </row>
    <row r="161" spans="1:28" ht="14.25" customHeight="1" x14ac:dyDescent="0.25">
      <c r="A161" s="207"/>
      <c r="B161" s="207"/>
      <c r="C161" s="207"/>
      <c r="D161" s="207"/>
      <c r="E161" s="207"/>
      <c r="F161" s="207"/>
      <c r="G161" s="207"/>
      <c r="H161" s="207"/>
      <c r="I161" s="207"/>
      <c r="J161" s="207"/>
      <c r="K161" s="207"/>
      <c r="L161" s="207"/>
      <c r="M161" s="207"/>
      <c r="N161" s="207"/>
      <c r="O161" s="207"/>
      <c r="P161" s="207"/>
      <c r="Q161" s="207"/>
      <c r="R161" s="207"/>
      <c r="S161" s="207"/>
      <c r="T161" s="207"/>
      <c r="U161" s="207"/>
      <c r="V161" s="207"/>
      <c r="W161" s="207"/>
      <c r="X161" s="207"/>
      <c r="Y161" s="207"/>
      <c r="Z161" s="207"/>
      <c r="AA161" s="207"/>
      <c r="AB161" s="207"/>
    </row>
    <row r="162" spans="1:28" ht="14.25" customHeight="1" x14ac:dyDescent="0.25">
      <c r="A162" s="207"/>
      <c r="B162" s="207"/>
      <c r="C162" s="207"/>
      <c r="D162" s="207"/>
      <c r="E162" s="207"/>
      <c r="F162" s="207"/>
      <c r="G162" s="207"/>
      <c r="H162" s="207"/>
      <c r="I162" s="207"/>
      <c r="J162" s="207"/>
      <c r="K162" s="207"/>
      <c r="L162" s="207"/>
      <c r="M162" s="207"/>
      <c r="N162" s="207"/>
      <c r="O162" s="207"/>
      <c r="P162" s="207"/>
      <c r="Q162" s="207"/>
      <c r="R162" s="207"/>
      <c r="S162" s="207"/>
      <c r="T162" s="207"/>
      <c r="U162" s="207"/>
      <c r="V162" s="207"/>
      <c r="W162" s="207"/>
      <c r="X162" s="207"/>
      <c r="Y162" s="207"/>
      <c r="Z162" s="207"/>
      <c r="AA162" s="207"/>
      <c r="AB162" s="207"/>
    </row>
    <row r="163" spans="1:28" ht="14.25" customHeight="1" x14ac:dyDescent="0.25">
      <c r="A163" s="207"/>
      <c r="B163" s="207"/>
      <c r="C163" s="207"/>
      <c r="D163" s="207"/>
      <c r="E163" s="207"/>
      <c r="F163" s="207"/>
      <c r="G163" s="207"/>
      <c r="H163" s="207"/>
      <c r="I163" s="207"/>
      <c r="J163" s="207"/>
      <c r="K163" s="207"/>
      <c r="L163" s="207"/>
      <c r="M163" s="207"/>
      <c r="N163" s="207"/>
      <c r="O163" s="207"/>
      <c r="P163" s="207"/>
      <c r="Q163" s="207"/>
      <c r="R163" s="207"/>
      <c r="S163" s="207"/>
      <c r="T163" s="207"/>
      <c r="U163" s="207"/>
      <c r="V163" s="207"/>
      <c r="W163" s="207"/>
      <c r="X163" s="207"/>
      <c r="Y163" s="207"/>
      <c r="Z163" s="207"/>
      <c r="AA163" s="207"/>
      <c r="AB163" s="207"/>
    </row>
    <row r="164" spans="1:28" ht="14.25" customHeight="1" x14ac:dyDescent="0.25">
      <c r="A164" s="207"/>
      <c r="B164" s="207"/>
      <c r="C164" s="207"/>
      <c r="D164" s="207"/>
      <c r="E164" s="207"/>
      <c r="F164" s="207"/>
      <c r="G164" s="207"/>
      <c r="H164" s="207"/>
      <c r="I164" s="207"/>
      <c r="J164" s="207"/>
      <c r="K164" s="207"/>
      <c r="L164" s="207"/>
      <c r="M164" s="207"/>
      <c r="N164" s="207"/>
      <c r="O164" s="207"/>
      <c r="P164" s="207"/>
      <c r="Q164" s="207"/>
      <c r="R164" s="207"/>
      <c r="S164" s="207"/>
      <c r="T164" s="207"/>
      <c r="U164" s="207"/>
      <c r="V164" s="207"/>
      <c r="W164" s="207"/>
      <c r="X164" s="207"/>
      <c r="Y164" s="207"/>
      <c r="Z164" s="207"/>
      <c r="AA164" s="207"/>
      <c r="AB164" s="207"/>
    </row>
    <row r="165" spans="1:28" ht="14.25" customHeight="1" x14ac:dyDescent="0.25">
      <c r="A165" s="207"/>
      <c r="B165" s="207"/>
      <c r="C165" s="207"/>
      <c r="D165" s="207"/>
      <c r="E165" s="207"/>
      <c r="F165" s="207"/>
      <c r="G165" s="207"/>
      <c r="H165" s="207"/>
      <c r="I165" s="207"/>
      <c r="J165" s="207"/>
      <c r="K165" s="207"/>
      <c r="L165" s="207"/>
      <c r="M165" s="207"/>
      <c r="N165" s="207"/>
      <c r="O165" s="207"/>
      <c r="P165" s="207"/>
      <c r="Q165" s="207"/>
      <c r="R165" s="207"/>
      <c r="S165" s="207"/>
      <c r="T165" s="207"/>
      <c r="U165" s="207"/>
      <c r="V165" s="207"/>
      <c r="W165" s="207"/>
      <c r="X165" s="207"/>
      <c r="Y165" s="207"/>
      <c r="Z165" s="207"/>
      <c r="AA165" s="207"/>
      <c r="AB165" s="207"/>
    </row>
    <row r="166" spans="1:28" ht="14.25" customHeight="1" x14ac:dyDescent="0.25">
      <c r="A166" s="207"/>
      <c r="B166" s="207"/>
      <c r="C166" s="207"/>
      <c r="D166" s="207"/>
      <c r="E166" s="207"/>
      <c r="F166" s="207"/>
      <c r="G166" s="207"/>
      <c r="H166" s="207"/>
      <c r="I166" s="207"/>
      <c r="J166" s="207"/>
      <c r="K166" s="207"/>
      <c r="L166" s="207"/>
      <c r="M166" s="207"/>
      <c r="N166" s="207"/>
      <c r="O166" s="207"/>
      <c r="P166" s="207"/>
      <c r="Q166" s="207"/>
      <c r="R166" s="207"/>
      <c r="S166" s="207"/>
      <c r="T166" s="207"/>
      <c r="U166" s="207"/>
      <c r="V166" s="207"/>
      <c r="W166" s="207"/>
      <c r="X166" s="207"/>
      <c r="Y166" s="207"/>
      <c r="Z166" s="207"/>
      <c r="AA166" s="207"/>
      <c r="AB166" s="207"/>
    </row>
    <row r="167" spans="1:28" ht="14.25" customHeight="1" x14ac:dyDescent="0.25">
      <c r="A167" s="207"/>
      <c r="B167" s="207"/>
      <c r="C167" s="207"/>
      <c r="D167" s="207"/>
      <c r="E167" s="207"/>
      <c r="F167" s="207"/>
      <c r="G167" s="207"/>
      <c r="H167" s="207"/>
      <c r="I167" s="207"/>
      <c r="J167" s="207"/>
      <c r="K167" s="207"/>
      <c r="L167" s="207"/>
      <c r="M167" s="207"/>
      <c r="N167" s="207"/>
      <c r="O167" s="207"/>
      <c r="P167" s="207"/>
      <c r="Q167" s="207"/>
      <c r="R167" s="207"/>
      <c r="S167" s="207"/>
      <c r="T167" s="207"/>
      <c r="U167" s="207"/>
      <c r="V167" s="207"/>
      <c r="W167" s="207"/>
      <c r="X167" s="207"/>
      <c r="Y167" s="207"/>
      <c r="Z167" s="207"/>
      <c r="AA167" s="207"/>
      <c r="AB167" s="207"/>
    </row>
    <row r="168" spans="1:28" ht="14.25" customHeight="1" x14ac:dyDescent="0.25">
      <c r="A168" s="207"/>
      <c r="B168" s="207"/>
      <c r="C168" s="207"/>
      <c r="D168" s="207"/>
      <c r="E168" s="207"/>
      <c r="F168" s="207"/>
      <c r="G168" s="207"/>
      <c r="H168" s="207"/>
      <c r="I168" s="207"/>
      <c r="J168" s="207"/>
      <c r="K168" s="207"/>
      <c r="L168" s="207"/>
      <c r="M168" s="207"/>
      <c r="N168" s="207"/>
      <c r="O168" s="207"/>
      <c r="P168" s="207"/>
      <c r="Q168" s="207"/>
      <c r="R168" s="207"/>
      <c r="S168" s="207"/>
      <c r="T168" s="207"/>
      <c r="U168" s="207"/>
      <c r="V168" s="207"/>
      <c r="W168" s="207"/>
      <c r="X168" s="207"/>
      <c r="Y168" s="207"/>
      <c r="Z168" s="207"/>
      <c r="AA168" s="207"/>
      <c r="AB168" s="207"/>
    </row>
    <row r="169" spans="1:28" ht="14.25" customHeight="1" x14ac:dyDescent="0.25">
      <c r="A169" s="207"/>
      <c r="B169" s="207"/>
      <c r="C169" s="207"/>
      <c r="D169" s="207"/>
      <c r="E169" s="207"/>
      <c r="F169" s="207"/>
      <c r="G169" s="207"/>
      <c r="H169" s="207"/>
      <c r="I169" s="207"/>
      <c r="J169" s="207"/>
      <c r="K169" s="207"/>
      <c r="L169" s="207"/>
      <c r="M169" s="207"/>
      <c r="N169" s="207"/>
      <c r="O169" s="207"/>
      <c r="P169" s="207"/>
      <c r="Q169" s="207"/>
      <c r="R169" s="207"/>
      <c r="S169" s="207"/>
      <c r="T169" s="207"/>
      <c r="U169" s="207"/>
      <c r="V169" s="207"/>
      <c r="W169" s="207"/>
      <c r="X169" s="207"/>
      <c r="Y169" s="207"/>
      <c r="Z169" s="207"/>
      <c r="AA169" s="207"/>
      <c r="AB169" s="207"/>
    </row>
    <row r="170" spans="1:28" ht="14.25" customHeight="1" x14ac:dyDescent="0.25">
      <c r="A170" s="207"/>
      <c r="B170" s="207"/>
      <c r="C170" s="207"/>
      <c r="D170" s="207"/>
      <c r="E170" s="207"/>
      <c r="F170" s="207"/>
      <c r="G170" s="207"/>
      <c r="H170" s="207"/>
      <c r="I170" s="207"/>
      <c r="J170" s="207"/>
      <c r="K170" s="207"/>
      <c r="L170" s="207"/>
      <c r="M170" s="207"/>
      <c r="N170" s="207"/>
      <c r="O170" s="207"/>
      <c r="P170" s="207"/>
      <c r="Q170" s="207"/>
      <c r="R170" s="207"/>
      <c r="S170" s="207"/>
      <c r="T170" s="207"/>
      <c r="U170" s="207"/>
      <c r="V170" s="207"/>
      <c r="W170" s="207"/>
      <c r="X170" s="207"/>
      <c r="Y170" s="207"/>
      <c r="Z170" s="207"/>
      <c r="AA170" s="207"/>
      <c r="AB170" s="207"/>
    </row>
    <row r="171" spans="1:28" ht="14.25" customHeight="1" x14ac:dyDescent="0.25">
      <c r="A171" s="207"/>
      <c r="B171" s="207"/>
      <c r="C171" s="207"/>
      <c r="D171" s="207"/>
      <c r="E171" s="207"/>
      <c r="F171" s="207"/>
      <c r="G171" s="207"/>
      <c r="H171" s="207"/>
      <c r="I171" s="207"/>
      <c r="J171" s="207"/>
      <c r="K171" s="207"/>
      <c r="L171" s="207"/>
      <c r="M171" s="207"/>
      <c r="N171" s="207"/>
      <c r="O171" s="207"/>
      <c r="P171" s="207"/>
      <c r="Q171" s="207"/>
      <c r="R171" s="207"/>
      <c r="S171" s="207"/>
      <c r="T171" s="207"/>
      <c r="U171" s="207"/>
      <c r="V171" s="207"/>
      <c r="W171" s="207"/>
      <c r="X171" s="207"/>
      <c r="Y171" s="207"/>
      <c r="Z171" s="207"/>
      <c r="AA171" s="207"/>
      <c r="AB171" s="207"/>
    </row>
    <row r="172" spans="1:28" ht="14.25" customHeight="1" x14ac:dyDescent="0.25">
      <c r="A172" s="207"/>
      <c r="B172" s="207"/>
      <c r="C172" s="207"/>
      <c r="D172" s="207"/>
      <c r="E172" s="207"/>
      <c r="F172" s="207"/>
      <c r="G172" s="207"/>
      <c r="H172" s="207"/>
      <c r="I172" s="207"/>
      <c r="J172" s="207"/>
      <c r="K172" s="207"/>
      <c r="L172" s="207"/>
      <c r="M172" s="207"/>
      <c r="N172" s="207"/>
      <c r="O172" s="207"/>
      <c r="P172" s="207"/>
      <c r="Q172" s="207"/>
      <c r="R172" s="207"/>
      <c r="S172" s="207"/>
      <c r="T172" s="207"/>
      <c r="U172" s="207"/>
      <c r="V172" s="207"/>
      <c r="W172" s="207"/>
      <c r="X172" s="207"/>
      <c r="Y172" s="207"/>
      <c r="Z172" s="207"/>
      <c r="AA172" s="207"/>
      <c r="AB172" s="207"/>
    </row>
    <row r="173" spans="1:28" ht="14.25" customHeight="1" x14ac:dyDescent="0.25">
      <c r="A173" s="207"/>
      <c r="B173" s="207"/>
      <c r="C173" s="207"/>
      <c r="D173" s="207"/>
      <c r="E173" s="207"/>
      <c r="F173" s="207"/>
      <c r="G173" s="207"/>
      <c r="H173" s="207"/>
      <c r="I173" s="207"/>
      <c r="J173" s="207"/>
      <c r="K173" s="207"/>
      <c r="L173" s="207"/>
      <c r="M173" s="207"/>
      <c r="N173" s="207"/>
      <c r="O173" s="207"/>
      <c r="P173" s="207"/>
      <c r="Q173" s="207"/>
      <c r="R173" s="207"/>
      <c r="S173" s="207"/>
      <c r="T173" s="207"/>
      <c r="U173" s="207"/>
      <c r="V173" s="207"/>
      <c r="W173" s="207"/>
      <c r="X173" s="207"/>
      <c r="Y173" s="207"/>
      <c r="Z173" s="207"/>
      <c r="AA173" s="207"/>
      <c r="AB173" s="207"/>
    </row>
    <row r="174" spans="1:28" ht="14.25" customHeight="1" x14ac:dyDescent="0.25">
      <c r="A174" s="207"/>
      <c r="B174" s="207"/>
      <c r="C174" s="207"/>
      <c r="D174" s="207"/>
      <c r="E174" s="207"/>
      <c r="F174" s="207"/>
      <c r="G174" s="207"/>
      <c r="H174" s="207"/>
      <c r="I174" s="207"/>
      <c r="J174" s="207"/>
      <c r="K174" s="207"/>
      <c r="L174" s="207"/>
      <c r="M174" s="207"/>
      <c r="N174" s="207"/>
      <c r="O174" s="207"/>
      <c r="P174" s="207"/>
      <c r="Q174" s="207"/>
      <c r="R174" s="207"/>
      <c r="S174" s="207"/>
      <c r="T174" s="207"/>
      <c r="U174" s="207"/>
      <c r="V174" s="207"/>
      <c r="W174" s="207"/>
      <c r="X174" s="207"/>
      <c r="Y174" s="207"/>
      <c r="Z174" s="207"/>
      <c r="AA174" s="207"/>
      <c r="AB174" s="207"/>
    </row>
    <row r="175" spans="1:28" ht="14.25" customHeight="1" x14ac:dyDescent="0.25">
      <c r="A175" s="207"/>
      <c r="B175" s="207"/>
      <c r="C175" s="207"/>
      <c r="D175" s="207"/>
      <c r="E175" s="207"/>
      <c r="F175" s="207"/>
      <c r="G175" s="207"/>
      <c r="H175" s="207"/>
      <c r="I175" s="207"/>
      <c r="J175" s="207"/>
      <c r="K175" s="207"/>
      <c r="L175" s="207"/>
      <c r="M175" s="207"/>
      <c r="N175" s="207"/>
      <c r="O175" s="207"/>
      <c r="P175" s="207"/>
      <c r="Q175" s="207"/>
      <c r="R175" s="207"/>
      <c r="S175" s="207"/>
      <c r="T175" s="207"/>
      <c r="U175" s="207"/>
      <c r="V175" s="207"/>
      <c r="W175" s="207"/>
      <c r="X175" s="207"/>
      <c r="Y175" s="207"/>
      <c r="Z175" s="207"/>
      <c r="AA175" s="207"/>
      <c r="AB175" s="207"/>
    </row>
    <row r="176" spans="1:28" ht="14.25" customHeight="1" x14ac:dyDescent="0.25">
      <c r="A176" s="207"/>
      <c r="B176" s="207"/>
      <c r="C176" s="207"/>
      <c r="D176" s="207"/>
      <c r="E176" s="207"/>
      <c r="F176" s="207"/>
      <c r="G176" s="207"/>
      <c r="H176" s="207"/>
      <c r="I176" s="207"/>
      <c r="J176" s="207"/>
      <c r="K176" s="207"/>
      <c r="L176" s="207"/>
      <c r="M176" s="207"/>
      <c r="N176" s="207"/>
      <c r="O176" s="207"/>
      <c r="P176" s="207"/>
      <c r="Q176" s="207"/>
      <c r="R176" s="207"/>
      <c r="S176" s="207"/>
      <c r="T176" s="207"/>
      <c r="U176" s="207"/>
      <c r="V176" s="207"/>
      <c r="W176" s="207"/>
      <c r="X176" s="207"/>
      <c r="Y176" s="207"/>
      <c r="Z176" s="207"/>
      <c r="AA176" s="207"/>
      <c r="AB176" s="207"/>
    </row>
    <row r="177" spans="1:28" ht="14.25" customHeight="1" x14ac:dyDescent="0.25">
      <c r="A177" s="207"/>
      <c r="B177" s="207"/>
      <c r="C177" s="207"/>
      <c r="D177" s="207"/>
      <c r="E177" s="207"/>
      <c r="F177" s="207"/>
      <c r="G177" s="207"/>
      <c r="H177" s="207"/>
      <c r="I177" s="207"/>
      <c r="J177" s="207"/>
      <c r="K177" s="207"/>
      <c r="L177" s="207"/>
      <c r="M177" s="207"/>
      <c r="N177" s="207"/>
      <c r="O177" s="207"/>
      <c r="P177" s="207"/>
      <c r="Q177" s="207"/>
      <c r="R177" s="207"/>
      <c r="S177" s="207"/>
      <c r="T177" s="207"/>
      <c r="U177" s="207"/>
      <c r="V177" s="207"/>
      <c r="W177" s="207"/>
      <c r="X177" s="207"/>
      <c r="Y177" s="207"/>
      <c r="Z177" s="207"/>
      <c r="AA177" s="207"/>
      <c r="AB177" s="207"/>
    </row>
    <row r="178" spans="1:28" ht="14.25" customHeight="1" x14ac:dyDescent="0.25">
      <c r="A178" s="207"/>
      <c r="B178" s="207"/>
      <c r="C178" s="207"/>
      <c r="D178" s="207"/>
      <c r="E178" s="207"/>
      <c r="F178" s="207"/>
      <c r="G178" s="207"/>
      <c r="H178" s="207"/>
      <c r="I178" s="207"/>
      <c r="J178" s="207"/>
      <c r="K178" s="207"/>
      <c r="L178" s="207"/>
      <c r="M178" s="207"/>
      <c r="N178" s="207"/>
      <c r="O178" s="207"/>
      <c r="P178" s="207"/>
      <c r="Q178" s="207"/>
      <c r="R178" s="207"/>
      <c r="S178" s="207"/>
      <c r="T178" s="207"/>
      <c r="U178" s="207"/>
      <c r="V178" s="207"/>
      <c r="W178" s="207"/>
      <c r="X178" s="207"/>
      <c r="Y178" s="207"/>
      <c r="Z178" s="207"/>
      <c r="AA178" s="207"/>
      <c r="AB178" s="207"/>
    </row>
    <row r="179" spans="1:28" ht="14.25" customHeight="1" x14ac:dyDescent="0.25">
      <c r="A179" s="207"/>
      <c r="B179" s="207"/>
      <c r="C179" s="207"/>
      <c r="D179" s="207"/>
      <c r="E179" s="207"/>
      <c r="F179" s="207"/>
      <c r="G179" s="207"/>
      <c r="H179" s="207"/>
      <c r="I179" s="207"/>
      <c r="J179" s="207"/>
      <c r="K179" s="207"/>
      <c r="L179" s="207"/>
      <c r="M179" s="207"/>
      <c r="N179" s="207"/>
      <c r="O179" s="207"/>
      <c r="P179" s="207"/>
      <c r="Q179" s="207"/>
      <c r="R179" s="207"/>
      <c r="S179" s="207"/>
      <c r="T179" s="207"/>
      <c r="U179" s="207"/>
      <c r="V179" s="207"/>
      <c r="W179" s="207"/>
      <c r="X179" s="207"/>
      <c r="Y179" s="207"/>
      <c r="Z179" s="207"/>
      <c r="AA179" s="207"/>
      <c r="AB179" s="207"/>
    </row>
    <row r="180" spans="1:28" ht="14.25" customHeight="1" x14ac:dyDescent="0.25">
      <c r="A180" s="207"/>
      <c r="B180" s="207"/>
      <c r="C180" s="207"/>
      <c r="D180" s="207"/>
      <c r="E180" s="207"/>
      <c r="F180" s="207"/>
      <c r="G180" s="207"/>
      <c r="H180" s="207"/>
      <c r="I180" s="207"/>
      <c r="J180" s="207"/>
      <c r="K180" s="207"/>
      <c r="L180" s="207"/>
      <c r="M180" s="207"/>
      <c r="N180" s="207"/>
      <c r="O180" s="207"/>
      <c r="P180" s="207"/>
      <c r="Q180" s="207"/>
      <c r="R180" s="207"/>
      <c r="S180" s="207"/>
      <c r="T180" s="207"/>
      <c r="U180" s="207"/>
      <c r="V180" s="207"/>
      <c r="W180" s="207"/>
      <c r="X180" s="207"/>
      <c r="Y180" s="207"/>
      <c r="Z180" s="207"/>
      <c r="AA180" s="207"/>
      <c r="AB180" s="207"/>
    </row>
    <row r="181" spans="1:28" ht="14.25" customHeight="1" x14ac:dyDescent="0.25">
      <c r="A181" s="207"/>
      <c r="B181" s="207"/>
      <c r="C181" s="207"/>
      <c r="D181" s="207"/>
      <c r="E181" s="207"/>
      <c r="F181" s="207"/>
      <c r="G181" s="207"/>
      <c r="H181" s="207"/>
      <c r="I181" s="207"/>
      <c r="J181" s="207"/>
      <c r="K181" s="207"/>
      <c r="L181" s="207"/>
      <c r="M181" s="207"/>
      <c r="N181" s="207"/>
      <c r="O181" s="207"/>
      <c r="P181" s="207"/>
      <c r="Q181" s="207"/>
      <c r="R181" s="207"/>
      <c r="S181" s="207"/>
      <c r="T181" s="207"/>
      <c r="U181" s="207"/>
      <c r="V181" s="207"/>
      <c r="W181" s="207"/>
      <c r="X181" s="207"/>
      <c r="Y181" s="207"/>
      <c r="Z181" s="207"/>
      <c r="AA181" s="207"/>
      <c r="AB181" s="207"/>
    </row>
    <row r="182" spans="1:28" ht="14.25" customHeight="1" x14ac:dyDescent="0.25">
      <c r="A182" s="207"/>
      <c r="B182" s="207"/>
      <c r="C182" s="207"/>
      <c r="D182" s="207"/>
      <c r="E182" s="207"/>
      <c r="F182" s="207"/>
      <c r="G182" s="207"/>
      <c r="H182" s="207"/>
      <c r="I182" s="207"/>
      <c r="J182" s="207"/>
      <c r="K182" s="207"/>
      <c r="L182" s="207"/>
      <c r="M182" s="207"/>
      <c r="N182" s="207"/>
      <c r="O182" s="207"/>
      <c r="P182" s="207"/>
      <c r="Q182" s="207"/>
      <c r="R182" s="207"/>
      <c r="S182" s="207"/>
      <c r="T182" s="207"/>
      <c r="U182" s="207"/>
      <c r="V182" s="207"/>
      <c r="W182" s="207"/>
      <c r="X182" s="207"/>
      <c r="Y182" s="207"/>
      <c r="Z182" s="207"/>
      <c r="AA182" s="207"/>
      <c r="AB182" s="207"/>
    </row>
    <row r="183" spans="1:28" ht="14.25" customHeight="1" x14ac:dyDescent="0.25">
      <c r="A183" s="207"/>
      <c r="B183" s="207"/>
      <c r="C183" s="207"/>
      <c r="D183" s="207"/>
      <c r="E183" s="207"/>
      <c r="F183" s="207"/>
      <c r="G183" s="207"/>
      <c r="H183" s="207"/>
      <c r="I183" s="207"/>
      <c r="J183" s="207"/>
      <c r="K183" s="207"/>
      <c r="L183" s="207"/>
      <c r="M183" s="207"/>
      <c r="N183" s="207"/>
      <c r="O183" s="207"/>
      <c r="P183" s="207"/>
      <c r="Q183" s="207"/>
      <c r="R183" s="207"/>
      <c r="S183" s="207"/>
      <c r="T183" s="207"/>
      <c r="U183" s="207"/>
      <c r="V183" s="207"/>
      <c r="W183" s="207"/>
      <c r="X183" s="207"/>
      <c r="Y183" s="207"/>
      <c r="Z183" s="207"/>
      <c r="AA183" s="207"/>
      <c r="AB183" s="207"/>
    </row>
    <row r="184" spans="1:28" ht="14.25" customHeight="1" x14ac:dyDescent="0.25">
      <c r="A184" s="207"/>
      <c r="B184" s="207"/>
      <c r="C184" s="207"/>
      <c r="D184" s="207"/>
      <c r="E184" s="207"/>
      <c r="F184" s="207"/>
      <c r="G184" s="207"/>
      <c r="H184" s="207"/>
      <c r="I184" s="207"/>
      <c r="J184" s="207"/>
      <c r="K184" s="207"/>
      <c r="L184" s="207"/>
      <c r="M184" s="207"/>
      <c r="N184" s="207"/>
      <c r="O184" s="207"/>
      <c r="P184" s="207"/>
      <c r="Q184" s="207"/>
      <c r="R184" s="207"/>
      <c r="S184" s="207"/>
      <c r="T184" s="207"/>
      <c r="U184" s="207"/>
      <c r="V184" s="207"/>
      <c r="W184" s="207"/>
      <c r="X184" s="207"/>
      <c r="Y184" s="207"/>
      <c r="Z184" s="207"/>
      <c r="AA184" s="207"/>
      <c r="AB184" s="207"/>
    </row>
    <row r="185" spans="1:28" ht="14.25" customHeight="1" x14ac:dyDescent="0.25">
      <c r="A185" s="207"/>
      <c r="B185" s="207"/>
      <c r="C185" s="207"/>
      <c r="D185" s="207"/>
      <c r="E185" s="207"/>
      <c r="F185" s="207"/>
      <c r="G185" s="207"/>
      <c r="H185" s="207"/>
      <c r="I185" s="207"/>
      <c r="J185" s="207"/>
      <c r="K185" s="207"/>
      <c r="L185" s="207"/>
      <c r="M185" s="207"/>
      <c r="N185" s="207"/>
      <c r="O185" s="207"/>
      <c r="P185" s="207"/>
      <c r="Q185" s="207"/>
      <c r="R185" s="207"/>
      <c r="S185" s="207"/>
      <c r="T185" s="207"/>
      <c r="U185" s="207"/>
      <c r="V185" s="207"/>
      <c r="W185" s="207"/>
      <c r="X185" s="207"/>
      <c r="Y185" s="207"/>
      <c r="Z185" s="207"/>
      <c r="AA185" s="207"/>
      <c r="AB185" s="207"/>
    </row>
    <row r="186" spans="1:28" ht="14.25" customHeight="1" x14ac:dyDescent="0.25">
      <c r="A186" s="207"/>
      <c r="B186" s="207"/>
      <c r="C186" s="207"/>
      <c r="D186" s="207"/>
      <c r="E186" s="207"/>
      <c r="F186" s="207"/>
      <c r="G186" s="207"/>
      <c r="H186" s="207"/>
      <c r="I186" s="207"/>
      <c r="J186" s="207"/>
      <c r="K186" s="207"/>
      <c r="L186" s="207"/>
      <c r="M186" s="207"/>
      <c r="N186" s="207"/>
      <c r="O186" s="207"/>
      <c r="P186" s="207"/>
      <c r="Q186" s="207"/>
      <c r="R186" s="207"/>
      <c r="S186" s="207"/>
      <c r="T186" s="207"/>
      <c r="U186" s="207"/>
      <c r="V186" s="207"/>
      <c r="W186" s="207"/>
      <c r="X186" s="207"/>
      <c r="Y186" s="207"/>
      <c r="Z186" s="207"/>
      <c r="AA186" s="207"/>
      <c r="AB186" s="207"/>
    </row>
    <row r="187" spans="1:28" ht="14.25" customHeight="1" x14ac:dyDescent="0.25">
      <c r="A187" s="207"/>
      <c r="B187" s="207"/>
      <c r="C187" s="207"/>
      <c r="D187" s="207"/>
      <c r="E187" s="207"/>
      <c r="F187" s="207"/>
      <c r="G187" s="207"/>
      <c r="H187" s="207"/>
      <c r="I187" s="207"/>
      <c r="J187" s="207"/>
      <c r="K187" s="207"/>
      <c r="L187" s="207"/>
      <c r="M187" s="207"/>
      <c r="N187" s="207"/>
      <c r="O187" s="207"/>
      <c r="P187" s="207"/>
      <c r="Q187" s="207"/>
      <c r="R187" s="207"/>
      <c r="S187" s="207"/>
      <c r="T187" s="207"/>
      <c r="U187" s="207"/>
      <c r="V187" s="207"/>
      <c r="W187" s="207"/>
      <c r="X187" s="207"/>
      <c r="Y187" s="207"/>
      <c r="Z187" s="207"/>
      <c r="AA187" s="207"/>
      <c r="AB187" s="207"/>
    </row>
    <row r="188" spans="1:28" ht="14.25" customHeight="1" x14ac:dyDescent="0.25">
      <c r="A188" s="207"/>
      <c r="B188" s="207"/>
      <c r="C188" s="207"/>
      <c r="D188" s="207"/>
      <c r="E188" s="207"/>
      <c r="F188" s="207"/>
      <c r="G188" s="207"/>
      <c r="H188" s="207"/>
      <c r="I188" s="207"/>
      <c r="J188" s="207"/>
      <c r="K188" s="207"/>
      <c r="L188" s="207"/>
      <c r="M188" s="207"/>
      <c r="N188" s="207"/>
      <c r="O188" s="207"/>
      <c r="P188" s="207"/>
      <c r="Q188" s="207"/>
      <c r="R188" s="207"/>
      <c r="S188" s="207"/>
      <c r="T188" s="207"/>
      <c r="U188" s="207"/>
      <c r="V188" s="207"/>
      <c r="W188" s="207"/>
      <c r="X188" s="207"/>
      <c r="Y188" s="207"/>
      <c r="Z188" s="207"/>
      <c r="AA188" s="207"/>
      <c r="AB188" s="207"/>
    </row>
    <row r="189" spans="1:28" ht="14.25" customHeight="1" x14ac:dyDescent="0.25">
      <c r="A189" s="207"/>
      <c r="B189" s="207"/>
      <c r="C189" s="207"/>
      <c r="D189" s="207"/>
      <c r="E189" s="207"/>
      <c r="F189" s="207"/>
      <c r="G189" s="207"/>
      <c r="H189" s="207"/>
      <c r="I189" s="207"/>
      <c r="J189" s="207"/>
      <c r="K189" s="207"/>
      <c r="L189" s="207"/>
      <c r="M189" s="207"/>
      <c r="N189" s="207"/>
      <c r="O189" s="207"/>
      <c r="P189" s="207"/>
      <c r="Q189" s="207"/>
      <c r="R189" s="207"/>
      <c r="S189" s="207"/>
      <c r="T189" s="207"/>
      <c r="U189" s="207"/>
      <c r="V189" s="207"/>
      <c r="W189" s="207"/>
      <c r="X189" s="207"/>
      <c r="Y189" s="207"/>
      <c r="Z189" s="207"/>
      <c r="AA189" s="207"/>
      <c r="AB189" s="207"/>
    </row>
    <row r="190" spans="1:28" ht="14.25" customHeight="1" x14ac:dyDescent="0.25">
      <c r="A190" s="207"/>
      <c r="B190" s="207"/>
      <c r="C190" s="207"/>
      <c r="D190" s="207"/>
      <c r="E190" s="207"/>
      <c r="F190" s="207"/>
      <c r="G190" s="207"/>
      <c r="H190" s="207"/>
      <c r="I190" s="207"/>
      <c r="J190" s="207"/>
      <c r="K190" s="207"/>
      <c r="L190" s="207"/>
      <c r="M190" s="207"/>
      <c r="N190" s="207"/>
      <c r="O190" s="207"/>
      <c r="P190" s="207"/>
      <c r="Q190" s="207"/>
      <c r="R190" s="207"/>
      <c r="S190" s="207"/>
      <c r="T190" s="207"/>
      <c r="U190" s="207"/>
      <c r="V190" s="207"/>
      <c r="W190" s="207"/>
      <c r="X190" s="207"/>
      <c r="Y190" s="207"/>
      <c r="Z190" s="207"/>
      <c r="AA190" s="207"/>
      <c r="AB190" s="207"/>
    </row>
    <row r="191" spans="1:28" ht="14.25" customHeight="1" x14ac:dyDescent="0.25">
      <c r="A191" s="207"/>
      <c r="B191" s="207"/>
      <c r="C191" s="207"/>
      <c r="D191" s="207"/>
      <c r="E191" s="207"/>
      <c r="F191" s="207"/>
      <c r="G191" s="207"/>
      <c r="H191" s="207"/>
      <c r="I191" s="207"/>
      <c r="J191" s="207"/>
      <c r="K191" s="207"/>
      <c r="L191" s="207"/>
      <c r="M191" s="207"/>
      <c r="N191" s="207"/>
      <c r="O191" s="207"/>
      <c r="P191" s="207"/>
      <c r="Q191" s="207"/>
      <c r="R191" s="207"/>
      <c r="S191" s="207"/>
      <c r="T191" s="207"/>
      <c r="U191" s="207"/>
      <c r="V191" s="207"/>
      <c r="W191" s="207"/>
      <c r="X191" s="207"/>
      <c r="Y191" s="207"/>
      <c r="Z191" s="207"/>
      <c r="AA191" s="207"/>
      <c r="AB191" s="207"/>
    </row>
    <row r="192" spans="1:28" ht="14.25" customHeight="1" x14ac:dyDescent="0.25">
      <c r="A192" s="207"/>
      <c r="B192" s="207"/>
      <c r="C192" s="207"/>
      <c r="D192" s="207"/>
      <c r="E192" s="207"/>
      <c r="F192" s="207"/>
      <c r="G192" s="207"/>
      <c r="H192" s="207"/>
      <c r="I192" s="207"/>
      <c r="J192" s="207"/>
      <c r="K192" s="207"/>
      <c r="L192" s="207"/>
      <c r="M192" s="207"/>
      <c r="N192" s="207"/>
      <c r="O192" s="207"/>
      <c r="P192" s="207"/>
      <c r="Q192" s="207"/>
      <c r="R192" s="207"/>
      <c r="S192" s="207"/>
      <c r="T192" s="207"/>
      <c r="U192" s="207"/>
      <c r="V192" s="207"/>
      <c r="W192" s="207"/>
      <c r="X192" s="207"/>
      <c r="Y192" s="207"/>
      <c r="Z192" s="207"/>
      <c r="AA192" s="207"/>
      <c r="AB192" s="207"/>
    </row>
    <row r="193" spans="1:28" ht="14.25" customHeight="1" x14ac:dyDescent="0.25">
      <c r="A193" s="207"/>
      <c r="B193" s="207"/>
      <c r="C193" s="207"/>
      <c r="D193" s="207"/>
      <c r="E193" s="207"/>
      <c r="F193" s="207"/>
      <c r="G193" s="207"/>
      <c r="H193" s="207"/>
      <c r="I193" s="207"/>
      <c r="J193" s="207"/>
      <c r="K193" s="207"/>
      <c r="L193" s="207"/>
      <c r="M193" s="207"/>
      <c r="N193" s="207"/>
      <c r="O193" s="207"/>
      <c r="P193" s="207"/>
      <c r="Q193" s="207"/>
      <c r="R193" s="207"/>
      <c r="S193" s="207"/>
      <c r="T193" s="207"/>
      <c r="U193" s="207"/>
      <c r="V193" s="207"/>
      <c r="W193" s="207"/>
      <c r="X193" s="207"/>
      <c r="Y193" s="207"/>
      <c r="Z193" s="207"/>
      <c r="AA193" s="207"/>
      <c r="AB193" s="207"/>
    </row>
    <row r="194" spans="1:28" ht="14.25" customHeight="1" x14ac:dyDescent="0.25">
      <c r="A194" s="207"/>
      <c r="B194" s="207"/>
      <c r="C194" s="207"/>
      <c r="D194" s="207"/>
      <c r="E194" s="207"/>
      <c r="F194" s="207"/>
      <c r="G194" s="207"/>
      <c r="H194" s="207"/>
      <c r="I194" s="207"/>
      <c r="J194" s="207"/>
      <c r="K194" s="207"/>
      <c r="L194" s="207"/>
      <c r="M194" s="207"/>
      <c r="N194" s="207"/>
      <c r="O194" s="207"/>
      <c r="P194" s="207"/>
      <c r="Q194" s="207"/>
      <c r="R194" s="207"/>
      <c r="S194" s="207"/>
      <c r="T194" s="207"/>
      <c r="U194" s="207"/>
      <c r="V194" s="207"/>
      <c r="W194" s="207"/>
      <c r="X194" s="207"/>
      <c r="Y194" s="207"/>
      <c r="Z194" s="207"/>
      <c r="AA194" s="207"/>
      <c r="AB194" s="207"/>
    </row>
    <row r="195" spans="1:28" ht="14.25" customHeight="1" x14ac:dyDescent="0.25">
      <c r="A195" s="207"/>
      <c r="B195" s="207"/>
      <c r="C195" s="207"/>
      <c r="D195" s="207"/>
      <c r="E195" s="207"/>
      <c r="F195" s="207"/>
      <c r="G195" s="207"/>
      <c r="H195" s="207"/>
      <c r="I195" s="207"/>
      <c r="J195" s="207"/>
      <c r="K195" s="207"/>
      <c r="L195" s="207"/>
      <c r="M195" s="207"/>
      <c r="N195" s="207"/>
      <c r="O195" s="207"/>
      <c r="P195" s="207"/>
      <c r="Q195" s="207"/>
      <c r="R195" s="207"/>
      <c r="S195" s="207"/>
      <c r="T195" s="207"/>
      <c r="U195" s="207"/>
      <c r="V195" s="207"/>
      <c r="W195" s="207"/>
      <c r="X195" s="207"/>
      <c r="Y195" s="207"/>
      <c r="Z195" s="207"/>
      <c r="AA195" s="207"/>
      <c r="AB195" s="207"/>
    </row>
    <row r="196" spans="1:28" ht="14.25" customHeight="1" x14ac:dyDescent="0.25">
      <c r="A196" s="207"/>
      <c r="B196" s="207"/>
      <c r="C196" s="207"/>
      <c r="D196" s="207"/>
      <c r="E196" s="207"/>
      <c r="F196" s="207"/>
      <c r="G196" s="207"/>
      <c r="H196" s="207"/>
      <c r="I196" s="207"/>
      <c r="J196" s="207"/>
      <c r="K196" s="207"/>
      <c r="L196" s="207"/>
      <c r="M196" s="207"/>
      <c r="N196" s="207"/>
      <c r="O196" s="207"/>
      <c r="P196" s="207"/>
      <c r="Q196" s="207"/>
      <c r="R196" s="207"/>
      <c r="S196" s="207"/>
      <c r="T196" s="207"/>
      <c r="U196" s="207"/>
      <c r="V196" s="207"/>
      <c r="W196" s="207"/>
      <c r="X196" s="207"/>
      <c r="Y196" s="207"/>
      <c r="Z196" s="207"/>
      <c r="AA196" s="207"/>
      <c r="AB196" s="207"/>
    </row>
    <row r="197" spans="1:28" ht="14.25" customHeight="1" x14ac:dyDescent="0.25">
      <c r="A197" s="207"/>
      <c r="B197" s="207"/>
      <c r="C197" s="207"/>
      <c r="D197" s="207"/>
      <c r="E197" s="207"/>
      <c r="F197" s="207"/>
      <c r="G197" s="207"/>
      <c r="H197" s="207"/>
      <c r="I197" s="207"/>
      <c r="J197" s="207"/>
      <c r="K197" s="207"/>
      <c r="L197" s="207"/>
      <c r="M197" s="207"/>
      <c r="N197" s="207"/>
      <c r="O197" s="207"/>
      <c r="P197" s="207"/>
      <c r="Q197" s="207"/>
      <c r="R197" s="207"/>
      <c r="S197" s="207"/>
      <c r="T197" s="207"/>
      <c r="U197" s="207"/>
      <c r="V197" s="207"/>
      <c r="W197" s="207"/>
      <c r="X197" s="207"/>
      <c r="Y197" s="207"/>
      <c r="Z197" s="207"/>
      <c r="AA197" s="207"/>
      <c r="AB197" s="207"/>
    </row>
    <row r="198" spans="1:28" ht="14.25" customHeight="1" x14ac:dyDescent="0.25">
      <c r="A198" s="207"/>
      <c r="B198" s="207"/>
      <c r="C198" s="207"/>
      <c r="D198" s="207"/>
      <c r="E198" s="207"/>
      <c r="F198" s="207"/>
      <c r="G198" s="207"/>
      <c r="H198" s="207"/>
      <c r="I198" s="207"/>
      <c r="J198" s="207"/>
      <c r="K198" s="207"/>
      <c r="L198" s="207"/>
      <c r="M198" s="207"/>
      <c r="N198" s="207"/>
      <c r="O198" s="207"/>
      <c r="P198" s="207"/>
      <c r="Q198" s="207"/>
      <c r="R198" s="207"/>
      <c r="S198" s="207"/>
      <c r="T198" s="207"/>
      <c r="U198" s="207"/>
      <c r="V198" s="207"/>
      <c r="W198" s="207"/>
      <c r="X198" s="207"/>
      <c r="Y198" s="207"/>
      <c r="Z198" s="207"/>
      <c r="AA198" s="207"/>
      <c r="AB198" s="207"/>
    </row>
    <row r="199" spans="1:28" ht="14.25" customHeight="1" x14ac:dyDescent="0.25">
      <c r="A199" s="207"/>
      <c r="B199" s="207"/>
      <c r="C199" s="207"/>
      <c r="D199" s="207"/>
      <c r="E199" s="207"/>
      <c r="F199" s="207"/>
      <c r="G199" s="207"/>
      <c r="H199" s="207"/>
      <c r="I199" s="207"/>
      <c r="J199" s="207"/>
      <c r="K199" s="207"/>
      <c r="L199" s="207"/>
      <c r="M199" s="207"/>
      <c r="N199" s="207"/>
      <c r="O199" s="207"/>
      <c r="P199" s="207"/>
      <c r="Q199" s="207"/>
      <c r="R199" s="207"/>
      <c r="S199" s="207"/>
      <c r="T199" s="207"/>
      <c r="U199" s="207"/>
      <c r="V199" s="207"/>
      <c r="W199" s="207"/>
      <c r="X199" s="207"/>
      <c r="Y199" s="207"/>
      <c r="Z199" s="207"/>
      <c r="AA199" s="207"/>
      <c r="AB199" s="207"/>
    </row>
    <row r="200" spans="1:28" ht="14.25" customHeight="1" x14ac:dyDescent="0.25">
      <c r="A200" s="207"/>
      <c r="B200" s="207"/>
      <c r="C200" s="207"/>
      <c r="D200" s="207"/>
      <c r="E200" s="207"/>
      <c r="F200" s="207"/>
      <c r="G200" s="207"/>
      <c r="H200" s="207"/>
      <c r="I200" s="207"/>
      <c r="J200" s="207"/>
      <c r="K200" s="207"/>
      <c r="L200" s="207"/>
      <c r="M200" s="207"/>
      <c r="N200" s="207"/>
      <c r="O200" s="207"/>
      <c r="P200" s="207"/>
      <c r="Q200" s="207"/>
      <c r="R200" s="207"/>
      <c r="S200" s="207"/>
      <c r="T200" s="207"/>
      <c r="U200" s="207"/>
      <c r="V200" s="207"/>
      <c r="W200" s="207"/>
      <c r="X200" s="207"/>
      <c r="Y200" s="207"/>
      <c r="Z200" s="207"/>
      <c r="AA200" s="207"/>
      <c r="AB200" s="207"/>
    </row>
    <row r="201" spans="1:28" ht="14.25" customHeight="1" x14ac:dyDescent="0.25">
      <c r="A201" s="207"/>
      <c r="B201" s="207"/>
      <c r="C201" s="207"/>
      <c r="D201" s="207"/>
      <c r="E201" s="207"/>
      <c r="F201" s="207"/>
      <c r="G201" s="207"/>
      <c r="H201" s="207"/>
      <c r="I201" s="207"/>
      <c r="J201" s="207"/>
      <c r="K201" s="207"/>
      <c r="L201" s="207"/>
      <c r="M201" s="207"/>
      <c r="N201" s="207"/>
      <c r="O201" s="207"/>
      <c r="P201" s="207"/>
      <c r="Q201" s="207"/>
      <c r="R201" s="207"/>
      <c r="S201" s="207"/>
      <c r="T201" s="207"/>
      <c r="U201" s="207"/>
      <c r="V201" s="207"/>
      <c r="W201" s="207"/>
      <c r="X201" s="207"/>
      <c r="Y201" s="207"/>
      <c r="Z201" s="207"/>
      <c r="AA201" s="207"/>
      <c r="AB201" s="207"/>
    </row>
    <row r="202" spans="1:28" ht="14.25" customHeight="1" x14ac:dyDescent="0.25">
      <c r="A202" s="207"/>
      <c r="B202" s="207"/>
      <c r="C202" s="207"/>
      <c r="D202" s="207"/>
      <c r="E202" s="207"/>
      <c r="F202" s="207"/>
      <c r="G202" s="207"/>
      <c r="H202" s="207"/>
      <c r="I202" s="207"/>
      <c r="J202" s="207"/>
      <c r="K202" s="207"/>
      <c r="L202" s="207"/>
      <c r="M202" s="207"/>
      <c r="N202" s="207"/>
      <c r="O202" s="207"/>
      <c r="P202" s="207"/>
      <c r="Q202" s="207"/>
      <c r="R202" s="207"/>
      <c r="S202" s="207"/>
      <c r="T202" s="207"/>
      <c r="U202" s="207"/>
      <c r="V202" s="207"/>
      <c r="W202" s="207"/>
      <c r="X202" s="207"/>
      <c r="Y202" s="207"/>
      <c r="Z202" s="207"/>
      <c r="AA202" s="207"/>
      <c r="AB202" s="207"/>
    </row>
    <row r="203" spans="1:28" ht="14.25" customHeight="1" x14ac:dyDescent="0.25">
      <c r="A203" s="207"/>
      <c r="B203" s="207"/>
      <c r="C203" s="207"/>
      <c r="D203" s="207"/>
      <c r="E203" s="207"/>
      <c r="F203" s="207"/>
      <c r="G203" s="207"/>
      <c r="H203" s="207"/>
      <c r="I203" s="207"/>
      <c r="J203" s="207"/>
      <c r="K203" s="207"/>
      <c r="L203" s="207"/>
      <c r="M203" s="207"/>
      <c r="N203" s="207"/>
      <c r="O203" s="207"/>
      <c r="P203" s="207"/>
      <c r="Q203" s="207"/>
      <c r="R203" s="207"/>
      <c r="S203" s="207"/>
      <c r="T203" s="207"/>
      <c r="U203" s="207"/>
      <c r="V203" s="207"/>
      <c r="W203" s="207"/>
      <c r="X203" s="207"/>
      <c r="Y203" s="207"/>
      <c r="Z203" s="207"/>
      <c r="AA203" s="207"/>
      <c r="AB203" s="207"/>
    </row>
    <row r="204" spans="1:28" ht="14.25" customHeight="1" x14ac:dyDescent="0.25">
      <c r="A204" s="207"/>
      <c r="B204" s="207"/>
      <c r="C204" s="207"/>
      <c r="D204" s="207"/>
      <c r="E204" s="207"/>
      <c r="F204" s="207"/>
      <c r="G204" s="207"/>
      <c r="H204" s="207"/>
      <c r="I204" s="207"/>
      <c r="J204" s="207"/>
      <c r="K204" s="207"/>
      <c r="L204" s="207"/>
      <c r="M204" s="207"/>
      <c r="N204" s="207"/>
      <c r="O204" s="207"/>
      <c r="P204" s="207"/>
      <c r="Q204" s="207"/>
      <c r="R204" s="207"/>
      <c r="S204" s="207"/>
      <c r="T204" s="207"/>
      <c r="U204" s="207"/>
      <c r="V204" s="207"/>
      <c r="W204" s="207"/>
      <c r="X204" s="207"/>
      <c r="Y204" s="207"/>
      <c r="Z204" s="207"/>
      <c r="AA204" s="207"/>
      <c r="AB204" s="207"/>
    </row>
    <row r="205" spans="1:28" ht="14.25" customHeight="1" x14ac:dyDescent="0.25">
      <c r="A205" s="207"/>
      <c r="B205" s="207"/>
      <c r="C205" s="207"/>
      <c r="D205" s="207"/>
      <c r="E205" s="207"/>
      <c r="F205" s="207"/>
      <c r="G205" s="207"/>
      <c r="H205" s="207"/>
      <c r="I205" s="207"/>
      <c r="J205" s="207"/>
      <c r="K205" s="207"/>
      <c r="L205" s="207"/>
      <c r="M205" s="207"/>
      <c r="N205" s="207"/>
      <c r="O205" s="207"/>
      <c r="P205" s="207"/>
      <c r="Q205" s="207"/>
      <c r="R205" s="207"/>
      <c r="S205" s="207"/>
      <c r="T205" s="207"/>
      <c r="U205" s="207"/>
      <c r="V205" s="207"/>
      <c r="W205" s="207"/>
      <c r="X205" s="207"/>
      <c r="Y205" s="207"/>
      <c r="Z205" s="207"/>
      <c r="AA205" s="207"/>
      <c r="AB205" s="207"/>
    </row>
    <row r="206" spans="1:28" ht="14.25" customHeight="1" x14ac:dyDescent="0.25">
      <c r="A206" s="207"/>
      <c r="B206" s="207"/>
      <c r="C206" s="207"/>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row>
    <row r="207" spans="1:28" ht="14.25" customHeight="1" x14ac:dyDescent="0.25">
      <c r="A207" s="207"/>
      <c r="B207" s="207"/>
      <c r="C207" s="207"/>
      <c r="D207" s="207"/>
      <c r="E207" s="207"/>
      <c r="F207" s="207"/>
      <c r="G207" s="207"/>
      <c r="H207" s="207"/>
      <c r="I207" s="207"/>
      <c r="J207" s="207"/>
      <c r="K207" s="207"/>
      <c r="L207" s="207"/>
      <c r="M207" s="207"/>
      <c r="N207" s="207"/>
      <c r="O207" s="207"/>
      <c r="P207" s="207"/>
      <c r="Q207" s="207"/>
      <c r="R207" s="207"/>
      <c r="S207" s="207"/>
      <c r="T207" s="207"/>
      <c r="U207" s="207"/>
      <c r="V207" s="207"/>
      <c r="W207" s="207"/>
      <c r="X207" s="207"/>
      <c r="Y207" s="207"/>
      <c r="Z207" s="207"/>
      <c r="AA207" s="207"/>
      <c r="AB207" s="207"/>
    </row>
    <row r="208" spans="1:28" ht="14.25" customHeight="1" x14ac:dyDescent="0.25">
      <c r="A208" s="207"/>
      <c r="B208" s="207"/>
      <c r="C208" s="207"/>
      <c r="D208" s="207"/>
      <c r="E208" s="207"/>
      <c r="F208" s="207"/>
      <c r="G208" s="207"/>
      <c r="H208" s="207"/>
      <c r="I208" s="207"/>
      <c r="J208" s="207"/>
      <c r="K208" s="207"/>
      <c r="L208" s="207"/>
      <c r="M208" s="207"/>
      <c r="N208" s="207"/>
      <c r="O208" s="207"/>
      <c r="P208" s="207"/>
      <c r="Q208" s="207"/>
      <c r="R208" s="207"/>
      <c r="S208" s="207"/>
      <c r="T208" s="207"/>
      <c r="U208" s="207"/>
      <c r="V208" s="207"/>
      <c r="W208" s="207"/>
      <c r="X208" s="207"/>
      <c r="Y208" s="207"/>
      <c r="Z208" s="207"/>
      <c r="AA208" s="207"/>
      <c r="AB208" s="207"/>
    </row>
    <row r="209" spans="1:28" ht="14.25" customHeight="1" x14ac:dyDescent="0.25">
      <c r="A209" s="207"/>
      <c r="B209" s="207"/>
      <c r="C209" s="207"/>
      <c r="D209" s="207"/>
      <c r="E209" s="207"/>
      <c r="F209" s="207"/>
      <c r="G209" s="207"/>
      <c r="H209" s="207"/>
      <c r="I209" s="207"/>
      <c r="J209" s="207"/>
      <c r="K209" s="207"/>
      <c r="L209" s="207"/>
      <c r="M209" s="207"/>
      <c r="N209" s="207"/>
      <c r="O209" s="207"/>
      <c r="P209" s="207"/>
      <c r="Q209" s="207"/>
      <c r="R209" s="207"/>
      <c r="S209" s="207"/>
      <c r="T209" s="207"/>
      <c r="U209" s="207"/>
      <c r="V209" s="207"/>
      <c r="W209" s="207"/>
      <c r="X209" s="207"/>
      <c r="Y209" s="207"/>
      <c r="Z209" s="207"/>
      <c r="AA209" s="207"/>
      <c r="AB209" s="207"/>
    </row>
    <row r="210" spans="1:28" ht="14.25" customHeight="1" x14ac:dyDescent="0.25">
      <c r="A210" s="207"/>
      <c r="B210" s="207"/>
      <c r="C210" s="207"/>
      <c r="D210" s="207"/>
      <c r="E210" s="207"/>
      <c r="F210" s="207"/>
      <c r="G210" s="207"/>
      <c r="H210" s="207"/>
      <c r="I210" s="207"/>
      <c r="J210" s="207"/>
      <c r="K210" s="207"/>
      <c r="L210" s="207"/>
      <c r="M210" s="207"/>
      <c r="N210" s="207"/>
      <c r="O210" s="207"/>
      <c r="P210" s="207"/>
      <c r="Q210" s="207"/>
      <c r="R210" s="207"/>
      <c r="S210" s="207"/>
      <c r="T210" s="207"/>
      <c r="U210" s="207"/>
      <c r="V210" s="207"/>
      <c r="W210" s="207"/>
      <c r="X210" s="207"/>
      <c r="Y210" s="207"/>
      <c r="Z210" s="207"/>
      <c r="AA210" s="207"/>
      <c r="AB210" s="207"/>
    </row>
    <row r="211" spans="1:28" ht="14.25" customHeight="1" x14ac:dyDescent="0.25">
      <c r="A211" s="207"/>
      <c r="B211" s="207"/>
      <c r="C211" s="207"/>
      <c r="D211" s="207"/>
      <c r="E211" s="207"/>
      <c r="F211" s="207"/>
      <c r="G211" s="207"/>
      <c r="H211" s="207"/>
      <c r="I211" s="207"/>
      <c r="J211" s="207"/>
      <c r="K211" s="207"/>
      <c r="L211" s="207"/>
      <c r="M211" s="207"/>
      <c r="N211" s="207"/>
      <c r="O211" s="207"/>
      <c r="P211" s="207"/>
      <c r="Q211" s="207"/>
      <c r="R211" s="207"/>
      <c r="S211" s="207"/>
      <c r="T211" s="207"/>
      <c r="U211" s="207"/>
      <c r="V211" s="207"/>
      <c r="W211" s="207"/>
      <c r="X211" s="207"/>
      <c r="Y211" s="207"/>
      <c r="Z211" s="207"/>
      <c r="AA211" s="207"/>
      <c r="AB211" s="207"/>
    </row>
    <row r="212" spans="1:28" ht="14.25" customHeight="1" x14ac:dyDescent="0.25">
      <c r="A212" s="207"/>
      <c r="B212" s="207"/>
      <c r="C212" s="207"/>
      <c r="D212" s="207"/>
      <c r="E212" s="207"/>
      <c r="F212" s="207"/>
      <c r="G212" s="207"/>
      <c r="H212" s="207"/>
      <c r="I212" s="207"/>
      <c r="J212" s="207"/>
      <c r="K212" s="207"/>
      <c r="L212" s="207"/>
      <c r="M212" s="207"/>
      <c r="N212" s="207"/>
      <c r="O212" s="207"/>
      <c r="P212" s="207"/>
      <c r="Q212" s="207"/>
      <c r="R212" s="207"/>
      <c r="S212" s="207"/>
      <c r="T212" s="207"/>
      <c r="U212" s="207"/>
      <c r="V212" s="207"/>
      <c r="W212" s="207"/>
      <c r="X212" s="207"/>
      <c r="Y212" s="207"/>
      <c r="Z212" s="207"/>
      <c r="AA212" s="207"/>
      <c r="AB212" s="207"/>
    </row>
    <row r="213" spans="1:28" ht="14.25" customHeight="1" x14ac:dyDescent="0.25">
      <c r="A213" s="207"/>
      <c r="B213" s="207"/>
      <c r="C213" s="207"/>
      <c r="D213" s="207"/>
      <c r="E213" s="207"/>
      <c r="F213" s="207"/>
      <c r="G213" s="207"/>
      <c r="H213" s="207"/>
      <c r="I213" s="207"/>
      <c r="J213" s="207"/>
      <c r="K213" s="207"/>
      <c r="L213" s="207"/>
      <c r="M213" s="207"/>
      <c r="N213" s="207"/>
      <c r="O213" s="207"/>
      <c r="P213" s="207"/>
      <c r="Q213" s="207"/>
      <c r="R213" s="207"/>
      <c r="S213" s="207"/>
      <c r="T213" s="207"/>
      <c r="U213" s="207"/>
      <c r="V213" s="207"/>
      <c r="W213" s="207"/>
      <c r="X213" s="207"/>
      <c r="Y213" s="207"/>
      <c r="Z213" s="207"/>
      <c r="AA213" s="207"/>
      <c r="AB213" s="207"/>
    </row>
    <row r="214" spans="1:28" ht="14.25" customHeight="1" x14ac:dyDescent="0.25">
      <c r="A214" s="207"/>
      <c r="B214" s="207"/>
      <c r="C214" s="207"/>
      <c r="D214" s="207"/>
      <c r="E214" s="207"/>
      <c r="F214" s="207"/>
      <c r="G214" s="207"/>
      <c r="H214" s="207"/>
      <c r="I214" s="207"/>
      <c r="J214" s="207"/>
      <c r="K214" s="207"/>
      <c r="L214" s="207"/>
      <c r="M214" s="207"/>
      <c r="N214" s="207"/>
      <c r="O214" s="207"/>
      <c r="P214" s="207"/>
      <c r="Q214" s="207"/>
      <c r="R214" s="207"/>
      <c r="S214" s="207"/>
      <c r="T214" s="207"/>
      <c r="U214" s="207"/>
      <c r="V214" s="207"/>
      <c r="W214" s="207"/>
      <c r="X214" s="207"/>
      <c r="Y214" s="207"/>
      <c r="Z214" s="207"/>
      <c r="AA214" s="207"/>
      <c r="AB214" s="207"/>
    </row>
    <row r="215" spans="1:28" ht="14.25" customHeight="1" x14ac:dyDescent="0.25">
      <c r="A215" s="207"/>
      <c r="B215" s="207"/>
      <c r="C215" s="207"/>
      <c r="D215" s="207"/>
      <c r="E215" s="207"/>
      <c r="F215" s="207"/>
      <c r="G215" s="207"/>
      <c r="H215" s="207"/>
      <c r="I215" s="207"/>
      <c r="J215" s="207"/>
      <c r="K215" s="207"/>
      <c r="L215" s="207"/>
      <c r="M215" s="207"/>
      <c r="N215" s="207"/>
      <c r="O215" s="207"/>
      <c r="P215" s="207"/>
      <c r="Q215" s="207"/>
      <c r="R215" s="207"/>
      <c r="S215" s="207"/>
      <c r="T215" s="207"/>
      <c r="U215" s="207"/>
      <c r="V215" s="207"/>
      <c r="W215" s="207"/>
      <c r="X215" s="207"/>
      <c r="Y215" s="207"/>
      <c r="Z215" s="207"/>
      <c r="AA215" s="207"/>
      <c r="AB215" s="207"/>
    </row>
    <row r="216" spans="1:28" ht="14.25" customHeight="1" x14ac:dyDescent="0.25">
      <c r="A216" s="207"/>
      <c r="B216" s="207"/>
      <c r="C216" s="207"/>
      <c r="D216" s="207"/>
      <c r="E216" s="207"/>
      <c r="F216" s="207"/>
      <c r="G216" s="207"/>
      <c r="H216" s="207"/>
      <c r="I216" s="207"/>
      <c r="J216" s="207"/>
      <c r="K216" s="207"/>
      <c r="L216" s="207"/>
      <c r="M216" s="207"/>
      <c r="N216" s="207"/>
      <c r="O216" s="207"/>
      <c r="P216" s="207"/>
      <c r="Q216" s="207"/>
      <c r="R216" s="207"/>
      <c r="S216" s="207"/>
      <c r="T216" s="207"/>
      <c r="U216" s="207"/>
      <c r="V216" s="207"/>
      <c r="W216" s="207"/>
      <c r="X216" s="207"/>
      <c r="Y216" s="207"/>
      <c r="Z216" s="207"/>
      <c r="AA216" s="207"/>
      <c r="AB216" s="207"/>
    </row>
    <row r="217" spans="1:28" ht="14.25" customHeight="1" x14ac:dyDescent="0.25">
      <c r="A217" s="207"/>
      <c r="B217" s="207"/>
      <c r="C217" s="207"/>
      <c r="D217" s="207"/>
      <c r="E217" s="207"/>
      <c r="F217" s="207"/>
      <c r="G217" s="207"/>
      <c r="H217" s="207"/>
      <c r="I217" s="207"/>
      <c r="J217" s="207"/>
      <c r="K217" s="207"/>
      <c r="L217" s="207"/>
      <c r="M217" s="207"/>
      <c r="N217" s="207"/>
      <c r="O217" s="207"/>
      <c r="P217" s="207"/>
      <c r="Q217" s="207"/>
      <c r="R217" s="207"/>
      <c r="S217" s="207"/>
      <c r="T217" s="207"/>
      <c r="U217" s="207"/>
      <c r="V217" s="207"/>
      <c r="W217" s="207"/>
      <c r="X217" s="207"/>
      <c r="Y217" s="207"/>
      <c r="Z217" s="207"/>
      <c r="AA217" s="207"/>
      <c r="AB217" s="207"/>
    </row>
    <row r="218" spans="1:28" ht="14.25" customHeight="1" x14ac:dyDescent="0.25">
      <c r="A218" s="207"/>
      <c r="B218" s="207"/>
      <c r="C218" s="207"/>
      <c r="D218" s="207"/>
      <c r="E218" s="207"/>
      <c r="F218" s="207"/>
      <c r="G218" s="207"/>
      <c r="H218" s="207"/>
      <c r="I218" s="207"/>
      <c r="J218" s="207"/>
      <c r="K218" s="207"/>
      <c r="L218" s="207"/>
      <c r="M218" s="207"/>
      <c r="N218" s="207"/>
      <c r="O218" s="207"/>
      <c r="P218" s="207"/>
      <c r="Q218" s="207"/>
      <c r="R218" s="207"/>
      <c r="S218" s="207"/>
      <c r="T218" s="207"/>
      <c r="U218" s="207"/>
      <c r="V218" s="207"/>
      <c r="W218" s="207"/>
      <c r="X218" s="207"/>
      <c r="Y218" s="207"/>
      <c r="Z218" s="207"/>
      <c r="AA218" s="207"/>
      <c r="AB218" s="207"/>
    </row>
    <row r="219" spans="1:28" ht="14.25" customHeight="1" x14ac:dyDescent="0.25">
      <c r="A219" s="207"/>
      <c r="B219" s="207"/>
      <c r="C219" s="207"/>
      <c r="D219" s="207"/>
      <c r="E219" s="207"/>
      <c r="F219" s="207"/>
      <c r="G219" s="207"/>
      <c r="H219" s="207"/>
      <c r="I219" s="207"/>
      <c r="J219" s="207"/>
      <c r="K219" s="207"/>
      <c r="L219" s="207"/>
      <c r="M219" s="207"/>
      <c r="N219" s="207"/>
      <c r="O219" s="207"/>
      <c r="P219" s="207"/>
      <c r="Q219" s="207"/>
      <c r="R219" s="207"/>
      <c r="S219" s="207"/>
      <c r="T219" s="207"/>
      <c r="U219" s="207"/>
      <c r="V219" s="207"/>
      <c r="W219" s="207"/>
      <c r="X219" s="207"/>
      <c r="Y219" s="207"/>
      <c r="Z219" s="207"/>
      <c r="AA219" s="207"/>
      <c r="AB219" s="207"/>
    </row>
    <row r="220" spans="1:28" ht="14.25" customHeight="1" x14ac:dyDescent="0.25">
      <c r="A220" s="207"/>
      <c r="B220" s="207"/>
      <c r="C220" s="207"/>
      <c r="D220" s="207"/>
      <c r="E220" s="207"/>
      <c r="F220" s="207"/>
      <c r="G220" s="207"/>
      <c r="H220" s="207"/>
      <c r="I220" s="207"/>
      <c r="J220" s="207"/>
      <c r="K220" s="207"/>
      <c r="L220" s="207"/>
      <c r="M220" s="207"/>
      <c r="N220" s="207"/>
      <c r="O220" s="207"/>
      <c r="P220" s="207"/>
      <c r="Q220" s="207"/>
      <c r="R220" s="207"/>
      <c r="S220" s="207"/>
      <c r="T220" s="207"/>
      <c r="U220" s="207"/>
      <c r="V220" s="207"/>
      <c r="W220" s="207"/>
      <c r="X220" s="207"/>
      <c r="Y220" s="207"/>
      <c r="Z220" s="207"/>
      <c r="AA220" s="207"/>
      <c r="AB220" s="207"/>
    </row>
    <row r="221" spans="1:28" ht="14.25" customHeight="1" x14ac:dyDescent="0.25">
      <c r="A221" s="207"/>
      <c r="B221" s="207"/>
      <c r="C221" s="207"/>
      <c r="D221" s="207"/>
      <c r="E221" s="207"/>
      <c r="F221" s="207"/>
      <c r="G221" s="207"/>
      <c r="H221" s="207"/>
      <c r="I221" s="207"/>
      <c r="J221" s="207"/>
      <c r="K221" s="207"/>
      <c r="L221" s="207"/>
      <c r="M221" s="207"/>
      <c r="N221" s="207"/>
      <c r="O221" s="207"/>
      <c r="P221" s="207"/>
      <c r="Q221" s="207"/>
      <c r="R221" s="207"/>
      <c r="S221" s="207"/>
      <c r="T221" s="207"/>
      <c r="U221" s="207"/>
      <c r="V221" s="207"/>
      <c r="W221" s="207"/>
      <c r="X221" s="207"/>
      <c r="Y221" s="207"/>
      <c r="Z221" s="207"/>
      <c r="AA221" s="207"/>
      <c r="AB221" s="207"/>
    </row>
    <row r="222" spans="1:28" ht="14.25" customHeight="1" x14ac:dyDescent="0.25">
      <c r="A222" s="207"/>
      <c r="B222" s="207"/>
      <c r="C222" s="207"/>
      <c r="D222" s="207"/>
      <c r="E222" s="207"/>
      <c r="F222" s="207"/>
      <c r="G222" s="207"/>
      <c r="H222" s="207"/>
      <c r="I222" s="207"/>
      <c r="J222" s="207"/>
      <c r="K222" s="207"/>
      <c r="L222" s="207"/>
      <c r="M222" s="207"/>
      <c r="N222" s="207"/>
      <c r="O222" s="207"/>
      <c r="P222" s="207"/>
      <c r="Q222" s="207"/>
      <c r="R222" s="207"/>
      <c r="S222" s="207"/>
      <c r="T222" s="207"/>
      <c r="U222" s="207"/>
      <c r="V222" s="207"/>
      <c r="W222" s="207"/>
      <c r="X222" s="207"/>
      <c r="Y222" s="207"/>
      <c r="Z222" s="207"/>
      <c r="AA222" s="207"/>
      <c r="AB222" s="207"/>
    </row>
    <row r="223" spans="1:28" ht="14.25" customHeight="1" x14ac:dyDescent="0.25">
      <c r="A223" s="207"/>
      <c r="B223" s="207"/>
      <c r="C223" s="207"/>
      <c r="D223" s="207"/>
      <c r="E223" s="207"/>
      <c r="F223" s="207"/>
      <c r="G223" s="207"/>
      <c r="H223" s="207"/>
      <c r="I223" s="207"/>
      <c r="J223" s="207"/>
      <c r="K223" s="207"/>
      <c r="L223" s="207"/>
      <c r="M223" s="207"/>
      <c r="N223" s="207"/>
      <c r="O223" s="207"/>
      <c r="P223" s="207"/>
      <c r="Q223" s="207"/>
      <c r="R223" s="207"/>
      <c r="S223" s="207"/>
      <c r="T223" s="207"/>
      <c r="U223" s="207"/>
      <c r="V223" s="207"/>
      <c r="W223" s="207"/>
      <c r="X223" s="207"/>
      <c r="Y223" s="207"/>
      <c r="Z223" s="207"/>
      <c r="AA223" s="207"/>
      <c r="AB223" s="207"/>
    </row>
    <row r="224" spans="1:28" ht="14.25" customHeight="1" x14ac:dyDescent="0.25">
      <c r="A224" s="207"/>
      <c r="B224" s="207"/>
      <c r="C224" s="207"/>
      <c r="D224" s="207"/>
      <c r="E224" s="207"/>
      <c r="F224" s="207"/>
      <c r="G224" s="207"/>
      <c r="H224" s="207"/>
      <c r="I224" s="207"/>
      <c r="J224" s="207"/>
      <c r="K224" s="207"/>
      <c r="L224" s="207"/>
      <c r="M224" s="207"/>
      <c r="N224" s="207"/>
      <c r="O224" s="207"/>
      <c r="P224" s="207"/>
      <c r="Q224" s="207"/>
      <c r="R224" s="207"/>
      <c r="S224" s="207"/>
      <c r="T224" s="207"/>
      <c r="U224" s="207"/>
      <c r="V224" s="207"/>
      <c r="W224" s="207"/>
      <c r="X224" s="207"/>
      <c r="Y224" s="207"/>
      <c r="Z224" s="207"/>
      <c r="AA224" s="207"/>
      <c r="AB224" s="207"/>
    </row>
    <row r="225" spans="1:28" ht="14.25" customHeight="1" x14ac:dyDescent="0.25">
      <c r="A225" s="207"/>
      <c r="B225" s="207"/>
      <c r="C225" s="207"/>
      <c r="D225" s="207"/>
      <c r="E225" s="207"/>
      <c r="F225" s="207"/>
      <c r="G225" s="207"/>
      <c r="H225" s="207"/>
      <c r="I225" s="207"/>
      <c r="J225" s="207"/>
      <c r="K225" s="207"/>
      <c r="L225" s="207"/>
      <c r="M225" s="207"/>
      <c r="N225" s="207"/>
      <c r="O225" s="207"/>
      <c r="P225" s="207"/>
      <c r="Q225" s="207"/>
      <c r="R225" s="207"/>
      <c r="S225" s="207"/>
      <c r="T225" s="207"/>
      <c r="U225" s="207"/>
      <c r="V225" s="207"/>
      <c r="W225" s="207"/>
      <c r="X225" s="207"/>
      <c r="Y225" s="207"/>
      <c r="Z225" s="207"/>
      <c r="AA225" s="207"/>
      <c r="AB225" s="207"/>
    </row>
    <row r="226" spans="1:28" ht="14.25" customHeight="1" x14ac:dyDescent="0.25">
      <c r="A226" s="207"/>
      <c r="B226" s="207"/>
      <c r="C226" s="207"/>
      <c r="D226" s="207"/>
      <c r="E226" s="207"/>
      <c r="F226" s="207"/>
      <c r="G226" s="207"/>
      <c r="H226" s="207"/>
      <c r="I226" s="207"/>
      <c r="J226" s="207"/>
      <c r="K226" s="207"/>
      <c r="L226" s="207"/>
      <c r="M226" s="207"/>
      <c r="N226" s="207"/>
      <c r="O226" s="207"/>
      <c r="P226" s="207"/>
      <c r="Q226" s="207"/>
      <c r="R226" s="207"/>
      <c r="S226" s="207"/>
      <c r="T226" s="207"/>
      <c r="U226" s="207"/>
      <c r="V226" s="207"/>
      <c r="W226" s="207"/>
      <c r="X226" s="207"/>
      <c r="Y226" s="207"/>
      <c r="Z226" s="207"/>
      <c r="AA226" s="207"/>
      <c r="AB226" s="207"/>
    </row>
    <row r="227" spans="1:28" ht="14.25" customHeight="1" x14ac:dyDescent="0.25">
      <c r="A227" s="207"/>
      <c r="B227" s="207"/>
      <c r="C227" s="207"/>
      <c r="D227" s="207"/>
      <c r="E227" s="207"/>
      <c r="F227" s="207"/>
      <c r="G227" s="207"/>
      <c r="H227" s="207"/>
      <c r="I227" s="207"/>
      <c r="J227" s="207"/>
      <c r="K227" s="207"/>
      <c r="L227" s="207"/>
      <c r="M227" s="207"/>
      <c r="N227" s="207"/>
      <c r="O227" s="207"/>
      <c r="P227" s="207"/>
      <c r="Q227" s="207"/>
      <c r="R227" s="207"/>
      <c r="S227" s="207"/>
      <c r="T227" s="207"/>
      <c r="U227" s="207"/>
      <c r="V227" s="207"/>
      <c r="W227" s="207"/>
      <c r="X227" s="207"/>
      <c r="Y227" s="207"/>
      <c r="Z227" s="207"/>
      <c r="AA227" s="207"/>
      <c r="AB227" s="207"/>
    </row>
    <row r="228" spans="1:28" ht="14.25" customHeight="1" x14ac:dyDescent="0.25">
      <c r="A228" s="207"/>
      <c r="B228" s="207"/>
      <c r="C228" s="207"/>
      <c r="D228" s="207"/>
      <c r="E228" s="207"/>
      <c r="F228" s="207"/>
      <c r="G228" s="207"/>
      <c r="H228" s="207"/>
      <c r="I228" s="207"/>
      <c r="J228" s="207"/>
      <c r="K228" s="207"/>
      <c r="L228" s="207"/>
      <c r="M228" s="207"/>
      <c r="N228" s="207"/>
      <c r="O228" s="207"/>
      <c r="P228" s="207"/>
      <c r="Q228" s="207"/>
      <c r="R228" s="207"/>
      <c r="S228" s="207"/>
      <c r="T228" s="207"/>
      <c r="U228" s="207"/>
      <c r="V228" s="207"/>
      <c r="W228" s="207"/>
      <c r="X228" s="207"/>
      <c r="Y228" s="207"/>
      <c r="Z228" s="207"/>
      <c r="AA228" s="207"/>
      <c r="AB228" s="207"/>
    </row>
    <row r="229" spans="1:28" ht="14.25" customHeight="1" x14ac:dyDescent="0.25">
      <c r="A229" s="207"/>
      <c r="B229" s="207"/>
      <c r="C229" s="207"/>
      <c r="D229" s="207"/>
      <c r="E229" s="207"/>
      <c r="F229" s="207"/>
      <c r="G229" s="207"/>
      <c r="H229" s="207"/>
      <c r="I229" s="207"/>
      <c r="J229" s="207"/>
      <c r="K229" s="207"/>
      <c r="L229" s="207"/>
      <c r="M229" s="207"/>
      <c r="N229" s="207"/>
      <c r="O229" s="207"/>
      <c r="P229" s="207"/>
      <c r="Q229" s="207"/>
      <c r="R229" s="207"/>
      <c r="S229" s="207"/>
      <c r="T229" s="207"/>
      <c r="U229" s="207"/>
      <c r="V229" s="207"/>
      <c r="W229" s="207"/>
      <c r="X229" s="207"/>
      <c r="Y229" s="207"/>
      <c r="Z229" s="207"/>
      <c r="AA229" s="207"/>
      <c r="AB229" s="207"/>
    </row>
    <row r="230" spans="1:28" ht="14.25" customHeight="1" x14ac:dyDescent="0.25">
      <c r="A230" s="207"/>
      <c r="B230" s="207"/>
      <c r="C230" s="207"/>
      <c r="D230" s="207"/>
      <c r="E230" s="207"/>
      <c r="F230" s="207"/>
      <c r="G230" s="207"/>
      <c r="H230" s="207"/>
      <c r="I230" s="207"/>
      <c r="J230" s="207"/>
      <c r="K230" s="207"/>
      <c r="L230" s="207"/>
      <c r="M230" s="207"/>
      <c r="N230" s="207"/>
      <c r="O230" s="207"/>
      <c r="P230" s="207"/>
      <c r="Q230" s="207"/>
      <c r="R230" s="207"/>
      <c r="S230" s="207"/>
      <c r="T230" s="207"/>
      <c r="U230" s="207"/>
      <c r="V230" s="207"/>
      <c r="W230" s="207"/>
      <c r="X230" s="207"/>
      <c r="Y230" s="207"/>
      <c r="Z230" s="207"/>
      <c r="AA230" s="207"/>
      <c r="AB230" s="207"/>
    </row>
    <row r="231" spans="1:28" ht="14.25" customHeight="1" x14ac:dyDescent="0.25">
      <c r="A231" s="207"/>
      <c r="B231" s="207"/>
      <c r="C231" s="207"/>
      <c r="D231" s="207"/>
      <c r="E231" s="207"/>
      <c r="F231" s="207"/>
      <c r="G231" s="207"/>
      <c r="H231" s="207"/>
      <c r="I231" s="207"/>
      <c r="J231" s="207"/>
      <c r="K231" s="207"/>
      <c r="L231" s="207"/>
      <c r="M231" s="207"/>
      <c r="N231" s="207"/>
      <c r="O231" s="207"/>
      <c r="P231" s="207"/>
      <c r="Q231" s="207"/>
      <c r="R231" s="207"/>
      <c r="S231" s="207"/>
      <c r="T231" s="207"/>
      <c r="U231" s="207"/>
      <c r="V231" s="207"/>
      <c r="W231" s="207"/>
      <c r="X231" s="207"/>
      <c r="Y231" s="207"/>
      <c r="Z231" s="207"/>
      <c r="AA231" s="207"/>
      <c r="AB231" s="207"/>
    </row>
    <row r="232" spans="1:28" ht="14.25" customHeight="1" x14ac:dyDescent="0.25">
      <c r="A232" s="207"/>
      <c r="B232" s="207"/>
      <c r="C232" s="207"/>
      <c r="D232" s="207"/>
      <c r="E232" s="207"/>
      <c r="F232" s="207"/>
      <c r="G232" s="207"/>
      <c r="H232" s="207"/>
      <c r="I232" s="207"/>
      <c r="J232" s="207"/>
      <c r="K232" s="207"/>
      <c r="L232" s="207"/>
      <c r="M232" s="207"/>
      <c r="N232" s="207"/>
      <c r="O232" s="207"/>
      <c r="P232" s="207"/>
      <c r="Q232" s="207"/>
      <c r="R232" s="207"/>
      <c r="S232" s="207"/>
      <c r="T232" s="207"/>
      <c r="U232" s="207"/>
      <c r="V232" s="207"/>
      <c r="W232" s="207"/>
      <c r="X232" s="207"/>
      <c r="Y232" s="207"/>
      <c r="Z232" s="207"/>
      <c r="AA232" s="207"/>
      <c r="AB232" s="207"/>
    </row>
    <row r="233" spans="1:28" ht="14.25" customHeight="1" x14ac:dyDescent="0.25">
      <c r="A233" s="207"/>
      <c r="B233" s="207"/>
      <c r="C233" s="207"/>
      <c r="D233" s="207"/>
      <c r="E233" s="207"/>
      <c r="F233" s="207"/>
      <c r="G233" s="207"/>
      <c r="H233" s="207"/>
      <c r="I233" s="207"/>
      <c r="J233" s="207"/>
      <c r="K233" s="207"/>
      <c r="L233" s="207"/>
      <c r="M233" s="207"/>
      <c r="N233" s="207"/>
      <c r="O233" s="207"/>
      <c r="P233" s="207"/>
      <c r="Q233" s="207"/>
      <c r="R233" s="207"/>
      <c r="S233" s="207"/>
      <c r="T233" s="207"/>
      <c r="U233" s="207"/>
      <c r="V233" s="207"/>
      <c r="W233" s="207"/>
      <c r="X233" s="207"/>
      <c r="Y233" s="207"/>
      <c r="Z233" s="207"/>
      <c r="AA233" s="207"/>
      <c r="AB233" s="207"/>
    </row>
    <row r="234" spans="1:28" ht="14.25" customHeight="1" x14ac:dyDescent="0.25">
      <c r="A234" s="207"/>
      <c r="B234" s="207"/>
      <c r="C234" s="207"/>
      <c r="D234" s="207"/>
      <c r="E234" s="207"/>
      <c r="F234" s="207"/>
      <c r="G234" s="207"/>
      <c r="H234" s="207"/>
      <c r="I234" s="207"/>
      <c r="J234" s="207"/>
      <c r="K234" s="207"/>
      <c r="L234" s="207"/>
      <c r="M234" s="207"/>
      <c r="N234" s="207"/>
      <c r="O234" s="207"/>
      <c r="P234" s="207"/>
      <c r="Q234" s="207"/>
      <c r="R234" s="207"/>
      <c r="S234" s="207"/>
      <c r="T234" s="207"/>
      <c r="U234" s="207"/>
      <c r="V234" s="207"/>
      <c r="W234" s="207"/>
      <c r="X234" s="207"/>
      <c r="Y234" s="207"/>
      <c r="Z234" s="207"/>
      <c r="AA234" s="207"/>
      <c r="AB234" s="207"/>
    </row>
    <row r="235" spans="1:28" ht="14.25" customHeight="1" x14ac:dyDescent="0.25">
      <c r="A235" s="207"/>
      <c r="B235" s="207"/>
      <c r="C235" s="207"/>
      <c r="D235" s="207"/>
      <c r="E235" s="207"/>
      <c r="F235" s="207"/>
      <c r="G235" s="207"/>
      <c r="H235" s="207"/>
      <c r="I235" s="207"/>
      <c r="J235" s="207"/>
      <c r="K235" s="207"/>
      <c r="L235" s="207"/>
      <c r="M235" s="207"/>
      <c r="N235" s="207"/>
      <c r="O235" s="207"/>
      <c r="P235" s="207"/>
      <c r="Q235" s="207"/>
      <c r="R235" s="207"/>
      <c r="S235" s="207"/>
      <c r="T235" s="207"/>
      <c r="U235" s="207"/>
      <c r="V235" s="207"/>
      <c r="W235" s="207"/>
      <c r="X235" s="207"/>
      <c r="Y235" s="207"/>
      <c r="Z235" s="207"/>
      <c r="AA235" s="207"/>
      <c r="AB235" s="207"/>
    </row>
    <row r="236" spans="1:28" ht="14.25" customHeight="1" x14ac:dyDescent="0.25">
      <c r="A236" s="207"/>
      <c r="B236" s="207"/>
      <c r="C236" s="207"/>
      <c r="D236" s="207"/>
      <c r="E236" s="207"/>
      <c r="F236" s="207"/>
      <c r="G236" s="207"/>
      <c r="H236" s="207"/>
      <c r="I236" s="207"/>
      <c r="J236" s="207"/>
      <c r="K236" s="207"/>
      <c r="L236" s="207"/>
      <c r="M236" s="207"/>
      <c r="N236" s="207"/>
      <c r="O236" s="207"/>
      <c r="P236" s="207"/>
      <c r="Q236" s="207"/>
      <c r="R236" s="207"/>
      <c r="S236" s="207"/>
      <c r="T236" s="207"/>
      <c r="U236" s="207"/>
      <c r="V236" s="207"/>
      <c r="W236" s="207"/>
      <c r="X236" s="207"/>
      <c r="Y236" s="207"/>
      <c r="Z236" s="207"/>
      <c r="AA236" s="207"/>
      <c r="AB236" s="207"/>
    </row>
    <row r="237" spans="1:28" ht="14.25" customHeight="1" x14ac:dyDescent="0.25">
      <c r="A237" s="207"/>
      <c r="B237" s="207"/>
      <c r="C237" s="207"/>
      <c r="D237" s="207"/>
      <c r="E237" s="207"/>
      <c r="F237" s="207"/>
      <c r="G237" s="207"/>
      <c r="H237" s="207"/>
      <c r="I237" s="207"/>
      <c r="J237" s="207"/>
      <c r="K237" s="207"/>
      <c r="L237" s="207"/>
      <c r="M237" s="207"/>
      <c r="N237" s="207"/>
      <c r="O237" s="207"/>
      <c r="P237" s="207"/>
      <c r="Q237" s="207"/>
      <c r="R237" s="207"/>
      <c r="S237" s="207"/>
      <c r="T237" s="207"/>
      <c r="U237" s="207"/>
      <c r="V237" s="207"/>
      <c r="W237" s="207"/>
      <c r="X237" s="207"/>
      <c r="Y237" s="207"/>
      <c r="Z237" s="207"/>
      <c r="AA237" s="207"/>
      <c r="AB237" s="207"/>
    </row>
    <row r="238" spans="1:28" ht="14.25" customHeight="1" x14ac:dyDescent="0.25">
      <c r="A238" s="207"/>
      <c r="B238" s="207"/>
      <c r="C238" s="207"/>
      <c r="D238" s="207"/>
      <c r="E238" s="207"/>
      <c r="F238" s="207"/>
      <c r="G238" s="207"/>
      <c r="H238" s="207"/>
      <c r="I238" s="207"/>
      <c r="J238" s="207"/>
      <c r="K238" s="207"/>
      <c r="L238" s="207"/>
      <c r="M238" s="207"/>
      <c r="N238" s="207"/>
      <c r="O238" s="207"/>
      <c r="P238" s="207"/>
      <c r="Q238" s="207"/>
      <c r="R238" s="207"/>
      <c r="S238" s="207"/>
      <c r="T238" s="207"/>
      <c r="U238" s="207"/>
      <c r="V238" s="207"/>
      <c r="W238" s="207"/>
      <c r="X238" s="207"/>
      <c r="Y238" s="207"/>
      <c r="Z238" s="207"/>
      <c r="AA238" s="207"/>
      <c r="AB238" s="207"/>
    </row>
    <row r="239" spans="1:28" ht="14.25" customHeight="1" x14ac:dyDescent="0.25">
      <c r="A239" s="207"/>
      <c r="B239" s="207"/>
      <c r="C239" s="207"/>
      <c r="D239" s="207"/>
      <c r="E239" s="207"/>
      <c r="F239" s="207"/>
      <c r="G239" s="207"/>
      <c r="H239" s="207"/>
      <c r="I239" s="207"/>
      <c r="J239" s="207"/>
      <c r="K239" s="207"/>
      <c r="L239" s="207"/>
      <c r="M239" s="207"/>
      <c r="N239" s="207"/>
      <c r="O239" s="207"/>
      <c r="P239" s="207"/>
      <c r="Q239" s="207"/>
      <c r="R239" s="207"/>
      <c r="S239" s="207"/>
      <c r="T239" s="207"/>
      <c r="U239" s="207"/>
      <c r="V239" s="207"/>
      <c r="W239" s="207"/>
      <c r="X239" s="207"/>
      <c r="Y239" s="207"/>
      <c r="Z239" s="207"/>
      <c r="AA239" s="207"/>
      <c r="AB239" s="207"/>
    </row>
    <row r="240" spans="1:28" ht="14.25" customHeight="1" x14ac:dyDescent="0.25">
      <c r="A240" s="207"/>
      <c r="B240" s="207"/>
      <c r="C240" s="207"/>
      <c r="D240" s="207"/>
      <c r="E240" s="207"/>
      <c r="F240" s="207"/>
      <c r="G240" s="207"/>
      <c r="H240" s="207"/>
      <c r="I240" s="207"/>
      <c r="J240" s="207"/>
      <c r="K240" s="207"/>
      <c r="L240" s="207"/>
      <c r="M240" s="207"/>
      <c r="N240" s="207"/>
      <c r="O240" s="207"/>
      <c r="P240" s="207"/>
      <c r="Q240" s="207"/>
      <c r="R240" s="207"/>
      <c r="S240" s="207"/>
      <c r="T240" s="207"/>
      <c r="U240" s="207"/>
      <c r="V240" s="207"/>
      <c r="W240" s="207"/>
      <c r="X240" s="207"/>
      <c r="Y240" s="207"/>
      <c r="Z240" s="207"/>
      <c r="AA240" s="207"/>
      <c r="AB240" s="207"/>
    </row>
    <row r="241" spans="1:28" ht="14.25" customHeight="1" x14ac:dyDescent="0.25">
      <c r="A241" s="207"/>
      <c r="B241" s="207"/>
      <c r="C241" s="207"/>
      <c r="D241" s="207"/>
      <c r="E241" s="207"/>
      <c r="F241" s="207"/>
      <c r="G241" s="207"/>
      <c r="H241" s="207"/>
      <c r="I241" s="207"/>
      <c r="J241" s="207"/>
      <c r="K241" s="207"/>
      <c r="L241" s="207"/>
      <c r="M241" s="207"/>
      <c r="N241" s="207"/>
      <c r="O241" s="207"/>
      <c r="P241" s="207"/>
      <c r="Q241" s="207"/>
      <c r="R241" s="207"/>
      <c r="S241" s="207"/>
      <c r="T241" s="207"/>
      <c r="U241" s="207"/>
      <c r="V241" s="207"/>
      <c r="W241" s="207"/>
      <c r="X241" s="207"/>
      <c r="Y241" s="207"/>
      <c r="Z241" s="207"/>
      <c r="AA241" s="207"/>
      <c r="AB241" s="207"/>
    </row>
    <row r="242" spans="1:28" ht="14.25" customHeight="1" x14ac:dyDescent="0.25">
      <c r="A242" s="207"/>
      <c r="B242" s="207"/>
      <c r="C242" s="207"/>
      <c r="D242" s="207"/>
      <c r="E242" s="207"/>
      <c r="F242" s="207"/>
      <c r="G242" s="207"/>
      <c r="H242" s="207"/>
      <c r="I242" s="207"/>
      <c r="J242" s="207"/>
      <c r="K242" s="207"/>
      <c r="L242" s="207"/>
      <c r="M242" s="207"/>
      <c r="N242" s="207"/>
      <c r="O242" s="207"/>
      <c r="P242" s="207"/>
      <c r="Q242" s="207"/>
      <c r="R242" s="207"/>
      <c r="S242" s="207"/>
      <c r="T242" s="207"/>
      <c r="U242" s="207"/>
      <c r="V242" s="207"/>
      <c r="W242" s="207"/>
      <c r="X242" s="207"/>
      <c r="Y242" s="207"/>
      <c r="Z242" s="207"/>
      <c r="AA242" s="207"/>
      <c r="AB242" s="207"/>
    </row>
    <row r="243" spans="1:28" ht="14.25" customHeight="1" x14ac:dyDescent="0.25">
      <c r="A243" s="207"/>
      <c r="B243" s="207"/>
      <c r="C243" s="207"/>
      <c r="D243" s="207"/>
      <c r="E243" s="207"/>
      <c r="F243" s="207"/>
      <c r="G243" s="207"/>
      <c r="H243" s="207"/>
      <c r="I243" s="207"/>
      <c r="J243" s="207"/>
      <c r="K243" s="207"/>
      <c r="L243" s="207"/>
      <c r="M243" s="207"/>
      <c r="N243" s="207"/>
      <c r="O243" s="207"/>
      <c r="P243" s="207"/>
      <c r="Q243" s="207"/>
      <c r="R243" s="207"/>
      <c r="S243" s="207"/>
      <c r="T243" s="207"/>
      <c r="U243" s="207"/>
      <c r="V243" s="207"/>
      <c r="W243" s="207"/>
      <c r="X243" s="207"/>
      <c r="Y243" s="207"/>
      <c r="Z243" s="207"/>
      <c r="AA243" s="207"/>
      <c r="AB243" s="207"/>
    </row>
    <row r="244" spans="1:28" ht="14.25" customHeight="1" x14ac:dyDescent="0.25">
      <c r="A244" s="207"/>
      <c r="B244" s="207"/>
      <c r="C244" s="207"/>
      <c r="D244" s="207"/>
      <c r="E244" s="207"/>
      <c r="F244" s="207"/>
      <c r="G244" s="207"/>
      <c r="H244" s="207"/>
      <c r="I244" s="207"/>
      <c r="J244" s="207"/>
      <c r="K244" s="207"/>
      <c r="L244" s="207"/>
      <c r="M244" s="207"/>
      <c r="N244" s="207"/>
      <c r="O244" s="207"/>
      <c r="P244" s="207"/>
      <c r="Q244" s="207"/>
      <c r="R244" s="207"/>
      <c r="S244" s="207"/>
      <c r="T244" s="207"/>
      <c r="U244" s="207"/>
      <c r="V244" s="207"/>
      <c r="W244" s="207"/>
      <c r="X244" s="207"/>
      <c r="Y244" s="207"/>
      <c r="Z244" s="207"/>
      <c r="AA244" s="207"/>
      <c r="AB244" s="207"/>
    </row>
    <row r="245" spans="1:28" ht="14.25" customHeight="1" x14ac:dyDescent="0.25">
      <c r="A245" s="207"/>
      <c r="B245" s="207"/>
      <c r="C245" s="207"/>
      <c r="D245" s="207"/>
      <c r="E245" s="207"/>
      <c r="F245" s="207"/>
      <c r="G245" s="207"/>
      <c r="H245" s="207"/>
      <c r="I245" s="207"/>
      <c r="J245" s="207"/>
      <c r="K245" s="207"/>
      <c r="L245" s="207"/>
      <c r="M245" s="207"/>
      <c r="N245" s="207"/>
      <c r="O245" s="207"/>
      <c r="P245" s="207"/>
      <c r="Q245" s="207"/>
      <c r="R245" s="207"/>
      <c r="S245" s="207"/>
      <c r="T245" s="207"/>
      <c r="U245" s="207"/>
      <c r="V245" s="207"/>
      <c r="W245" s="207"/>
      <c r="X245" s="207"/>
      <c r="Y245" s="207"/>
      <c r="Z245" s="207"/>
      <c r="AA245" s="207"/>
      <c r="AB245" s="207"/>
    </row>
    <row r="246" spans="1:28" ht="14.25" customHeight="1" x14ac:dyDescent="0.25">
      <c r="A246" s="207"/>
      <c r="B246" s="207"/>
      <c r="C246" s="207"/>
      <c r="D246" s="207"/>
      <c r="E246" s="207"/>
      <c r="F246" s="207"/>
      <c r="G246" s="207"/>
      <c r="H246" s="207"/>
      <c r="I246" s="207"/>
      <c r="J246" s="207"/>
      <c r="K246" s="207"/>
      <c r="L246" s="207"/>
      <c r="M246" s="207"/>
      <c r="N246" s="207"/>
      <c r="O246" s="207"/>
      <c r="P246" s="207"/>
      <c r="Q246" s="207"/>
      <c r="R246" s="207"/>
      <c r="S246" s="207"/>
      <c r="T246" s="207"/>
      <c r="U246" s="207"/>
      <c r="V246" s="207"/>
      <c r="W246" s="207"/>
      <c r="X246" s="207"/>
      <c r="Y246" s="207"/>
      <c r="Z246" s="207"/>
      <c r="AA246" s="207"/>
      <c r="AB246" s="207"/>
    </row>
    <row r="247" spans="1:28" ht="14.25" customHeight="1" x14ac:dyDescent="0.25">
      <c r="A247" s="207"/>
      <c r="B247" s="207"/>
      <c r="C247" s="207"/>
      <c r="D247" s="207"/>
      <c r="E247" s="207"/>
      <c r="F247" s="207"/>
      <c r="G247" s="207"/>
      <c r="H247" s="207"/>
      <c r="I247" s="207"/>
      <c r="J247" s="207"/>
      <c r="K247" s="207"/>
      <c r="L247" s="207"/>
      <c r="M247" s="207"/>
      <c r="N247" s="207"/>
      <c r="O247" s="207"/>
      <c r="P247" s="207"/>
      <c r="Q247" s="207"/>
      <c r="R247" s="207"/>
      <c r="S247" s="207"/>
      <c r="T247" s="207"/>
      <c r="U247" s="207"/>
      <c r="V247" s="207"/>
      <c r="W247" s="207"/>
      <c r="X247" s="207"/>
      <c r="Y247" s="207"/>
      <c r="Z247" s="207"/>
      <c r="AA247" s="207"/>
      <c r="AB247" s="207"/>
    </row>
    <row r="248" spans="1:28" ht="14.25" customHeight="1" x14ac:dyDescent="0.25">
      <c r="A248" s="207"/>
      <c r="B248" s="207"/>
      <c r="C248" s="207"/>
      <c r="D248" s="207"/>
      <c r="E248" s="207"/>
      <c r="F248" s="207"/>
      <c r="G248" s="207"/>
      <c r="H248" s="207"/>
      <c r="I248" s="207"/>
      <c r="J248" s="207"/>
      <c r="K248" s="207"/>
      <c r="L248" s="207"/>
      <c r="M248" s="207"/>
      <c r="N248" s="207"/>
      <c r="O248" s="207"/>
      <c r="P248" s="207"/>
      <c r="Q248" s="207"/>
      <c r="R248" s="207"/>
      <c r="S248" s="207"/>
      <c r="T248" s="207"/>
      <c r="U248" s="207"/>
      <c r="V248" s="207"/>
      <c r="W248" s="207"/>
      <c r="X248" s="207"/>
      <c r="Y248" s="207"/>
      <c r="Z248" s="207"/>
      <c r="AA248" s="207"/>
      <c r="AB248" s="207"/>
    </row>
    <row r="249" spans="1:28" ht="14.25" customHeight="1" x14ac:dyDescent="0.25">
      <c r="A249" s="207"/>
      <c r="B249" s="207"/>
      <c r="C249" s="207"/>
      <c r="D249" s="207"/>
      <c r="E249" s="207"/>
      <c r="F249" s="207"/>
      <c r="G249" s="207"/>
      <c r="H249" s="207"/>
      <c r="I249" s="207"/>
      <c r="J249" s="207"/>
      <c r="K249" s="207"/>
      <c r="L249" s="207"/>
      <c r="M249" s="207"/>
      <c r="N249" s="207"/>
      <c r="O249" s="207"/>
      <c r="P249" s="207"/>
      <c r="Q249" s="207"/>
      <c r="R249" s="207"/>
      <c r="S249" s="207"/>
      <c r="T249" s="207"/>
      <c r="U249" s="207"/>
      <c r="V249" s="207"/>
      <c r="W249" s="207"/>
      <c r="X249" s="207"/>
      <c r="Y249" s="207"/>
      <c r="Z249" s="207"/>
      <c r="AA249" s="207"/>
      <c r="AB249" s="207"/>
    </row>
    <row r="250" spans="1:28" ht="14.25" customHeight="1" x14ac:dyDescent="0.25">
      <c r="A250" s="207"/>
      <c r="B250" s="207"/>
      <c r="C250" s="207"/>
      <c r="D250" s="207"/>
      <c r="E250" s="207"/>
      <c r="F250" s="207"/>
      <c r="G250" s="207"/>
      <c r="H250" s="207"/>
      <c r="I250" s="207"/>
      <c r="J250" s="207"/>
      <c r="K250" s="207"/>
      <c r="L250" s="207"/>
      <c r="M250" s="207"/>
      <c r="N250" s="207"/>
      <c r="O250" s="207"/>
      <c r="P250" s="207"/>
      <c r="Q250" s="207"/>
      <c r="R250" s="207"/>
      <c r="S250" s="207"/>
      <c r="T250" s="207"/>
      <c r="U250" s="207"/>
      <c r="V250" s="207"/>
      <c r="W250" s="207"/>
      <c r="X250" s="207"/>
      <c r="Y250" s="207"/>
      <c r="Z250" s="207"/>
      <c r="AA250" s="207"/>
      <c r="AB250" s="207"/>
    </row>
    <row r="251" spans="1:28" ht="14.25" customHeight="1" x14ac:dyDescent="0.25">
      <c r="A251" s="207"/>
      <c r="B251" s="207"/>
      <c r="C251" s="207"/>
      <c r="D251" s="207"/>
      <c r="E251" s="207"/>
      <c r="F251" s="207"/>
      <c r="G251" s="207"/>
      <c r="H251" s="207"/>
      <c r="I251" s="207"/>
      <c r="J251" s="207"/>
      <c r="K251" s="207"/>
      <c r="L251" s="207"/>
      <c r="M251" s="207"/>
      <c r="N251" s="207"/>
      <c r="O251" s="207"/>
      <c r="P251" s="207"/>
      <c r="Q251" s="207"/>
      <c r="R251" s="207"/>
      <c r="S251" s="207"/>
      <c r="T251" s="207"/>
      <c r="U251" s="207"/>
      <c r="V251" s="207"/>
      <c r="W251" s="207"/>
      <c r="X251" s="207"/>
      <c r="Y251" s="207"/>
      <c r="Z251" s="207"/>
      <c r="AA251" s="207"/>
      <c r="AB251" s="207"/>
    </row>
    <row r="252" spans="1:28" ht="14.25" customHeight="1" x14ac:dyDescent="0.25">
      <c r="A252" s="207"/>
      <c r="B252" s="207"/>
      <c r="C252" s="207"/>
      <c r="D252" s="207"/>
      <c r="E252" s="207"/>
      <c r="F252" s="207"/>
      <c r="G252" s="207"/>
      <c r="H252" s="207"/>
      <c r="I252" s="207"/>
      <c r="J252" s="207"/>
      <c r="K252" s="207"/>
      <c r="L252" s="207"/>
      <c r="M252" s="207"/>
      <c r="N252" s="207"/>
      <c r="O252" s="207"/>
      <c r="P252" s="207"/>
      <c r="Q252" s="207"/>
      <c r="R252" s="207"/>
      <c r="S252" s="207"/>
      <c r="T252" s="207"/>
      <c r="U252" s="207"/>
      <c r="V252" s="207"/>
      <c r="W252" s="207"/>
      <c r="X252" s="207"/>
      <c r="Y252" s="207"/>
      <c r="Z252" s="207"/>
      <c r="AA252" s="207"/>
      <c r="AB252" s="207"/>
    </row>
    <row r="253" spans="1:28" ht="14.25" customHeight="1" x14ac:dyDescent="0.25">
      <c r="A253" s="207"/>
      <c r="B253" s="207"/>
      <c r="C253" s="207"/>
      <c r="D253" s="207"/>
      <c r="E253" s="207"/>
      <c r="F253" s="207"/>
      <c r="G253" s="207"/>
      <c r="H253" s="207"/>
      <c r="I253" s="207"/>
      <c r="J253" s="207"/>
      <c r="K253" s="207"/>
      <c r="L253" s="207"/>
      <c r="M253" s="207"/>
      <c r="N253" s="207"/>
      <c r="O253" s="207"/>
      <c r="P253" s="207"/>
      <c r="Q253" s="207"/>
      <c r="R253" s="207"/>
      <c r="S253" s="207"/>
      <c r="T253" s="207"/>
      <c r="U253" s="207"/>
      <c r="V253" s="207"/>
      <c r="W253" s="207"/>
      <c r="X253" s="207"/>
      <c r="Y253" s="207"/>
      <c r="Z253" s="207"/>
      <c r="AA253" s="207"/>
      <c r="AB253" s="207"/>
    </row>
    <row r="254" spans="1:28" ht="14.25" customHeight="1" x14ac:dyDescent="0.25">
      <c r="A254" s="207"/>
      <c r="B254" s="207"/>
      <c r="C254" s="207"/>
      <c r="D254" s="207"/>
      <c r="E254" s="207"/>
      <c r="F254" s="207"/>
      <c r="G254" s="207"/>
      <c r="H254" s="207"/>
      <c r="I254" s="207"/>
      <c r="J254" s="207"/>
      <c r="K254" s="207"/>
      <c r="L254" s="207"/>
      <c r="M254" s="207"/>
      <c r="N254" s="207"/>
      <c r="O254" s="207"/>
      <c r="P254" s="207"/>
      <c r="Q254" s="207"/>
      <c r="R254" s="207"/>
      <c r="S254" s="207"/>
      <c r="T254" s="207"/>
      <c r="U254" s="207"/>
      <c r="V254" s="207"/>
      <c r="W254" s="207"/>
      <c r="X254" s="207"/>
      <c r="Y254" s="207"/>
      <c r="Z254" s="207"/>
      <c r="AA254" s="207"/>
      <c r="AB254" s="207"/>
    </row>
    <row r="255" spans="1:28" ht="14.25" customHeight="1" x14ac:dyDescent="0.25">
      <c r="A255" s="207"/>
      <c r="B255" s="207"/>
      <c r="C255" s="207"/>
      <c r="D255" s="207"/>
      <c r="E255" s="207"/>
      <c r="F255" s="207"/>
      <c r="G255" s="207"/>
      <c r="H255" s="207"/>
      <c r="I255" s="207"/>
      <c r="J255" s="207"/>
      <c r="K255" s="207"/>
      <c r="L255" s="207"/>
      <c r="M255" s="207"/>
      <c r="N255" s="207"/>
      <c r="O255" s="207"/>
      <c r="P255" s="207"/>
      <c r="Q255" s="207"/>
      <c r="R255" s="207"/>
      <c r="S255" s="207"/>
      <c r="T255" s="207"/>
      <c r="U255" s="207"/>
      <c r="V255" s="207"/>
      <c r="W255" s="207"/>
      <c r="X255" s="207"/>
      <c r="Y255" s="207"/>
      <c r="Z255" s="207"/>
      <c r="AA255" s="207"/>
      <c r="AB255" s="207"/>
    </row>
    <row r="256" spans="1:28" ht="14.25" customHeight="1" x14ac:dyDescent="0.25">
      <c r="A256" s="207"/>
      <c r="B256" s="207"/>
      <c r="C256" s="207"/>
      <c r="D256" s="207"/>
      <c r="E256" s="207"/>
      <c r="F256" s="207"/>
      <c r="G256" s="207"/>
      <c r="H256" s="207"/>
      <c r="I256" s="207"/>
      <c r="J256" s="207"/>
      <c r="K256" s="207"/>
      <c r="L256" s="207"/>
      <c r="M256" s="207"/>
      <c r="N256" s="207"/>
      <c r="O256" s="207"/>
      <c r="P256" s="207"/>
      <c r="Q256" s="207"/>
      <c r="R256" s="207"/>
      <c r="S256" s="207"/>
      <c r="T256" s="207"/>
      <c r="U256" s="207"/>
      <c r="V256" s="207"/>
      <c r="W256" s="207"/>
      <c r="X256" s="207"/>
      <c r="Y256" s="207"/>
      <c r="Z256" s="207"/>
      <c r="AA256" s="207"/>
      <c r="AB256" s="207"/>
    </row>
    <row r="257" spans="1:28" ht="14.25" customHeight="1" x14ac:dyDescent="0.25">
      <c r="A257" s="207"/>
      <c r="B257" s="207"/>
      <c r="C257" s="207"/>
      <c r="D257" s="207"/>
      <c r="E257" s="207"/>
      <c r="F257" s="207"/>
      <c r="G257" s="207"/>
      <c r="H257" s="207"/>
      <c r="I257" s="207"/>
      <c r="J257" s="207"/>
      <c r="K257" s="207"/>
      <c r="L257" s="207"/>
      <c r="M257" s="207"/>
      <c r="N257" s="207"/>
      <c r="O257" s="207"/>
      <c r="P257" s="207"/>
      <c r="Q257" s="207"/>
      <c r="R257" s="207"/>
      <c r="S257" s="207"/>
      <c r="T257" s="207"/>
      <c r="U257" s="207"/>
      <c r="V257" s="207"/>
      <c r="W257" s="207"/>
      <c r="X257" s="207"/>
      <c r="Y257" s="207"/>
      <c r="Z257" s="207"/>
      <c r="AA257" s="207"/>
      <c r="AB257" s="207"/>
    </row>
    <row r="258" spans="1:28" ht="14.25" customHeight="1" x14ac:dyDescent="0.25">
      <c r="A258" s="207"/>
      <c r="B258" s="207"/>
      <c r="C258" s="207"/>
      <c r="D258" s="207"/>
      <c r="E258" s="207"/>
      <c r="F258" s="207"/>
      <c r="G258" s="207"/>
      <c r="H258" s="207"/>
      <c r="I258" s="207"/>
      <c r="J258" s="207"/>
      <c r="K258" s="207"/>
      <c r="L258" s="207"/>
      <c r="M258" s="207"/>
      <c r="N258" s="207"/>
      <c r="O258" s="207"/>
      <c r="P258" s="207"/>
      <c r="Q258" s="207"/>
      <c r="R258" s="207"/>
      <c r="S258" s="207"/>
      <c r="T258" s="207"/>
      <c r="U258" s="207"/>
      <c r="V258" s="207"/>
      <c r="W258" s="207"/>
      <c r="X258" s="207"/>
      <c r="Y258" s="207"/>
      <c r="Z258" s="207"/>
      <c r="AA258" s="207"/>
      <c r="AB258" s="207"/>
    </row>
    <row r="259" spans="1:28" ht="14.25" customHeight="1" x14ac:dyDescent="0.25">
      <c r="A259" s="207"/>
      <c r="B259" s="207"/>
      <c r="C259" s="207"/>
      <c r="D259" s="207"/>
      <c r="E259" s="207"/>
      <c r="F259" s="207"/>
      <c r="G259" s="207"/>
      <c r="H259" s="207"/>
      <c r="I259" s="207"/>
      <c r="J259" s="207"/>
      <c r="K259" s="207"/>
      <c r="L259" s="207"/>
      <c r="M259" s="207"/>
      <c r="N259" s="207"/>
      <c r="O259" s="207"/>
      <c r="P259" s="207"/>
      <c r="Q259" s="207"/>
      <c r="R259" s="207"/>
      <c r="S259" s="207"/>
      <c r="T259" s="207"/>
      <c r="U259" s="207"/>
      <c r="V259" s="207"/>
      <c r="W259" s="207"/>
      <c r="X259" s="207"/>
      <c r="Y259" s="207"/>
      <c r="Z259" s="207"/>
      <c r="AA259" s="207"/>
      <c r="AB259" s="207"/>
    </row>
    <row r="260" spans="1:28" ht="14.25" customHeight="1" x14ac:dyDescent="0.25">
      <c r="A260" s="207"/>
      <c r="B260" s="207"/>
      <c r="C260" s="207"/>
      <c r="D260" s="207"/>
      <c r="E260" s="207"/>
      <c r="F260" s="207"/>
      <c r="G260" s="207"/>
      <c r="H260" s="207"/>
      <c r="I260" s="207"/>
      <c r="J260" s="207"/>
      <c r="K260" s="207"/>
      <c r="L260" s="207"/>
      <c r="M260" s="207"/>
      <c r="N260" s="207"/>
      <c r="O260" s="207"/>
      <c r="P260" s="207"/>
      <c r="Q260" s="207"/>
      <c r="R260" s="207"/>
      <c r="S260" s="207"/>
      <c r="T260" s="207"/>
      <c r="U260" s="207"/>
      <c r="V260" s="207"/>
      <c r="W260" s="207"/>
      <c r="X260" s="207"/>
      <c r="Y260" s="207"/>
      <c r="Z260" s="207"/>
      <c r="AA260" s="207"/>
      <c r="AB260" s="207"/>
    </row>
    <row r="261" spans="1:28" ht="14.25" customHeight="1" x14ac:dyDescent="0.25">
      <c r="A261" s="207"/>
      <c r="B261" s="207"/>
      <c r="C261" s="207"/>
      <c r="D261" s="207"/>
      <c r="E261" s="207"/>
      <c r="F261" s="207"/>
      <c r="G261" s="207"/>
      <c r="H261" s="207"/>
      <c r="I261" s="207"/>
      <c r="J261" s="207"/>
      <c r="K261" s="207"/>
      <c r="L261" s="207"/>
      <c r="M261" s="207"/>
      <c r="N261" s="207"/>
      <c r="O261" s="207"/>
      <c r="P261" s="207"/>
      <c r="Q261" s="207"/>
      <c r="R261" s="207"/>
      <c r="S261" s="207"/>
      <c r="T261" s="207"/>
      <c r="U261" s="207"/>
      <c r="V261" s="207"/>
      <c r="W261" s="207"/>
      <c r="X261" s="207"/>
      <c r="Y261" s="207"/>
      <c r="Z261" s="207"/>
      <c r="AA261" s="207"/>
      <c r="AB261" s="207"/>
    </row>
    <row r="262" spans="1:28" ht="15.75" customHeight="1" x14ac:dyDescent="0.25"/>
    <row r="263" spans="1:28" ht="15.75" customHeight="1" x14ac:dyDescent="0.25"/>
    <row r="264" spans="1:28" ht="15.75" customHeight="1" x14ac:dyDescent="0.25"/>
    <row r="265" spans="1:28" ht="15.75" customHeight="1" x14ac:dyDescent="0.25"/>
    <row r="266" spans="1:28" ht="15.75" customHeight="1" x14ac:dyDescent="0.25"/>
    <row r="267" spans="1:28" ht="15.75" customHeight="1" x14ac:dyDescent="0.25"/>
    <row r="268" spans="1:28" ht="15.75" customHeight="1" x14ac:dyDescent="0.25"/>
    <row r="269" spans="1:28" ht="15.75" customHeight="1" x14ac:dyDescent="0.25"/>
    <row r="270" spans="1:28" ht="15.75" customHeight="1" x14ac:dyDescent="0.25"/>
    <row r="271" spans="1:28" ht="15.75" customHeight="1" x14ac:dyDescent="0.25"/>
    <row r="272" spans="1:28"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sheetData>
  <mergeCells count="105">
    <mergeCell ref="C10:H11"/>
    <mergeCell ref="I10:Q11"/>
    <mergeCell ref="R10:U10"/>
    <mergeCell ref="V10:AA10"/>
    <mergeCell ref="R11:U11"/>
    <mergeCell ref="V11:AA11"/>
    <mergeCell ref="B2:G4"/>
    <mergeCell ref="H2:AB2"/>
    <mergeCell ref="H3:O3"/>
    <mergeCell ref="P3:AB3"/>
    <mergeCell ref="H4:AB4"/>
    <mergeCell ref="C7:H8"/>
    <mergeCell ref="I7:AA8"/>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34:AA34"/>
    <mergeCell ref="C35:G36"/>
    <mergeCell ref="H35:H36"/>
    <mergeCell ref="I35:I36"/>
    <mergeCell ref="J35:J36"/>
    <mergeCell ref="K35:AA36"/>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0:G40"/>
    <mergeCell ref="K40:AA40"/>
    <mergeCell ref="C41:G41"/>
    <mergeCell ref="K41:AA41"/>
    <mergeCell ref="C44:AA45"/>
    <mergeCell ref="C46:AA52"/>
    <mergeCell ref="C37:G37"/>
    <mergeCell ref="K37:AA37"/>
    <mergeCell ref="C38:G38"/>
    <mergeCell ref="K38:AA38"/>
    <mergeCell ref="C39:G39"/>
    <mergeCell ref="K39:AA39"/>
    <mergeCell ref="C55:G57"/>
    <mergeCell ref="H55:I57"/>
    <mergeCell ref="J55:M57"/>
    <mergeCell ref="N55:U57"/>
    <mergeCell ref="V55:AA57"/>
    <mergeCell ref="C58:G58"/>
    <mergeCell ref="H58:I58"/>
    <mergeCell ref="J58:M58"/>
    <mergeCell ref="N58:U58"/>
    <mergeCell ref="V58:AA58"/>
    <mergeCell ref="C59:G59"/>
    <mergeCell ref="H59:I59"/>
    <mergeCell ref="J59:M59"/>
    <mergeCell ref="N59:U59"/>
    <mergeCell ref="V59:AA59"/>
    <mergeCell ref="C60:G60"/>
    <mergeCell ref="H60:I60"/>
    <mergeCell ref="J60:M60"/>
    <mergeCell ref="N60:U60"/>
    <mergeCell ref="V60:AA60"/>
    <mergeCell ref="C61:G61"/>
    <mergeCell ref="H61:I61"/>
    <mergeCell ref="J61:M61"/>
    <mergeCell ref="N61:U61"/>
    <mergeCell ref="V61:AA61"/>
    <mergeCell ref="C62:G62"/>
    <mergeCell ref="H62:I62"/>
    <mergeCell ref="J62:M62"/>
    <mergeCell ref="N62:U62"/>
    <mergeCell ref="V62:AA62"/>
  </mergeCells>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Z108"/>
  <sheetViews>
    <sheetView topLeftCell="A40" workbookViewId="0">
      <selection activeCell="H41" sqref="H41:J41"/>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8.5703125" style="1" customWidth="1"/>
    <col min="9" max="9" width="13.42578125" style="1" customWidth="1"/>
    <col min="10" max="10" width="15" style="1" customWidth="1"/>
    <col min="11" max="12" width="3.42578125" style="1" customWidth="1"/>
    <col min="13" max="15" width="2.7109375" style="1" customWidth="1"/>
    <col min="16" max="16" width="7.7109375" style="1" customWidth="1"/>
    <col min="17" max="17" width="3.5703125" style="1" customWidth="1"/>
    <col min="18" max="18" width="3.7109375" style="1"/>
    <col min="19" max="19" width="3.28515625" style="1" customWidth="1"/>
    <col min="20" max="21" width="6.42578125" style="1" customWidth="1"/>
    <col min="22" max="22" width="3.7109375" style="1"/>
    <col min="23" max="24" width="5" style="1" customWidth="1"/>
    <col min="25" max="25" width="22.28515625" style="1" customWidth="1"/>
    <col min="26" max="26" width="2.85546875" style="1" customWidth="1"/>
    <col min="27" max="16384" width="3.7109375" style="1"/>
  </cols>
  <sheetData>
    <row r="1" spans="2:26" ht="15" thickBot="1" x14ac:dyDescent="0.25">
      <c r="B1" s="2"/>
      <c r="C1" s="2"/>
      <c r="D1" s="2"/>
      <c r="E1" s="2"/>
      <c r="F1" s="2"/>
    </row>
    <row r="2" spans="2:26" ht="45.75" customHeight="1" x14ac:dyDescent="0.2">
      <c r="B2" s="719"/>
      <c r="C2" s="720"/>
      <c r="D2" s="720"/>
      <c r="E2" s="720"/>
      <c r="F2" s="720"/>
      <c r="G2" s="720"/>
      <c r="H2" s="725" t="s">
        <v>0</v>
      </c>
      <c r="I2" s="725"/>
      <c r="J2" s="725"/>
      <c r="K2" s="725"/>
      <c r="L2" s="725"/>
      <c r="M2" s="725"/>
      <c r="N2" s="725"/>
      <c r="O2" s="725"/>
      <c r="P2" s="725"/>
      <c r="Q2" s="725"/>
      <c r="R2" s="725"/>
      <c r="S2" s="725"/>
      <c r="T2" s="725"/>
      <c r="U2" s="725"/>
      <c r="V2" s="725"/>
      <c r="W2" s="725"/>
      <c r="X2" s="725"/>
      <c r="Y2" s="725"/>
      <c r="Z2" s="726"/>
    </row>
    <row r="3" spans="2:26" ht="15" x14ac:dyDescent="0.2">
      <c r="B3" s="721"/>
      <c r="C3" s="722"/>
      <c r="D3" s="722"/>
      <c r="E3" s="722"/>
      <c r="F3" s="722"/>
      <c r="G3" s="722"/>
      <c r="H3" s="727" t="s">
        <v>1</v>
      </c>
      <c r="I3" s="727"/>
      <c r="J3" s="727"/>
      <c r="K3" s="727"/>
      <c r="L3" s="727"/>
      <c r="M3" s="727"/>
      <c r="N3" s="727"/>
      <c r="O3" s="727"/>
      <c r="P3" s="727" t="s">
        <v>2</v>
      </c>
      <c r="Q3" s="727"/>
      <c r="R3" s="727"/>
      <c r="S3" s="727"/>
      <c r="T3" s="727"/>
      <c r="U3" s="727"/>
      <c r="V3" s="727"/>
      <c r="W3" s="727"/>
      <c r="X3" s="727"/>
      <c r="Y3" s="727"/>
      <c r="Z3" s="728"/>
    </row>
    <row r="4" spans="2:26" ht="15.75" thickBot="1" x14ac:dyDescent="0.25">
      <c r="B4" s="723"/>
      <c r="C4" s="724"/>
      <c r="D4" s="724"/>
      <c r="E4" s="724"/>
      <c r="F4" s="724"/>
      <c r="G4" s="724"/>
      <c r="H4" s="729" t="s">
        <v>3</v>
      </c>
      <c r="I4" s="729"/>
      <c r="J4" s="729"/>
      <c r="K4" s="729"/>
      <c r="L4" s="729"/>
      <c r="M4" s="729"/>
      <c r="N4" s="729"/>
      <c r="O4" s="729"/>
      <c r="P4" s="729"/>
      <c r="Q4" s="729"/>
      <c r="R4" s="729"/>
      <c r="S4" s="729"/>
      <c r="T4" s="729"/>
      <c r="U4" s="729"/>
      <c r="V4" s="729"/>
      <c r="W4" s="729"/>
      <c r="X4" s="729"/>
      <c r="Y4" s="729"/>
      <c r="Z4" s="730"/>
    </row>
    <row r="5" spans="2:26" ht="15" x14ac:dyDescent="0.2">
      <c r="H5" s="3"/>
      <c r="I5" s="3"/>
      <c r="J5" s="3"/>
      <c r="K5" s="3"/>
      <c r="L5" s="3"/>
      <c r="M5" s="3"/>
      <c r="N5" s="3"/>
      <c r="O5" s="3"/>
      <c r="P5" s="3"/>
      <c r="Q5" s="3"/>
      <c r="R5" s="3"/>
      <c r="S5" s="3"/>
      <c r="T5" s="3"/>
      <c r="U5" s="3"/>
      <c r="V5" s="3"/>
      <c r="W5" s="3"/>
      <c r="X5" s="3"/>
      <c r="Y5" s="3"/>
      <c r="Z5" s="3"/>
    </row>
    <row r="6" spans="2:26" ht="15.75" thickBot="1" x14ac:dyDescent="0.25">
      <c r="B6" s="4"/>
      <c r="C6" s="5"/>
      <c r="D6" s="5"/>
      <c r="E6" s="5"/>
      <c r="F6" s="5"/>
      <c r="G6" s="5"/>
      <c r="H6" s="5"/>
      <c r="I6" s="6"/>
      <c r="J6" s="6"/>
      <c r="K6" s="6"/>
      <c r="L6" s="6"/>
      <c r="M6" s="6"/>
      <c r="N6" s="6"/>
      <c r="O6" s="6"/>
      <c r="P6" s="6"/>
      <c r="Q6" s="6"/>
      <c r="R6" s="7"/>
      <c r="S6" s="7"/>
      <c r="T6" s="7"/>
      <c r="U6" s="7"/>
      <c r="V6" s="7"/>
      <c r="W6" s="5"/>
      <c r="X6" s="5"/>
      <c r="Y6" s="5"/>
      <c r="Z6" s="8"/>
    </row>
    <row r="7" spans="2:26" ht="15" customHeight="1" x14ac:dyDescent="0.2">
      <c r="B7" s="9"/>
      <c r="C7" s="666" t="s">
        <v>4</v>
      </c>
      <c r="D7" s="667"/>
      <c r="E7" s="667"/>
      <c r="F7" s="667"/>
      <c r="G7" s="667"/>
      <c r="H7" s="668"/>
      <c r="I7" s="700" t="s">
        <v>394</v>
      </c>
      <c r="J7" s="701"/>
      <c r="K7" s="701"/>
      <c r="L7" s="701"/>
      <c r="M7" s="701"/>
      <c r="N7" s="701"/>
      <c r="O7" s="701"/>
      <c r="P7" s="701"/>
      <c r="Q7" s="701"/>
      <c r="R7" s="701"/>
      <c r="S7" s="701"/>
      <c r="T7" s="701"/>
      <c r="U7" s="701"/>
      <c r="V7" s="701"/>
      <c r="W7" s="701"/>
      <c r="X7" s="701"/>
      <c r="Y7" s="702"/>
      <c r="Z7" s="10"/>
    </row>
    <row r="8" spans="2:26" ht="15.75" thickBot="1" x14ac:dyDescent="0.25">
      <c r="B8" s="9"/>
      <c r="C8" s="669"/>
      <c r="D8" s="670"/>
      <c r="E8" s="670"/>
      <c r="F8" s="670"/>
      <c r="G8" s="670"/>
      <c r="H8" s="671"/>
      <c r="I8" s="703"/>
      <c r="J8" s="704"/>
      <c r="K8" s="704"/>
      <c r="L8" s="704"/>
      <c r="M8" s="704"/>
      <c r="N8" s="704"/>
      <c r="O8" s="704"/>
      <c r="P8" s="704"/>
      <c r="Q8" s="704"/>
      <c r="R8" s="704"/>
      <c r="S8" s="704"/>
      <c r="T8" s="704"/>
      <c r="U8" s="704"/>
      <c r="V8" s="704"/>
      <c r="W8" s="704"/>
      <c r="X8" s="704"/>
      <c r="Y8" s="705"/>
      <c r="Z8" s="10"/>
    </row>
    <row r="9" spans="2:26"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0"/>
    </row>
    <row r="10" spans="2:26" ht="15" customHeight="1" thickBot="1" x14ac:dyDescent="0.25">
      <c r="B10" s="9"/>
      <c r="C10" s="666" t="s">
        <v>6</v>
      </c>
      <c r="D10" s="667"/>
      <c r="E10" s="667"/>
      <c r="F10" s="667"/>
      <c r="G10" s="667"/>
      <c r="H10" s="668"/>
      <c r="I10" s="711" t="s">
        <v>395</v>
      </c>
      <c r="J10" s="712"/>
      <c r="K10" s="712"/>
      <c r="L10" s="712"/>
      <c r="M10" s="712"/>
      <c r="N10" s="712"/>
      <c r="O10" s="712"/>
      <c r="P10" s="712"/>
      <c r="Q10" s="713"/>
      <c r="R10" s="708" t="s">
        <v>8</v>
      </c>
      <c r="S10" s="709"/>
      <c r="T10" s="709"/>
      <c r="U10" s="710"/>
      <c r="V10" s="608" t="s">
        <v>9</v>
      </c>
      <c r="W10" s="609"/>
      <c r="X10" s="609"/>
      <c r="Y10" s="610"/>
      <c r="Z10" s="10"/>
    </row>
    <row r="11" spans="2:26" ht="28.5" customHeight="1" thickBot="1" x14ac:dyDescent="0.25">
      <c r="B11" s="9"/>
      <c r="C11" s="669"/>
      <c r="D11" s="670"/>
      <c r="E11" s="670"/>
      <c r="F11" s="670"/>
      <c r="G11" s="670"/>
      <c r="H11" s="671"/>
      <c r="I11" s="714"/>
      <c r="J11" s="715"/>
      <c r="K11" s="715"/>
      <c r="L11" s="715"/>
      <c r="M11" s="715"/>
      <c r="N11" s="715"/>
      <c r="O11" s="715"/>
      <c r="P11" s="715"/>
      <c r="Q11" s="716"/>
      <c r="R11" s="640" t="s">
        <v>396</v>
      </c>
      <c r="S11" s="717"/>
      <c r="T11" s="717"/>
      <c r="U11" s="718"/>
      <c r="V11" s="699">
        <v>10</v>
      </c>
      <c r="W11" s="706"/>
      <c r="X11" s="706"/>
      <c r="Y11" s="707"/>
      <c r="Z11" s="10"/>
    </row>
    <row r="12" spans="2:26"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6"/>
    </row>
    <row r="13" spans="2:26" ht="15" customHeight="1" x14ac:dyDescent="0.2">
      <c r="B13" s="14"/>
      <c r="C13" s="666" t="s">
        <v>11</v>
      </c>
      <c r="D13" s="667"/>
      <c r="E13" s="667"/>
      <c r="F13" s="667"/>
      <c r="G13" s="667"/>
      <c r="H13" s="668"/>
      <c r="I13" s="1053" t="s">
        <v>397</v>
      </c>
      <c r="J13" s="1054"/>
      <c r="K13" s="1054"/>
      <c r="L13" s="1054"/>
      <c r="M13" s="1054"/>
      <c r="N13" s="1054"/>
      <c r="O13" s="1054"/>
      <c r="P13" s="1054"/>
      <c r="Q13" s="1054"/>
      <c r="R13" s="1054"/>
      <c r="S13" s="1055"/>
      <c r="T13" s="666" t="s">
        <v>13</v>
      </c>
      <c r="U13" s="667"/>
      <c r="V13" s="667"/>
      <c r="W13" s="667"/>
      <c r="X13" s="667"/>
      <c r="Y13" s="668"/>
      <c r="Z13" s="16"/>
    </row>
    <row r="14" spans="2:26" ht="30" customHeight="1" thickBot="1" x14ac:dyDescent="0.25">
      <c r="B14" s="14"/>
      <c r="C14" s="669"/>
      <c r="D14" s="670"/>
      <c r="E14" s="670"/>
      <c r="F14" s="670"/>
      <c r="G14" s="670"/>
      <c r="H14" s="671"/>
      <c r="I14" s="1056"/>
      <c r="J14" s="1057"/>
      <c r="K14" s="1057"/>
      <c r="L14" s="1057"/>
      <c r="M14" s="1057"/>
      <c r="N14" s="1057"/>
      <c r="O14" s="1057"/>
      <c r="P14" s="1057"/>
      <c r="Q14" s="1057"/>
      <c r="R14" s="1057"/>
      <c r="S14" s="1058"/>
      <c r="T14" s="678" t="s">
        <v>14</v>
      </c>
      <c r="U14" s="679"/>
      <c r="V14" s="679"/>
      <c r="W14" s="679"/>
      <c r="X14" s="679"/>
      <c r="Y14" s="680"/>
      <c r="Z14" s="16"/>
    </row>
    <row r="15" spans="2:26"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6"/>
    </row>
    <row r="16" spans="2:26" ht="57.75" customHeight="1" thickBot="1" x14ac:dyDescent="0.25">
      <c r="B16" s="14"/>
      <c r="C16" s="629" t="s">
        <v>15</v>
      </c>
      <c r="D16" s="630"/>
      <c r="E16" s="630"/>
      <c r="F16" s="630"/>
      <c r="G16" s="630"/>
      <c r="H16" s="631"/>
      <c r="I16" s="632" t="s">
        <v>398</v>
      </c>
      <c r="J16" s="633"/>
      <c r="K16" s="633"/>
      <c r="L16" s="633"/>
      <c r="M16" s="633"/>
      <c r="N16" s="633"/>
      <c r="O16" s="633"/>
      <c r="P16" s="633"/>
      <c r="Q16" s="633"/>
      <c r="R16" s="633"/>
      <c r="S16" s="633"/>
      <c r="T16" s="633"/>
      <c r="U16" s="633"/>
      <c r="V16" s="633"/>
      <c r="W16" s="633"/>
      <c r="X16" s="633"/>
      <c r="Y16" s="634"/>
      <c r="Z16" s="16"/>
    </row>
    <row r="17" spans="2:26"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6"/>
    </row>
    <row r="18" spans="2:26" ht="74.25" customHeight="1" thickBot="1" x14ac:dyDescent="0.25">
      <c r="B18" s="14"/>
      <c r="C18" s="629" t="s">
        <v>73</v>
      </c>
      <c r="D18" s="630"/>
      <c r="E18" s="630"/>
      <c r="F18" s="630"/>
      <c r="G18" s="630"/>
      <c r="H18" s="631"/>
      <c r="I18" s="1348" t="s">
        <v>399</v>
      </c>
      <c r="J18" s="1349"/>
      <c r="K18" s="1349"/>
      <c r="L18" s="1349"/>
      <c r="M18" s="1349"/>
      <c r="N18" s="1349"/>
      <c r="O18" s="1349"/>
      <c r="P18" s="1349"/>
      <c r="Q18" s="1349"/>
      <c r="R18" s="1349"/>
      <c r="S18" s="1349"/>
      <c r="T18" s="1349"/>
      <c r="U18" s="1349"/>
      <c r="V18" s="1349"/>
      <c r="W18" s="1349"/>
      <c r="X18" s="1349"/>
      <c r="Y18" s="1350"/>
      <c r="Z18" s="16"/>
    </row>
    <row r="19" spans="2:26" ht="16.5" customHeight="1" x14ac:dyDescent="0.2">
      <c r="B19" s="14"/>
      <c r="C19" s="13"/>
      <c r="D19" s="13"/>
      <c r="E19" s="13"/>
      <c r="F19" s="13"/>
      <c r="G19" s="13"/>
      <c r="H19" s="13"/>
      <c r="I19" s="17"/>
      <c r="J19" s="17"/>
      <c r="K19" s="17"/>
      <c r="L19" s="17"/>
      <c r="M19" s="17"/>
      <c r="N19" s="17"/>
      <c r="O19" s="17"/>
      <c r="P19" s="17"/>
      <c r="Q19" s="17"/>
      <c r="R19" s="17"/>
      <c r="S19" s="17"/>
      <c r="T19" s="17"/>
      <c r="U19" s="17"/>
      <c r="V19" s="17"/>
      <c r="W19" s="17"/>
      <c r="X19" s="17"/>
      <c r="Y19" s="17"/>
      <c r="Z19" s="16"/>
    </row>
    <row r="20" spans="2:26" ht="22.5" customHeight="1" x14ac:dyDescent="0.2">
      <c r="B20" s="14"/>
      <c r="C20" s="1351" t="s">
        <v>19</v>
      </c>
      <c r="D20" s="1351"/>
      <c r="E20" s="1351"/>
      <c r="F20" s="1351"/>
      <c r="G20" s="1351"/>
      <c r="H20" s="1351"/>
      <c r="I20" s="1352" t="s">
        <v>400</v>
      </c>
      <c r="J20" s="1352"/>
      <c r="K20" s="1352"/>
      <c r="L20" s="1352"/>
      <c r="M20" s="1353" t="s">
        <v>21</v>
      </c>
      <c r="N20" s="1353"/>
      <c r="O20" s="1353"/>
      <c r="P20" s="1353"/>
      <c r="Q20" s="1353"/>
      <c r="R20" s="1353"/>
      <c r="S20" s="1353"/>
      <c r="T20" s="1353" t="s">
        <v>22</v>
      </c>
      <c r="U20" s="1353"/>
      <c r="V20" s="1353"/>
      <c r="W20" s="1353"/>
      <c r="X20" s="1353"/>
      <c r="Y20" s="1353"/>
      <c r="Z20" s="16"/>
    </row>
    <row r="21" spans="2:26" ht="30.75" customHeight="1" x14ac:dyDescent="0.2">
      <c r="B21" s="14"/>
      <c r="C21" s="1351"/>
      <c r="D21" s="1351"/>
      <c r="E21" s="1351"/>
      <c r="F21" s="1351"/>
      <c r="G21" s="1351"/>
      <c r="H21" s="1351"/>
      <c r="I21" s="1352"/>
      <c r="J21" s="1352"/>
      <c r="K21" s="1352"/>
      <c r="L21" s="1352"/>
      <c r="M21" s="1354" t="s">
        <v>176</v>
      </c>
      <c r="N21" s="1354"/>
      <c r="O21" s="1354"/>
      <c r="P21" s="1354"/>
      <c r="Q21" s="1354"/>
      <c r="R21" s="1354"/>
      <c r="S21" s="1354"/>
      <c r="T21" s="1354" t="s">
        <v>157</v>
      </c>
      <c r="U21" s="1354"/>
      <c r="V21" s="1354"/>
      <c r="W21" s="1354"/>
      <c r="X21" s="1354"/>
      <c r="Y21" s="1354"/>
      <c r="Z21" s="16"/>
    </row>
    <row r="22" spans="2:26"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6"/>
    </row>
    <row r="23" spans="2:26" ht="31.5" customHeight="1" x14ac:dyDescent="0.2">
      <c r="B23" s="14"/>
      <c r="C23" s="608" t="s">
        <v>25</v>
      </c>
      <c r="D23" s="609"/>
      <c r="E23" s="609"/>
      <c r="F23" s="609"/>
      <c r="G23" s="609"/>
      <c r="H23" s="609"/>
      <c r="I23" s="610"/>
      <c r="J23" s="608" t="s">
        <v>26</v>
      </c>
      <c r="K23" s="609"/>
      <c r="L23" s="609"/>
      <c r="M23" s="609"/>
      <c r="N23" s="609"/>
      <c r="O23" s="609"/>
      <c r="P23" s="610"/>
      <c r="Q23" s="608" t="s">
        <v>27</v>
      </c>
      <c r="R23" s="609"/>
      <c r="S23" s="609"/>
      <c r="T23" s="609"/>
      <c r="U23" s="609"/>
      <c r="V23" s="609"/>
      <c r="W23" s="609"/>
      <c r="X23" s="609"/>
      <c r="Y23" s="610"/>
      <c r="Z23" s="16"/>
    </row>
    <row r="24" spans="2:26" ht="30" customHeight="1" thickBot="1" x14ac:dyDescent="0.25">
      <c r="B24" s="14"/>
      <c r="C24" s="611" t="s">
        <v>401</v>
      </c>
      <c r="D24" s="612"/>
      <c r="E24" s="612"/>
      <c r="F24" s="612"/>
      <c r="G24" s="612"/>
      <c r="H24" s="612"/>
      <c r="I24" s="613"/>
      <c r="J24" s="611" t="s">
        <v>402</v>
      </c>
      <c r="K24" s="612"/>
      <c r="L24" s="612"/>
      <c r="M24" s="612"/>
      <c r="N24" s="612"/>
      <c r="O24" s="612"/>
      <c r="P24" s="613"/>
      <c r="Q24" s="1155" t="s">
        <v>403</v>
      </c>
      <c r="R24" s="1156"/>
      <c r="S24" s="1156"/>
      <c r="T24" s="1156"/>
      <c r="U24" s="1156"/>
      <c r="V24" s="1156"/>
      <c r="W24" s="1156"/>
      <c r="X24" s="1156"/>
      <c r="Y24" s="1157"/>
      <c r="Z24" s="16"/>
    </row>
    <row r="25" spans="2:26"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6"/>
    </row>
    <row r="26" spans="2:26" ht="33" customHeight="1" thickBot="1" x14ac:dyDescent="0.25">
      <c r="B26" s="14"/>
      <c r="C26" s="629" t="s">
        <v>31</v>
      </c>
      <c r="D26" s="630"/>
      <c r="E26" s="630"/>
      <c r="F26" s="630"/>
      <c r="G26" s="630"/>
      <c r="H26" s="631"/>
      <c r="I26" s="632" t="s">
        <v>404</v>
      </c>
      <c r="J26" s="633"/>
      <c r="K26" s="633"/>
      <c r="L26" s="633"/>
      <c r="M26" s="633"/>
      <c r="N26" s="633"/>
      <c r="O26" s="633"/>
      <c r="P26" s="633"/>
      <c r="Q26" s="633"/>
      <c r="R26" s="633"/>
      <c r="S26" s="633"/>
      <c r="T26" s="633"/>
      <c r="U26" s="633"/>
      <c r="V26" s="633"/>
      <c r="W26" s="633"/>
      <c r="X26" s="633"/>
      <c r="Y26" s="634"/>
      <c r="Z26" s="16"/>
    </row>
    <row r="27" spans="2:26"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6"/>
    </row>
    <row r="28" spans="2:26" ht="39.75" customHeight="1" thickBot="1" x14ac:dyDescent="0.25">
      <c r="B28" s="14"/>
      <c r="C28" s="629" t="s">
        <v>33</v>
      </c>
      <c r="D28" s="630"/>
      <c r="E28" s="630"/>
      <c r="F28" s="630"/>
      <c r="G28" s="630"/>
      <c r="H28" s="631"/>
      <c r="I28" s="1346" t="s">
        <v>405</v>
      </c>
      <c r="J28" s="1347"/>
      <c r="K28" s="899" t="s">
        <v>34</v>
      </c>
      <c r="L28" s="900"/>
      <c r="M28" s="900"/>
      <c r="N28" s="901"/>
      <c r="O28" s="1040" t="s">
        <v>35</v>
      </c>
      <c r="P28" s="681"/>
      <c r="Q28" s="681"/>
      <c r="R28" s="32"/>
      <c r="S28" s="683" t="s">
        <v>36</v>
      </c>
      <c r="T28" s="682"/>
      <c r="U28" s="248" t="s">
        <v>37</v>
      </c>
      <c r="V28" s="681" t="s">
        <v>38</v>
      </c>
      <c r="W28" s="681"/>
      <c r="X28" s="682"/>
      <c r="Y28" s="30"/>
      <c r="Z28" s="16"/>
    </row>
    <row r="29" spans="2:26"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6"/>
    </row>
    <row r="30" spans="2:26" ht="15" x14ac:dyDescent="0.25">
      <c r="B30" s="14"/>
      <c r="C30" s="651" t="s">
        <v>39</v>
      </c>
      <c r="D30" s="652"/>
      <c r="E30" s="652"/>
      <c r="F30" s="652"/>
      <c r="G30" s="652"/>
      <c r="H30" s="652"/>
      <c r="I30" s="652"/>
      <c r="J30" s="1340" t="s">
        <v>40</v>
      </c>
      <c r="K30" s="1340"/>
      <c r="L30" s="1340"/>
      <c r="M30" s="1340"/>
      <c r="N30" s="1340"/>
      <c r="O30" s="1341" t="s">
        <v>41</v>
      </c>
      <c r="P30" s="1341"/>
      <c r="Q30" s="1341"/>
      <c r="R30" s="1341"/>
      <c r="S30" s="1341"/>
      <c r="T30" s="1341"/>
      <c r="U30" s="1342" t="s">
        <v>42</v>
      </c>
      <c r="V30" s="1342"/>
      <c r="W30" s="1342"/>
      <c r="X30" s="1342"/>
      <c r="Y30" s="1342"/>
      <c r="Z30" s="16"/>
    </row>
    <row r="31" spans="2:26" x14ac:dyDescent="0.2">
      <c r="B31" s="14"/>
      <c r="C31" s="654"/>
      <c r="D31" s="655"/>
      <c r="E31" s="655"/>
      <c r="F31" s="655"/>
      <c r="G31" s="655"/>
      <c r="H31" s="655"/>
      <c r="I31" s="655"/>
      <c r="J31" s="249" t="s">
        <v>43</v>
      </c>
      <c r="K31" s="1343" t="s">
        <v>44</v>
      </c>
      <c r="L31" s="1343"/>
      <c r="M31" s="1343"/>
      <c r="N31" s="1343"/>
      <c r="O31" s="1343" t="s">
        <v>43</v>
      </c>
      <c r="P31" s="1343"/>
      <c r="Q31" s="1343"/>
      <c r="R31" s="1343" t="s">
        <v>44</v>
      </c>
      <c r="S31" s="1343"/>
      <c r="T31" s="1343"/>
      <c r="U31" s="1343" t="s">
        <v>43</v>
      </c>
      <c r="V31" s="1343"/>
      <c r="W31" s="1343" t="s">
        <v>44</v>
      </c>
      <c r="X31" s="1343"/>
      <c r="Y31" s="1343"/>
      <c r="Z31" s="16"/>
    </row>
    <row r="32" spans="2:26" ht="15" thickBot="1" x14ac:dyDescent="0.25">
      <c r="B32" s="14"/>
      <c r="C32" s="657"/>
      <c r="D32" s="658"/>
      <c r="E32" s="658"/>
      <c r="F32" s="658"/>
      <c r="G32" s="658"/>
      <c r="H32" s="658"/>
      <c r="I32" s="658"/>
      <c r="J32" s="250">
        <v>0</v>
      </c>
      <c r="K32" s="1339">
        <v>0.69899999999999995</v>
      </c>
      <c r="L32" s="1339"/>
      <c r="M32" s="1339"/>
      <c r="N32" s="1339"/>
      <c r="O32" s="1338">
        <v>0.7</v>
      </c>
      <c r="P32" s="1338"/>
      <c r="Q32" s="1338"/>
      <c r="R32" s="1339">
        <v>0.89400000000000002</v>
      </c>
      <c r="S32" s="1339"/>
      <c r="T32" s="1339"/>
      <c r="U32" s="1339">
        <v>0.89500000000000002</v>
      </c>
      <c r="V32" s="1339"/>
      <c r="W32" s="1338">
        <v>1</v>
      </c>
      <c r="X32" s="1338"/>
      <c r="Y32" s="1338"/>
      <c r="Z32" s="16"/>
    </row>
    <row r="33" spans="2:26"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6"/>
    </row>
    <row r="34" spans="2:26" s="18" customFormat="1" x14ac:dyDescent="0.2">
      <c r="B34" s="19"/>
      <c r="C34" s="1008" t="s">
        <v>45</v>
      </c>
      <c r="D34" s="1009"/>
      <c r="E34" s="1009"/>
      <c r="F34" s="1009"/>
      <c r="G34" s="1009"/>
      <c r="H34" s="1009"/>
      <c r="I34" s="1009"/>
      <c r="J34" s="1009"/>
      <c r="K34" s="1009"/>
      <c r="L34" s="1009"/>
      <c r="M34" s="1009"/>
      <c r="N34" s="1009"/>
      <c r="O34" s="1009"/>
      <c r="P34" s="1009"/>
      <c r="Q34" s="1009"/>
      <c r="R34" s="1009"/>
      <c r="S34" s="1009"/>
      <c r="T34" s="1009"/>
      <c r="U34" s="1009"/>
      <c r="V34" s="1009"/>
      <c r="W34" s="1009"/>
      <c r="X34" s="1009"/>
      <c r="Y34" s="1010"/>
      <c r="Z34" s="16"/>
    </row>
    <row r="35" spans="2:26" s="18" customFormat="1" ht="15" thickBot="1" x14ac:dyDescent="0.25">
      <c r="B35" s="19"/>
      <c r="C35" s="1011"/>
      <c r="D35" s="1012"/>
      <c r="E35" s="1012"/>
      <c r="F35" s="1012"/>
      <c r="G35" s="1012"/>
      <c r="H35" s="1012"/>
      <c r="I35" s="1012"/>
      <c r="J35" s="1012"/>
      <c r="K35" s="1012"/>
      <c r="L35" s="1012"/>
      <c r="M35" s="1012"/>
      <c r="N35" s="1012"/>
      <c r="O35" s="1012"/>
      <c r="P35" s="1012"/>
      <c r="Q35" s="1012"/>
      <c r="R35" s="1012"/>
      <c r="S35" s="1012"/>
      <c r="T35" s="1012"/>
      <c r="U35" s="1012"/>
      <c r="V35" s="1012"/>
      <c r="W35" s="1012"/>
      <c r="X35" s="1012"/>
      <c r="Y35" s="1013"/>
      <c r="Z35" s="16"/>
    </row>
    <row r="36" spans="2:26" s="18" customFormat="1" ht="14.25" customHeight="1" x14ac:dyDescent="0.2">
      <c r="B36" s="19"/>
      <c r="C36" s="1008" t="s">
        <v>46</v>
      </c>
      <c r="D36" s="1009"/>
      <c r="E36" s="1009"/>
      <c r="F36" s="1009"/>
      <c r="G36" s="1010"/>
      <c r="H36" s="1344" t="s">
        <v>406</v>
      </c>
      <c r="I36" s="1344" t="s">
        <v>407</v>
      </c>
      <c r="J36" s="1344" t="s">
        <v>408</v>
      </c>
      <c r="K36" s="1018" t="s">
        <v>50</v>
      </c>
      <c r="L36" s="1009"/>
      <c r="M36" s="1009"/>
      <c r="N36" s="1009"/>
      <c r="O36" s="1009"/>
      <c r="P36" s="1009"/>
      <c r="Q36" s="1009"/>
      <c r="R36" s="1009"/>
      <c r="S36" s="1009"/>
      <c r="T36" s="1009"/>
      <c r="U36" s="1009"/>
      <c r="V36" s="1009"/>
      <c r="W36" s="1009"/>
      <c r="X36" s="1009"/>
      <c r="Y36" s="1010"/>
      <c r="Z36" s="16"/>
    </row>
    <row r="37" spans="2:26" s="18" customFormat="1" ht="31.5" customHeight="1" thickBot="1" x14ac:dyDescent="0.25">
      <c r="B37" s="19"/>
      <c r="C37" s="1011"/>
      <c r="D37" s="1012"/>
      <c r="E37" s="1012"/>
      <c r="F37" s="1012"/>
      <c r="G37" s="1013"/>
      <c r="H37" s="1345"/>
      <c r="I37" s="1345"/>
      <c r="J37" s="1345"/>
      <c r="K37" s="1019"/>
      <c r="L37" s="1012"/>
      <c r="M37" s="1012"/>
      <c r="N37" s="1012"/>
      <c r="O37" s="1012"/>
      <c r="P37" s="1012"/>
      <c r="Q37" s="1012"/>
      <c r="R37" s="1012"/>
      <c r="S37" s="1012"/>
      <c r="T37" s="1012"/>
      <c r="U37" s="1012"/>
      <c r="V37" s="1012"/>
      <c r="W37" s="1012"/>
      <c r="X37" s="1012"/>
      <c r="Y37" s="1013"/>
      <c r="Z37" s="16"/>
    </row>
    <row r="38" spans="2:26" s="18" customFormat="1" ht="160.5" customHeight="1" x14ac:dyDescent="0.2">
      <c r="B38" s="19"/>
      <c r="C38" s="973" t="s">
        <v>57</v>
      </c>
      <c r="D38" s="974"/>
      <c r="E38" s="974"/>
      <c r="F38" s="974"/>
      <c r="G38" s="975"/>
      <c r="H38" s="180">
        <v>1128</v>
      </c>
      <c r="I38" s="180">
        <v>1200</v>
      </c>
      <c r="J38" s="183">
        <v>0.94</v>
      </c>
      <c r="K38" s="1334" t="s">
        <v>409</v>
      </c>
      <c r="L38" s="1335"/>
      <c r="M38" s="1335"/>
      <c r="N38" s="1335"/>
      <c r="O38" s="1335"/>
      <c r="P38" s="1335"/>
      <c r="Q38" s="1335"/>
      <c r="R38" s="1335"/>
      <c r="S38" s="1335"/>
      <c r="T38" s="1335"/>
      <c r="U38" s="1335"/>
      <c r="V38" s="1335"/>
      <c r="W38" s="1335"/>
      <c r="X38" s="1335"/>
      <c r="Y38" s="1336"/>
      <c r="Z38" s="16"/>
    </row>
    <row r="39" spans="2:26" s="18" customFormat="1" ht="157.5" customHeight="1" x14ac:dyDescent="0.2">
      <c r="B39" s="19"/>
      <c r="C39" s="973" t="s">
        <v>410</v>
      </c>
      <c r="D39" s="974"/>
      <c r="E39" s="974"/>
      <c r="F39" s="974"/>
      <c r="G39" s="975"/>
      <c r="H39" s="133">
        <v>684</v>
      </c>
      <c r="I39" s="133">
        <v>686</v>
      </c>
      <c r="J39" s="170">
        <v>1</v>
      </c>
      <c r="K39" s="1337" t="s">
        <v>411</v>
      </c>
      <c r="L39" s="1024"/>
      <c r="M39" s="1024"/>
      <c r="N39" s="1024"/>
      <c r="O39" s="1024"/>
      <c r="P39" s="1024"/>
      <c r="Q39" s="1024"/>
      <c r="R39" s="1024"/>
      <c r="S39" s="1024"/>
      <c r="T39" s="1024"/>
      <c r="U39" s="1024"/>
      <c r="V39" s="1024"/>
      <c r="W39" s="1024"/>
      <c r="X39" s="1024"/>
      <c r="Y39" s="1025"/>
      <c r="Z39" s="16"/>
    </row>
    <row r="40" spans="2:26" s="18" customFormat="1" ht="193.5" customHeight="1" x14ac:dyDescent="0.2">
      <c r="B40" s="19"/>
      <c r="C40" s="973" t="s">
        <v>412</v>
      </c>
      <c r="D40" s="974"/>
      <c r="E40" s="974"/>
      <c r="F40" s="974"/>
      <c r="G40" s="975"/>
      <c r="H40" s="133">
        <v>615</v>
      </c>
      <c r="I40" s="133">
        <v>627</v>
      </c>
      <c r="J40" s="170">
        <v>0.98</v>
      </c>
      <c r="K40" s="1337" t="s">
        <v>413</v>
      </c>
      <c r="L40" s="1024"/>
      <c r="M40" s="1024"/>
      <c r="N40" s="1024"/>
      <c r="O40" s="1024"/>
      <c r="P40" s="1024"/>
      <c r="Q40" s="1024"/>
      <c r="R40" s="1024"/>
      <c r="S40" s="1024"/>
      <c r="T40" s="1024"/>
      <c r="U40" s="1024"/>
      <c r="V40" s="1024"/>
      <c r="W40" s="1024"/>
      <c r="X40" s="1024"/>
      <c r="Y40" s="1025"/>
      <c r="Z40" s="16"/>
    </row>
    <row r="41" spans="2:26" s="18" customFormat="1" ht="169.5" customHeight="1" thickBot="1" x14ac:dyDescent="0.25">
      <c r="B41" s="19"/>
      <c r="C41" s="973" t="s">
        <v>414</v>
      </c>
      <c r="D41" s="974"/>
      <c r="E41" s="974"/>
      <c r="F41" s="974"/>
      <c r="G41" s="975"/>
      <c r="H41" s="251">
        <v>451</v>
      </c>
      <c r="I41" s="251">
        <v>484</v>
      </c>
      <c r="J41" s="170">
        <v>0.93</v>
      </c>
      <c r="K41" s="1337" t="s">
        <v>415</v>
      </c>
      <c r="L41" s="1024"/>
      <c r="M41" s="1024"/>
      <c r="N41" s="1024"/>
      <c r="O41" s="1024"/>
      <c r="P41" s="1024"/>
      <c r="Q41" s="1024"/>
      <c r="R41" s="1024"/>
      <c r="S41" s="1024"/>
      <c r="T41" s="1024"/>
      <c r="U41" s="1024"/>
      <c r="V41" s="1024"/>
      <c r="W41" s="1024"/>
      <c r="X41" s="1024"/>
      <c r="Y41" s="1025"/>
      <c r="Z41" s="16"/>
    </row>
    <row r="42" spans="2:26" s="18" customFormat="1" ht="15.75" customHeight="1" thickBot="1" x14ac:dyDescent="0.3">
      <c r="B42" s="19"/>
      <c r="C42" s="1002" t="s">
        <v>51</v>
      </c>
      <c r="D42" s="1003"/>
      <c r="E42" s="1003"/>
      <c r="F42" s="1003"/>
      <c r="G42" s="1004"/>
      <c r="H42" s="252">
        <f>SUM(H38:H41)</f>
        <v>2878</v>
      </c>
      <c r="I42" s="252">
        <f>SUM(I38:I41)</f>
        <v>2997</v>
      </c>
      <c r="J42" s="253">
        <f>AVERAGE(J38:J41)</f>
        <v>0.96250000000000002</v>
      </c>
      <c r="K42" s="1005" t="s">
        <v>416</v>
      </c>
      <c r="L42" s="1006"/>
      <c r="M42" s="1006"/>
      <c r="N42" s="1006"/>
      <c r="O42" s="1006"/>
      <c r="P42" s="1006"/>
      <c r="Q42" s="1006"/>
      <c r="R42" s="1006"/>
      <c r="S42" s="1006"/>
      <c r="T42" s="1006"/>
      <c r="U42" s="1006"/>
      <c r="V42" s="1006"/>
      <c r="W42" s="1006"/>
      <c r="X42" s="1006"/>
      <c r="Y42" s="1007"/>
      <c r="Z42" s="16"/>
    </row>
    <row r="43" spans="2:26" s="18" customFormat="1" ht="5.25" customHeight="1" x14ac:dyDescent="0.2">
      <c r="B43" s="19"/>
      <c r="C43" s="15"/>
      <c r="D43" s="15"/>
      <c r="E43" s="15"/>
      <c r="F43" s="15"/>
      <c r="G43" s="15"/>
      <c r="H43" s="136"/>
      <c r="I43" s="136"/>
      <c r="J43" s="137"/>
      <c r="K43" s="15"/>
      <c r="L43" s="15"/>
      <c r="M43" s="15"/>
      <c r="N43" s="15"/>
      <c r="O43" s="15"/>
      <c r="P43" s="15"/>
      <c r="Q43" s="15"/>
      <c r="R43" s="15"/>
      <c r="S43" s="15"/>
      <c r="T43" s="15"/>
      <c r="U43" s="15"/>
      <c r="V43" s="15"/>
      <c r="W43" s="15"/>
      <c r="X43" s="15"/>
      <c r="Y43" s="15"/>
      <c r="Z43" s="16"/>
    </row>
    <row r="44" spans="2:26" s="18" customFormat="1" ht="15" thickBot="1" x14ac:dyDescent="0.25">
      <c r="B44" s="19"/>
      <c r="C44" s="15"/>
      <c r="D44" s="15"/>
      <c r="E44" s="15"/>
      <c r="F44" s="15"/>
      <c r="G44" s="15"/>
      <c r="H44" s="136"/>
      <c r="I44" s="136"/>
      <c r="J44" s="137"/>
      <c r="K44" s="15"/>
      <c r="L44" s="15"/>
      <c r="M44" s="15"/>
      <c r="N44" s="15"/>
      <c r="O44" s="15"/>
      <c r="P44" s="15"/>
      <c r="Q44" s="15"/>
      <c r="R44" s="15"/>
      <c r="S44" s="15"/>
      <c r="T44" s="15"/>
      <c r="U44" s="15"/>
      <c r="V44" s="15"/>
      <c r="W44" s="15"/>
      <c r="X44" s="15"/>
      <c r="Y44" s="15"/>
      <c r="Z44" s="16"/>
    </row>
    <row r="45" spans="2:26" s="18" customFormat="1" x14ac:dyDescent="0.2">
      <c r="B45" s="19"/>
      <c r="C45" s="820" t="s">
        <v>52</v>
      </c>
      <c r="D45" s="821"/>
      <c r="E45" s="821"/>
      <c r="F45" s="821"/>
      <c r="G45" s="821"/>
      <c r="H45" s="821"/>
      <c r="I45" s="821"/>
      <c r="J45" s="821"/>
      <c r="K45" s="821"/>
      <c r="L45" s="821"/>
      <c r="M45" s="821"/>
      <c r="N45" s="821"/>
      <c r="O45" s="821"/>
      <c r="P45" s="821"/>
      <c r="Q45" s="821"/>
      <c r="R45" s="821"/>
      <c r="S45" s="821"/>
      <c r="T45" s="821"/>
      <c r="U45" s="821"/>
      <c r="V45" s="821"/>
      <c r="W45" s="821"/>
      <c r="X45" s="821"/>
      <c r="Y45" s="822"/>
      <c r="Z45" s="16"/>
    </row>
    <row r="46" spans="2:26" ht="15" thickBot="1" x14ac:dyDescent="0.25">
      <c r="B46" s="14"/>
      <c r="C46" s="1125"/>
      <c r="D46" s="1126"/>
      <c r="E46" s="1126"/>
      <c r="F46" s="1126"/>
      <c r="G46" s="1126"/>
      <c r="H46" s="1126"/>
      <c r="I46" s="1126"/>
      <c r="J46" s="1126"/>
      <c r="K46" s="1126"/>
      <c r="L46" s="1126"/>
      <c r="M46" s="1126"/>
      <c r="N46" s="1126"/>
      <c r="O46" s="1126"/>
      <c r="P46" s="1126"/>
      <c r="Q46" s="1126"/>
      <c r="R46" s="1126"/>
      <c r="S46" s="1126"/>
      <c r="T46" s="1126"/>
      <c r="U46" s="1126"/>
      <c r="V46" s="1126"/>
      <c r="W46" s="1126"/>
      <c r="X46" s="1126"/>
      <c r="Y46" s="1127"/>
      <c r="Z46" s="16"/>
    </row>
    <row r="47" spans="2:26" x14ac:dyDescent="0.2">
      <c r="B47" s="14"/>
      <c r="C47" s="972" t="s">
        <v>192</v>
      </c>
      <c r="D47" s="985"/>
      <c r="E47" s="985"/>
      <c r="F47" s="985"/>
      <c r="G47" s="985"/>
      <c r="H47" s="985"/>
      <c r="I47" s="985"/>
      <c r="J47" s="985"/>
      <c r="K47" s="985"/>
      <c r="L47" s="985"/>
      <c r="M47" s="985"/>
      <c r="N47" s="985"/>
      <c r="O47" s="985"/>
      <c r="P47" s="985"/>
      <c r="Q47" s="985"/>
      <c r="R47" s="985"/>
      <c r="S47" s="985"/>
      <c r="T47" s="985"/>
      <c r="U47" s="985"/>
      <c r="V47" s="985"/>
      <c r="W47" s="985"/>
      <c r="X47" s="985"/>
      <c r="Y47" s="986"/>
      <c r="Z47" s="16"/>
    </row>
    <row r="48" spans="2:26" x14ac:dyDescent="0.2">
      <c r="B48" s="14"/>
      <c r="C48" s="987"/>
      <c r="D48" s="988"/>
      <c r="E48" s="988"/>
      <c r="F48" s="988"/>
      <c r="G48" s="988"/>
      <c r="H48" s="988"/>
      <c r="I48" s="988"/>
      <c r="J48" s="988"/>
      <c r="K48" s="988"/>
      <c r="L48" s="988"/>
      <c r="M48" s="988"/>
      <c r="N48" s="988"/>
      <c r="O48" s="988"/>
      <c r="P48" s="988"/>
      <c r="Q48" s="988"/>
      <c r="R48" s="988"/>
      <c r="S48" s="988"/>
      <c r="T48" s="988"/>
      <c r="U48" s="988"/>
      <c r="V48" s="988"/>
      <c r="W48" s="988"/>
      <c r="X48" s="988"/>
      <c r="Y48" s="989"/>
      <c r="Z48" s="16"/>
    </row>
    <row r="49" spans="2:26" x14ac:dyDescent="0.2">
      <c r="B49" s="14"/>
      <c r="C49" s="987"/>
      <c r="D49" s="988"/>
      <c r="E49" s="988"/>
      <c r="F49" s="988"/>
      <c r="G49" s="988"/>
      <c r="H49" s="988"/>
      <c r="I49" s="988"/>
      <c r="J49" s="988"/>
      <c r="K49" s="988"/>
      <c r="L49" s="988"/>
      <c r="M49" s="988"/>
      <c r="N49" s="988"/>
      <c r="O49" s="988"/>
      <c r="P49" s="988"/>
      <c r="Q49" s="988"/>
      <c r="R49" s="988"/>
      <c r="S49" s="988"/>
      <c r="T49" s="988"/>
      <c r="U49" s="988"/>
      <c r="V49" s="988"/>
      <c r="W49" s="988"/>
      <c r="X49" s="988"/>
      <c r="Y49" s="989"/>
      <c r="Z49" s="16"/>
    </row>
    <row r="50" spans="2:26" x14ac:dyDescent="0.2">
      <c r="B50" s="14"/>
      <c r="C50" s="987"/>
      <c r="D50" s="988"/>
      <c r="E50" s="988"/>
      <c r="F50" s="988"/>
      <c r="G50" s="988"/>
      <c r="H50" s="988"/>
      <c r="I50" s="988"/>
      <c r="J50" s="988"/>
      <c r="K50" s="988"/>
      <c r="L50" s="988"/>
      <c r="M50" s="988"/>
      <c r="N50" s="988"/>
      <c r="O50" s="988"/>
      <c r="P50" s="988"/>
      <c r="Q50" s="988"/>
      <c r="R50" s="988"/>
      <c r="S50" s="988"/>
      <c r="T50" s="988"/>
      <c r="U50" s="988"/>
      <c r="V50" s="988"/>
      <c r="W50" s="988"/>
      <c r="X50" s="988"/>
      <c r="Y50" s="989"/>
      <c r="Z50" s="16"/>
    </row>
    <row r="51" spans="2:26" x14ac:dyDescent="0.2">
      <c r="B51" s="14"/>
      <c r="C51" s="987"/>
      <c r="D51" s="988"/>
      <c r="E51" s="988"/>
      <c r="F51" s="988"/>
      <c r="G51" s="988"/>
      <c r="H51" s="988"/>
      <c r="I51" s="988"/>
      <c r="J51" s="988"/>
      <c r="K51" s="988"/>
      <c r="L51" s="988"/>
      <c r="M51" s="988"/>
      <c r="N51" s="988"/>
      <c r="O51" s="988"/>
      <c r="P51" s="988"/>
      <c r="Q51" s="988"/>
      <c r="R51" s="988"/>
      <c r="S51" s="988"/>
      <c r="T51" s="988"/>
      <c r="U51" s="988"/>
      <c r="V51" s="988"/>
      <c r="W51" s="988"/>
      <c r="X51" s="988"/>
      <c r="Y51" s="989"/>
      <c r="Z51" s="16"/>
    </row>
    <row r="52" spans="2:26" x14ac:dyDescent="0.2">
      <c r="B52" s="14"/>
      <c r="C52" s="987"/>
      <c r="D52" s="988"/>
      <c r="E52" s="988"/>
      <c r="F52" s="988"/>
      <c r="G52" s="988"/>
      <c r="H52" s="988"/>
      <c r="I52" s="988"/>
      <c r="J52" s="988"/>
      <c r="K52" s="988"/>
      <c r="L52" s="988"/>
      <c r="M52" s="988"/>
      <c r="N52" s="988"/>
      <c r="O52" s="988"/>
      <c r="P52" s="988"/>
      <c r="Q52" s="988"/>
      <c r="R52" s="988"/>
      <c r="S52" s="988"/>
      <c r="T52" s="988"/>
      <c r="U52" s="988"/>
      <c r="V52" s="988"/>
      <c r="W52" s="988"/>
      <c r="X52" s="988"/>
      <c r="Y52" s="989"/>
      <c r="Z52" s="16"/>
    </row>
    <row r="53" spans="2:26" x14ac:dyDescent="0.2">
      <c r="B53" s="14"/>
      <c r="C53" s="987"/>
      <c r="D53" s="988"/>
      <c r="E53" s="988"/>
      <c r="F53" s="988"/>
      <c r="G53" s="988"/>
      <c r="H53" s="988"/>
      <c r="I53" s="988"/>
      <c r="J53" s="988"/>
      <c r="K53" s="988"/>
      <c r="L53" s="988"/>
      <c r="M53" s="988"/>
      <c r="N53" s="988"/>
      <c r="O53" s="988"/>
      <c r="P53" s="988"/>
      <c r="Q53" s="988"/>
      <c r="R53" s="988"/>
      <c r="S53" s="988"/>
      <c r="T53" s="988"/>
      <c r="U53" s="988"/>
      <c r="V53" s="988"/>
      <c r="W53" s="988"/>
      <c r="X53" s="988"/>
      <c r="Y53" s="989"/>
      <c r="Z53" s="16"/>
    </row>
    <row r="54" spans="2:26" x14ac:dyDescent="0.2">
      <c r="B54" s="14"/>
      <c r="C54" s="987"/>
      <c r="D54" s="988"/>
      <c r="E54" s="988"/>
      <c r="F54" s="988"/>
      <c r="G54" s="988"/>
      <c r="H54" s="988"/>
      <c r="I54" s="988"/>
      <c r="J54" s="988"/>
      <c r="K54" s="988"/>
      <c r="L54" s="988"/>
      <c r="M54" s="988"/>
      <c r="N54" s="988"/>
      <c r="O54" s="988"/>
      <c r="P54" s="988"/>
      <c r="Q54" s="988"/>
      <c r="R54" s="988"/>
      <c r="S54" s="988"/>
      <c r="T54" s="988"/>
      <c r="U54" s="988"/>
      <c r="V54" s="988"/>
      <c r="W54" s="988"/>
      <c r="X54" s="988"/>
      <c r="Y54" s="989"/>
      <c r="Z54" s="16"/>
    </row>
    <row r="55" spans="2:26" x14ac:dyDescent="0.2">
      <c r="B55" s="14"/>
      <c r="C55" s="987"/>
      <c r="D55" s="988"/>
      <c r="E55" s="988"/>
      <c r="F55" s="988"/>
      <c r="G55" s="988"/>
      <c r="H55" s="988"/>
      <c r="I55" s="988"/>
      <c r="J55" s="988"/>
      <c r="K55" s="988"/>
      <c r="L55" s="988"/>
      <c r="M55" s="988"/>
      <c r="N55" s="988"/>
      <c r="O55" s="988"/>
      <c r="P55" s="988"/>
      <c r="Q55" s="988"/>
      <c r="R55" s="988"/>
      <c r="S55" s="988"/>
      <c r="T55" s="988"/>
      <c r="U55" s="988"/>
      <c r="V55" s="988"/>
      <c r="W55" s="988"/>
      <c r="X55" s="988"/>
      <c r="Y55" s="989"/>
      <c r="Z55" s="16"/>
    </row>
    <row r="56" spans="2:26" x14ac:dyDescent="0.2">
      <c r="B56" s="14"/>
      <c r="C56" s="987"/>
      <c r="D56" s="988"/>
      <c r="E56" s="988"/>
      <c r="F56" s="988"/>
      <c r="G56" s="988"/>
      <c r="H56" s="988"/>
      <c r="I56" s="988"/>
      <c r="J56" s="988"/>
      <c r="K56" s="988"/>
      <c r="L56" s="988"/>
      <c r="M56" s="988"/>
      <c r="N56" s="988"/>
      <c r="O56" s="988"/>
      <c r="P56" s="988"/>
      <c r="Q56" s="988"/>
      <c r="R56" s="988"/>
      <c r="S56" s="988"/>
      <c r="T56" s="988"/>
      <c r="U56" s="988"/>
      <c r="V56" s="988"/>
      <c r="W56" s="988"/>
      <c r="X56" s="988"/>
      <c r="Y56" s="989"/>
      <c r="Z56" s="16"/>
    </row>
    <row r="57" spans="2:26" x14ac:dyDescent="0.2">
      <c r="B57" s="14"/>
      <c r="C57" s="987"/>
      <c r="D57" s="988"/>
      <c r="E57" s="988"/>
      <c r="F57" s="988"/>
      <c r="G57" s="988"/>
      <c r="H57" s="988"/>
      <c r="I57" s="988"/>
      <c r="J57" s="988"/>
      <c r="K57" s="988"/>
      <c r="L57" s="988"/>
      <c r="M57" s="988"/>
      <c r="N57" s="988"/>
      <c r="O57" s="988"/>
      <c r="P57" s="988"/>
      <c r="Q57" s="988"/>
      <c r="R57" s="988"/>
      <c r="S57" s="988"/>
      <c r="T57" s="988"/>
      <c r="U57" s="988"/>
      <c r="V57" s="988"/>
      <c r="W57" s="988"/>
      <c r="X57" s="988"/>
      <c r="Y57" s="989"/>
      <c r="Z57" s="16"/>
    </row>
    <row r="58" spans="2:26" x14ac:dyDescent="0.2">
      <c r="B58" s="14"/>
      <c r="C58" s="987"/>
      <c r="D58" s="988"/>
      <c r="E58" s="988"/>
      <c r="F58" s="988"/>
      <c r="G58" s="988"/>
      <c r="H58" s="988"/>
      <c r="I58" s="988"/>
      <c r="J58" s="988"/>
      <c r="K58" s="988"/>
      <c r="L58" s="988"/>
      <c r="M58" s="988"/>
      <c r="N58" s="988"/>
      <c r="O58" s="988"/>
      <c r="P58" s="988"/>
      <c r="Q58" s="988"/>
      <c r="R58" s="988"/>
      <c r="S58" s="988"/>
      <c r="T58" s="988"/>
      <c r="U58" s="988"/>
      <c r="V58" s="988"/>
      <c r="W58" s="988"/>
      <c r="X58" s="988"/>
      <c r="Y58" s="989"/>
      <c r="Z58" s="16"/>
    </row>
    <row r="59" spans="2:26" ht="15" thickBot="1" x14ac:dyDescent="0.25">
      <c r="B59" s="14"/>
      <c r="C59" s="990"/>
      <c r="D59" s="991"/>
      <c r="E59" s="991"/>
      <c r="F59" s="991"/>
      <c r="G59" s="991"/>
      <c r="H59" s="991"/>
      <c r="I59" s="991"/>
      <c r="J59" s="991"/>
      <c r="K59" s="991"/>
      <c r="L59" s="991"/>
      <c r="M59" s="991"/>
      <c r="N59" s="991"/>
      <c r="O59" s="991"/>
      <c r="P59" s="991"/>
      <c r="Q59" s="991"/>
      <c r="R59" s="991"/>
      <c r="S59" s="991"/>
      <c r="T59" s="991"/>
      <c r="U59" s="991"/>
      <c r="V59" s="991"/>
      <c r="W59" s="991"/>
      <c r="X59" s="991"/>
      <c r="Y59" s="992"/>
      <c r="Z59" s="16"/>
    </row>
    <row r="60" spans="2:26" x14ac:dyDescent="0.2">
      <c r="B60" s="20"/>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21"/>
    </row>
    <row r="61" spans="2:26" ht="15" thickBot="1" x14ac:dyDescent="0.25">
      <c r="B61" s="2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23"/>
    </row>
    <row r="62" spans="2:26" ht="14.25" customHeight="1" x14ac:dyDescent="0.2">
      <c r="B62" s="24"/>
      <c r="C62" s="993" t="s">
        <v>46</v>
      </c>
      <c r="D62" s="994"/>
      <c r="E62" s="994"/>
      <c r="F62" s="994"/>
      <c r="G62" s="995"/>
      <c r="H62" s="993" t="s">
        <v>91</v>
      </c>
      <c r="I62" s="995"/>
      <c r="J62" s="993" t="s">
        <v>64</v>
      </c>
      <c r="K62" s="994"/>
      <c r="L62" s="994"/>
      <c r="M62" s="995"/>
      <c r="N62" s="993" t="s">
        <v>417</v>
      </c>
      <c r="O62" s="994"/>
      <c r="P62" s="994"/>
      <c r="Q62" s="994"/>
      <c r="R62" s="994"/>
      <c r="S62" s="994"/>
      <c r="T62" s="995"/>
      <c r="U62" s="994" t="s">
        <v>54</v>
      </c>
      <c r="V62" s="994"/>
      <c r="W62" s="994"/>
      <c r="X62" s="994"/>
      <c r="Y62" s="995"/>
      <c r="Z62" s="25"/>
    </row>
    <row r="63" spans="2:26" ht="14.25" customHeight="1" x14ac:dyDescent="0.2">
      <c r="B63" s="26"/>
      <c r="C63" s="996"/>
      <c r="D63" s="997"/>
      <c r="E63" s="997"/>
      <c r="F63" s="997"/>
      <c r="G63" s="998"/>
      <c r="H63" s="996"/>
      <c r="I63" s="998"/>
      <c r="J63" s="996"/>
      <c r="K63" s="997"/>
      <c r="L63" s="997"/>
      <c r="M63" s="998"/>
      <c r="N63" s="996"/>
      <c r="O63" s="997"/>
      <c r="P63" s="997"/>
      <c r="Q63" s="997"/>
      <c r="R63" s="997"/>
      <c r="S63" s="997"/>
      <c r="T63" s="998"/>
      <c r="U63" s="997"/>
      <c r="V63" s="997"/>
      <c r="W63" s="997"/>
      <c r="X63" s="997"/>
      <c r="Y63" s="998"/>
      <c r="Z63" s="25"/>
    </row>
    <row r="64" spans="2:26" ht="15" customHeight="1" x14ac:dyDescent="0.2">
      <c r="B64" s="26"/>
      <c r="C64" s="996"/>
      <c r="D64" s="997"/>
      <c r="E64" s="997"/>
      <c r="F64" s="997"/>
      <c r="G64" s="998"/>
      <c r="H64" s="996"/>
      <c r="I64" s="998"/>
      <c r="J64" s="996"/>
      <c r="K64" s="997"/>
      <c r="L64" s="997"/>
      <c r="M64" s="998"/>
      <c r="N64" s="996"/>
      <c r="O64" s="997"/>
      <c r="P64" s="997"/>
      <c r="Q64" s="997"/>
      <c r="R64" s="997"/>
      <c r="S64" s="997"/>
      <c r="T64" s="998"/>
      <c r="U64" s="997"/>
      <c r="V64" s="997"/>
      <c r="W64" s="997"/>
      <c r="X64" s="997"/>
      <c r="Y64" s="998"/>
      <c r="Z64" s="25"/>
    </row>
    <row r="65" spans="2:26" ht="102.95" customHeight="1" x14ac:dyDescent="0.2">
      <c r="B65" s="24"/>
      <c r="C65" s="1130" t="s">
        <v>57</v>
      </c>
      <c r="D65" s="1131"/>
      <c r="E65" s="1131"/>
      <c r="F65" s="1131"/>
      <c r="G65" s="1131"/>
      <c r="H65" s="1333" t="s">
        <v>418</v>
      </c>
      <c r="I65" s="1138"/>
      <c r="J65" s="1333" t="s">
        <v>419</v>
      </c>
      <c r="K65" s="1138"/>
      <c r="L65" s="1138"/>
      <c r="M65" s="1138"/>
      <c r="N65" s="1332" t="s">
        <v>420</v>
      </c>
      <c r="O65" s="1332"/>
      <c r="P65" s="1332"/>
      <c r="Q65" s="1332"/>
      <c r="R65" s="1332"/>
      <c r="S65" s="1332"/>
      <c r="T65" s="1332"/>
      <c r="U65" s="1332" t="s">
        <v>421</v>
      </c>
      <c r="V65" s="1332"/>
      <c r="W65" s="1332"/>
      <c r="X65" s="1332"/>
      <c r="Y65" s="1332"/>
      <c r="Z65" s="27"/>
    </row>
    <row r="66" spans="2:26" ht="77.45" customHeight="1" x14ac:dyDescent="0.2">
      <c r="B66" s="24"/>
      <c r="C66" s="1130" t="s">
        <v>410</v>
      </c>
      <c r="D66" s="1131"/>
      <c r="E66" s="1131"/>
      <c r="F66" s="1131"/>
      <c r="G66" s="1131"/>
      <c r="H66" s="1120" t="s">
        <v>422</v>
      </c>
      <c r="I66" s="1138"/>
      <c r="J66" s="1333" t="s">
        <v>423</v>
      </c>
      <c r="K66" s="1138"/>
      <c r="L66" s="1138"/>
      <c r="M66" s="1138"/>
      <c r="N66" s="1332" t="s">
        <v>424</v>
      </c>
      <c r="O66" s="1332"/>
      <c r="P66" s="1332"/>
      <c r="Q66" s="1332"/>
      <c r="R66" s="1332"/>
      <c r="S66" s="1332"/>
      <c r="T66" s="1332"/>
      <c r="U66" s="1332" t="s">
        <v>425</v>
      </c>
      <c r="V66" s="1332"/>
      <c r="W66" s="1332"/>
      <c r="X66" s="1332"/>
      <c r="Y66" s="1332"/>
      <c r="Z66" s="27"/>
    </row>
    <row r="67" spans="2:26" ht="83.1" customHeight="1" x14ac:dyDescent="0.2">
      <c r="B67" s="24"/>
      <c r="C67" s="1130" t="s">
        <v>412</v>
      </c>
      <c r="D67" s="1131"/>
      <c r="E67" s="1131"/>
      <c r="F67" s="1131"/>
      <c r="G67" s="1131"/>
      <c r="H67" s="1120" t="s">
        <v>426</v>
      </c>
      <c r="I67" s="1138"/>
      <c r="J67" s="1333" t="s">
        <v>427</v>
      </c>
      <c r="K67" s="1138"/>
      <c r="L67" s="1138"/>
      <c r="M67" s="1138"/>
      <c r="N67" s="1332" t="s">
        <v>424</v>
      </c>
      <c r="O67" s="1332"/>
      <c r="P67" s="1332"/>
      <c r="Q67" s="1332"/>
      <c r="R67" s="1332"/>
      <c r="S67" s="1332"/>
      <c r="T67" s="1332"/>
      <c r="U67" s="1332" t="s">
        <v>428</v>
      </c>
      <c r="V67" s="1332"/>
      <c r="W67" s="1332"/>
      <c r="X67" s="1332"/>
      <c r="Y67" s="1332"/>
      <c r="Z67" s="27"/>
    </row>
    <row r="68" spans="2:26" ht="57.95" customHeight="1" x14ac:dyDescent="0.2">
      <c r="B68" s="24"/>
      <c r="C68" s="1130" t="s">
        <v>414</v>
      </c>
      <c r="D68" s="1131"/>
      <c r="E68" s="1131"/>
      <c r="F68" s="1131"/>
      <c r="G68" s="1131"/>
      <c r="H68" s="1120" t="s">
        <v>429</v>
      </c>
      <c r="I68" s="1138"/>
      <c r="J68" s="1120" t="s">
        <v>430</v>
      </c>
      <c r="K68" s="1138"/>
      <c r="L68" s="1138"/>
      <c r="M68" s="1138"/>
      <c r="N68" s="1332" t="s">
        <v>431</v>
      </c>
      <c r="O68" s="1332"/>
      <c r="P68" s="1332"/>
      <c r="Q68" s="1332"/>
      <c r="R68" s="1332"/>
      <c r="S68" s="1332"/>
      <c r="T68" s="1332"/>
      <c r="U68" s="1332" t="s">
        <v>432</v>
      </c>
      <c r="V68" s="1332"/>
      <c r="W68" s="1332"/>
      <c r="X68" s="1332"/>
      <c r="Y68" s="1332"/>
      <c r="Z68" s="27"/>
    </row>
    <row r="69" spans="2:26" x14ac:dyDescent="0.2">
      <c r="B69" s="28"/>
      <c r="C69" s="138"/>
      <c r="D69" s="138"/>
      <c r="E69" s="138"/>
      <c r="F69" s="138"/>
      <c r="G69" s="138"/>
      <c r="H69" s="138"/>
      <c r="I69" s="138"/>
      <c r="J69" s="138"/>
      <c r="K69" s="138"/>
      <c r="L69" s="138"/>
      <c r="M69" s="138"/>
      <c r="N69" s="138"/>
      <c r="O69" s="138"/>
      <c r="P69" s="138"/>
      <c r="Q69" s="138"/>
      <c r="R69" s="138"/>
      <c r="S69" s="138"/>
      <c r="T69" s="138"/>
      <c r="U69" s="138"/>
      <c r="V69" s="138"/>
      <c r="W69" s="138"/>
      <c r="X69" s="138"/>
      <c r="Y69" s="138"/>
      <c r="Z69" s="29"/>
    </row>
    <row r="108" ht="6" customHeight="1" x14ac:dyDescent="0.2"/>
  </sheetData>
  <mergeCells count="98">
    <mergeCell ref="C7:H8"/>
    <mergeCell ref="I7:Y8"/>
    <mergeCell ref="B2:G4"/>
    <mergeCell ref="H2:Z2"/>
    <mergeCell ref="H3:O3"/>
    <mergeCell ref="P3:Z3"/>
    <mergeCell ref="H4:Z4"/>
    <mergeCell ref="C10:H11"/>
    <mergeCell ref="I10:Q11"/>
    <mergeCell ref="R10:U10"/>
    <mergeCell ref="V10:Y10"/>
    <mergeCell ref="R11:U11"/>
    <mergeCell ref="V11:Y11"/>
    <mergeCell ref="C13:H14"/>
    <mergeCell ref="I13:S14"/>
    <mergeCell ref="T13:Y13"/>
    <mergeCell ref="T14:Y14"/>
    <mergeCell ref="C16:H16"/>
    <mergeCell ref="I16:Y16"/>
    <mergeCell ref="C18:H18"/>
    <mergeCell ref="I18:Y18"/>
    <mergeCell ref="C20:H21"/>
    <mergeCell ref="I20:L21"/>
    <mergeCell ref="M20:S20"/>
    <mergeCell ref="T20:Y20"/>
    <mergeCell ref="M21:S21"/>
    <mergeCell ref="T21:Y21"/>
    <mergeCell ref="C23:I23"/>
    <mergeCell ref="J23:P23"/>
    <mergeCell ref="Q23:Y23"/>
    <mergeCell ref="C24:I24"/>
    <mergeCell ref="J24:P24"/>
    <mergeCell ref="Q24:Y24"/>
    <mergeCell ref="C26:H26"/>
    <mergeCell ref="I26:Y26"/>
    <mergeCell ref="C28:H28"/>
    <mergeCell ref="I28:J28"/>
    <mergeCell ref="K28:N28"/>
    <mergeCell ref="O28:Q28"/>
    <mergeCell ref="S28:T28"/>
    <mergeCell ref="V28:X28"/>
    <mergeCell ref="C36:G37"/>
    <mergeCell ref="H36:H37"/>
    <mergeCell ref="I36:I37"/>
    <mergeCell ref="J36:J37"/>
    <mergeCell ref="K36:Y37"/>
    <mergeCell ref="O32:Q32"/>
    <mergeCell ref="R32:T32"/>
    <mergeCell ref="U32:V32"/>
    <mergeCell ref="W32:Y32"/>
    <mergeCell ref="C34:Y35"/>
    <mergeCell ref="C30:I32"/>
    <mergeCell ref="J30:N30"/>
    <mergeCell ref="O30:T30"/>
    <mergeCell ref="U30:Y30"/>
    <mergeCell ref="K31:N31"/>
    <mergeCell ref="O31:Q31"/>
    <mergeCell ref="R31:T31"/>
    <mergeCell ref="U31:V31"/>
    <mergeCell ref="W31:Y31"/>
    <mergeCell ref="K32:N32"/>
    <mergeCell ref="C47:Y59"/>
    <mergeCell ref="C38:G38"/>
    <mergeCell ref="K38:Y38"/>
    <mergeCell ref="C39:G39"/>
    <mergeCell ref="K39:Y39"/>
    <mergeCell ref="C40:G40"/>
    <mergeCell ref="K40:Y40"/>
    <mergeCell ref="C41:G41"/>
    <mergeCell ref="K41:Y41"/>
    <mergeCell ref="C42:G42"/>
    <mergeCell ref="K42:Y42"/>
    <mergeCell ref="C45:Y46"/>
    <mergeCell ref="C65:G65"/>
    <mergeCell ref="H65:I65"/>
    <mergeCell ref="J65:M65"/>
    <mergeCell ref="N65:T65"/>
    <mergeCell ref="U65:Y65"/>
    <mergeCell ref="C62:G64"/>
    <mergeCell ref="H62:I64"/>
    <mergeCell ref="J62:M64"/>
    <mergeCell ref="N62:T64"/>
    <mergeCell ref="U62:Y64"/>
    <mergeCell ref="C67:G67"/>
    <mergeCell ref="H67:I67"/>
    <mergeCell ref="J67:M67"/>
    <mergeCell ref="N67:T67"/>
    <mergeCell ref="U67:Y67"/>
    <mergeCell ref="C66:G66"/>
    <mergeCell ref="H66:I66"/>
    <mergeCell ref="J66:M66"/>
    <mergeCell ref="N66:T66"/>
    <mergeCell ref="U66:Y66"/>
    <mergeCell ref="C68:G68"/>
    <mergeCell ref="H68:I68"/>
    <mergeCell ref="J68:M68"/>
    <mergeCell ref="N68:T68"/>
    <mergeCell ref="U68:Y68"/>
  </mergeCells>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Z108"/>
  <sheetViews>
    <sheetView topLeftCell="A40" workbookViewId="0">
      <selection activeCell="H41" sqref="H41:J41"/>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9" style="1" customWidth="1"/>
    <col min="9" max="9" width="13.42578125" style="1" customWidth="1"/>
    <col min="10" max="10" width="15" style="1" customWidth="1"/>
    <col min="11" max="14" width="3.85546875" style="1" customWidth="1"/>
    <col min="15" max="15" width="2.7109375" style="1" customWidth="1"/>
    <col min="16" max="16" width="7.7109375" style="1" customWidth="1"/>
    <col min="17" max="17" width="3.5703125" style="1" customWidth="1"/>
    <col min="18" max="18" width="3.7109375" style="1"/>
    <col min="19" max="19" width="4.85546875" style="1" customWidth="1"/>
    <col min="20" max="20" width="6.42578125" style="1" customWidth="1"/>
    <col min="21" max="24" width="6.85546875" style="1" customWidth="1"/>
    <col min="25" max="25" width="24.28515625" style="1" customWidth="1"/>
    <col min="26" max="31" width="3.7109375" style="1"/>
    <col min="32" max="32" width="7.28515625" style="1" bestFit="1" customWidth="1"/>
    <col min="33" max="33" width="5" style="1" bestFit="1" customWidth="1"/>
    <col min="34" max="16384" width="3.7109375" style="1"/>
  </cols>
  <sheetData>
    <row r="1" spans="2:26" ht="15" thickBot="1" x14ac:dyDescent="0.25">
      <c r="B1" s="2"/>
      <c r="C1" s="2"/>
      <c r="D1" s="2"/>
      <c r="E1" s="2"/>
      <c r="F1" s="2"/>
    </row>
    <row r="2" spans="2:26" ht="45.75" customHeight="1" x14ac:dyDescent="0.2">
      <c r="B2" s="719"/>
      <c r="C2" s="720"/>
      <c r="D2" s="720"/>
      <c r="E2" s="720"/>
      <c r="F2" s="720"/>
      <c r="G2" s="720"/>
      <c r="H2" s="725" t="s">
        <v>0</v>
      </c>
      <c r="I2" s="725"/>
      <c r="J2" s="725"/>
      <c r="K2" s="725"/>
      <c r="L2" s="725"/>
      <c r="M2" s="725"/>
      <c r="N2" s="725"/>
      <c r="O2" s="725"/>
      <c r="P2" s="725"/>
      <c r="Q2" s="725"/>
      <c r="R2" s="725"/>
      <c r="S2" s="725"/>
      <c r="T2" s="725"/>
      <c r="U2" s="725"/>
      <c r="V2" s="725"/>
      <c r="W2" s="725"/>
      <c r="X2" s="725"/>
      <c r="Y2" s="725"/>
    </row>
    <row r="3" spans="2:26" ht="15" x14ac:dyDescent="0.2">
      <c r="B3" s="721"/>
      <c r="C3" s="722"/>
      <c r="D3" s="722"/>
      <c r="E3" s="722"/>
      <c r="F3" s="722"/>
      <c r="G3" s="722"/>
      <c r="H3" s="727" t="s">
        <v>1</v>
      </c>
      <c r="I3" s="727"/>
      <c r="J3" s="727"/>
      <c r="K3" s="727"/>
      <c r="L3" s="727"/>
      <c r="M3" s="727"/>
      <c r="N3" s="727"/>
      <c r="O3" s="727"/>
      <c r="P3" s="727" t="s">
        <v>2</v>
      </c>
      <c r="Q3" s="727"/>
      <c r="R3" s="727"/>
      <c r="S3" s="727"/>
      <c r="T3" s="727"/>
      <c r="U3" s="727"/>
      <c r="V3" s="727"/>
      <c r="W3" s="727"/>
      <c r="X3" s="727"/>
      <c r="Y3" s="727"/>
    </row>
    <row r="4" spans="2:26" ht="15.75" thickBot="1" x14ac:dyDescent="0.25">
      <c r="B4" s="723"/>
      <c r="C4" s="724"/>
      <c r="D4" s="724"/>
      <c r="E4" s="724"/>
      <c r="F4" s="724"/>
      <c r="G4" s="724"/>
      <c r="H4" s="729" t="s">
        <v>3</v>
      </c>
      <c r="I4" s="729"/>
      <c r="J4" s="729"/>
      <c r="K4" s="729"/>
      <c r="L4" s="729"/>
      <c r="M4" s="729"/>
      <c r="N4" s="729"/>
      <c r="O4" s="729"/>
      <c r="P4" s="729"/>
      <c r="Q4" s="729"/>
      <c r="R4" s="729"/>
      <c r="S4" s="729"/>
      <c r="T4" s="729"/>
      <c r="U4" s="729"/>
      <c r="V4" s="729"/>
      <c r="W4" s="729"/>
      <c r="X4" s="729"/>
      <c r="Y4" s="729"/>
    </row>
    <row r="5" spans="2:26" ht="15" x14ac:dyDescent="0.2">
      <c r="H5" s="3"/>
      <c r="I5" s="3"/>
      <c r="J5" s="3"/>
      <c r="K5" s="3"/>
      <c r="L5" s="3"/>
      <c r="M5" s="3"/>
      <c r="N5" s="3"/>
      <c r="O5" s="3"/>
      <c r="P5" s="3"/>
      <c r="Q5" s="3"/>
      <c r="R5" s="3"/>
      <c r="S5" s="3"/>
      <c r="T5" s="3"/>
      <c r="U5" s="3"/>
      <c r="V5" s="3"/>
      <c r="W5" s="3"/>
      <c r="X5" s="3"/>
      <c r="Y5" s="3"/>
    </row>
    <row r="6" spans="2:26" ht="15.75" thickBot="1" x14ac:dyDescent="0.25">
      <c r="B6" s="4"/>
      <c r="C6" s="5"/>
      <c r="D6" s="5"/>
      <c r="E6" s="5"/>
      <c r="F6" s="5"/>
      <c r="G6" s="5"/>
      <c r="H6" s="5"/>
      <c r="I6" s="6"/>
      <c r="J6" s="6"/>
      <c r="K6" s="6"/>
      <c r="L6" s="6"/>
      <c r="M6" s="6"/>
      <c r="N6" s="6"/>
      <c r="O6" s="6"/>
      <c r="P6" s="6"/>
      <c r="Q6" s="6"/>
      <c r="R6" s="7"/>
      <c r="S6" s="7"/>
      <c r="T6" s="7"/>
      <c r="U6" s="7"/>
      <c r="V6" s="7"/>
      <c r="W6" s="5"/>
      <c r="X6" s="5"/>
      <c r="Y6" s="5"/>
      <c r="Z6" s="254"/>
    </row>
    <row r="7" spans="2:26" ht="15" customHeight="1" x14ac:dyDescent="0.2">
      <c r="B7" s="9"/>
      <c r="C7" s="666" t="s">
        <v>4</v>
      </c>
      <c r="D7" s="667"/>
      <c r="E7" s="667"/>
      <c r="F7" s="667"/>
      <c r="G7" s="667"/>
      <c r="H7" s="668"/>
      <c r="I7" s="700" t="s">
        <v>394</v>
      </c>
      <c r="J7" s="701"/>
      <c r="K7" s="701"/>
      <c r="L7" s="701"/>
      <c r="M7" s="701"/>
      <c r="N7" s="701"/>
      <c r="O7" s="701"/>
      <c r="P7" s="701"/>
      <c r="Q7" s="701"/>
      <c r="R7" s="701"/>
      <c r="S7" s="701"/>
      <c r="T7" s="701"/>
      <c r="U7" s="701"/>
      <c r="V7" s="701"/>
      <c r="W7" s="701"/>
      <c r="X7" s="701"/>
      <c r="Y7" s="702"/>
      <c r="Z7" s="27"/>
    </row>
    <row r="8" spans="2:26" ht="15.75" thickBot="1" x14ac:dyDescent="0.25">
      <c r="B8" s="9"/>
      <c r="C8" s="669"/>
      <c r="D8" s="670"/>
      <c r="E8" s="670"/>
      <c r="F8" s="670"/>
      <c r="G8" s="670"/>
      <c r="H8" s="671"/>
      <c r="I8" s="703"/>
      <c r="J8" s="704"/>
      <c r="K8" s="704"/>
      <c r="L8" s="704"/>
      <c r="M8" s="704"/>
      <c r="N8" s="704"/>
      <c r="O8" s="704"/>
      <c r="P8" s="704"/>
      <c r="Q8" s="704"/>
      <c r="R8" s="704"/>
      <c r="S8" s="704"/>
      <c r="T8" s="704"/>
      <c r="U8" s="704"/>
      <c r="V8" s="704"/>
      <c r="W8" s="704"/>
      <c r="X8" s="704"/>
      <c r="Y8" s="705"/>
      <c r="Z8" s="27"/>
    </row>
    <row r="9" spans="2:26"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27"/>
    </row>
    <row r="10" spans="2:26" ht="15" customHeight="1" thickBot="1" x14ac:dyDescent="0.25">
      <c r="B10" s="9"/>
      <c r="C10" s="666" t="s">
        <v>6</v>
      </c>
      <c r="D10" s="667"/>
      <c r="E10" s="667"/>
      <c r="F10" s="667"/>
      <c r="G10" s="667"/>
      <c r="H10" s="668"/>
      <c r="I10" s="1393" t="s">
        <v>433</v>
      </c>
      <c r="J10" s="1394"/>
      <c r="K10" s="1394"/>
      <c r="L10" s="1394"/>
      <c r="M10" s="1394"/>
      <c r="N10" s="1394"/>
      <c r="O10" s="1394"/>
      <c r="P10" s="1394"/>
      <c r="Q10" s="1395"/>
      <c r="R10" s="708" t="s">
        <v>8</v>
      </c>
      <c r="S10" s="709"/>
      <c r="T10" s="709"/>
      <c r="U10" s="710"/>
      <c r="V10" s="608" t="s">
        <v>9</v>
      </c>
      <c r="W10" s="609"/>
      <c r="X10" s="609"/>
      <c r="Y10" s="610"/>
      <c r="Z10" s="27"/>
    </row>
    <row r="11" spans="2:26" ht="28.5" customHeight="1" thickBot="1" x14ac:dyDescent="0.25">
      <c r="B11" s="9"/>
      <c r="C11" s="669"/>
      <c r="D11" s="670"/>
      <c r="E11" s="670"/>
      <c r="F11" s="670"/>
      <c r="G11" s="670"/>
      <c r="H11" s="671"/>
      <c r="I11" s="1396"/>
      <c r="J11" s="1397"/>
      <c r="K11" s="1397"/>
      <c r="L11" s="1397"/>
      <c r="M11" s="1397"/>
      <c r="N11" s="1397"/>
      <c r="O11" s="1397"/>
      <c r="P11" s="1397"/>
      <c r="Q11" s="1398"/>
      <c r="R11" s="640" t="s">
        <v>434</v>
      </c>
      <c r="S11" s="717"/>
      <c r="T11" s="717"/>
      <c r="U11" s="718"/>
      <c r="V11" s="1399">
        <v>5</v>
      </c>
      <c r="W11" s="1400"/>
      <c r="X11" s="1400"/>
      <c r="Y11" s="1401"/>
      <c r="Z11" s="27"/>
    </row>
    <row r="12" spans="2:26"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27"/>
    </row>
    <row r="13" spans="2:26" ht="15" customHeight="1" x14ac:dyDescent="0.2">
      <c r="B13" s="14"/>
      <c r="C13" s="666" t="s">
        <v>11</v>
      </c>
      <c r="D13" s="667"/>
      <c r="E13" s="667"/>
      <c r="F13" s="667"/>
      <c r="G13" s="667"/>
      <c r="H13" s="668"/>
      <c r="I13" s="1387" t="s">
        <v>435</v>
      </c>
      <c r="J13" s="1388"/>
      <c r="K13" s="1388"/>
      <c r="L13" s="1388"/>
      <c r="M13" s="1388"/>
      <c r="N13" s="1388"/>
      <c r="O13" s="1388"/>
      <c r="P13" s="1388"/>
      <c r="Q13" s="1388"/>
      <c r="R13" s="1388"/>
      <c r="S13" s="1389"/>
      <c r="T13" s="666" t="s">
        <v>13</v>
      </c>
      <c r="U13" s="667"/>
      <c r="V13" s="667"/>
      <c r="W13" s="667"/>
      <c r="X13" s="667"/>
      <c r="Y13" s="668"/>
      <c r="Z13" s="27"/>
    </row>
    <row r="14" spans="2:26" ht="50.25" customHeight="1" thickBot="1" x14ac:dyDescent="0.25">
      <c r="B14" s="14"/>
      <c r="C14" s="669"/>
      <c r="D14" s="670"/>
      <c r="E14" s="670"/>
      <c r="F14" s="670"/>
      <c r="G14" s="670"/>
      <c r="H14" s="671"/>
      <c r="I14" s="1390"/>
      <c r="J14" s="1391"/>
      <c r="K14" s="1391"/>
      <c r="L14" s="1391"/>
      <c r="M14" s="1391"/>
      <c r="N14" s="1391"/>
      <c r="O14" s="1391"/>
      <c r="P14" s="1391"/>
      <c r="Q14" s="1391"/>
      <c r="R14" s="1391"/>
      <c r="S14" s="1392"/>
      <c r="T14" s="678" t="s">
        <v>436</v>
      </c>
      <c r="U14" s="679"/>
      <c r="V14" s="679"/>
      <c r="W14" s="679"/>
      <c r="X14" s="679"/>
      <c r="Y14" s="680"/>
      <c r="Z14" s="27"/>
    </row>
    <row r="15" spans="2:26"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27"/>
    </row>
    <row r="16" spans="2:26" ht="57.75" customHeight="1" thickBot="1" x14ac:dyDescent="0.25">
      <c r="B16" s="14"/>
      <c r="C16" s="629" t="s">
        <v>15</v>
      </c>
      <c r="D16" s="630"/>
      <c r="E16" s="630"/>
      <c r="F16" s="630"/>
      <c r="G16" s="630"/>
      <c r="H16" s="631"/>
      <c r="I16" s="1117" t="s">
        <v>437</v>
      </c>
      <c r="J16" s="1372"/>
      <c r="K16" s="1372"/>
      <c r="L16" s="1372"/>
      <c r="M16" s="1372"/>
      <c r="N16" s="1372"/>
      <c r="O16" s="1372"/>
      <c r="P16" s="1372"/>
      <c r="Q16" s="1372"/>
      <c r="R16" s="1372"/>
      <c r="S16" s="1372"/>
      <c r="T16" s="1372"/>
      <c r="U16" s="1372"/>
      <c r="V16" s="1372"/>
      <c r="W16" s="1372"/>
      <c r="X16" s="1372"/>
      <c r="Y16" s="1373"/>
      <c r="Z16" s="27"/>
    </row>
    <row r="17" spans="2:26"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27"/>
    </row>
    <row r="18" spans="2:26" ht="89.25" customHeight="1" thickBot="1" x14ac:dyDescent="0.25">
      <c r="B18" s="14"/>
      <c r="C18" s="629" t="s">
        <v>73</v>
      </c>
      <c r="D18" s="630"/>
      <c r="E18" s="630"/>
      <c r="F18" s="630"/>
      <c r="G18" s="630"/>
      <c r="H18" s="631"/>
      <c r="I18" s="1376" t="s">
        <v>438</v>
      </c>
      <c r="J18" s="1377"/>
      <c r="K18" s="1377"/>
      <c r="L18" s="1377"/>
      <c r="M18" s="1377"/>
      <c r="N18" s="1377"/>
      <c r="O18" s="1377"/>
      <c r="P18" s="1377"/>
      <c r="Q18" s="1377"/>
      <c r="R18" s="1377"/>
      <c r="S18" s="1377"/>
      <c r="T18" s="1377"/>
      <c r="U18" s="1377"/>
      <c r="V18" s="1377"/>
      <c r="W18" s="1377"/>
      <c r="X18" s="1377"/>
      <c r="Y18" s="1378"/>
      <c r="Z18" s="27"/>
    </row>
    <row r="19" spans="2:26"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27"/>
    </row>
    <row r="20" spans="2:26" ht="22.5" customHeight="1" x14ac:dyDescent="0.2">
      <c r="B20" s="14"/>
      <c r="C20" s="684" t="s">
        <v>19</v>
      </c>
      <c r="D20" s="685"/>
      <c r="E20" s="685"/>
      <c r="F20" s="685"/>
      <c r="G20" s="685"/>
      <c r="H20" s="686"/>
      <c r="I20" s="1379" t="s">
        <v>400</v>
      </c>
      <c r="J20" s="1380"/>
      <c r="K20" s="1380"/>
      <c r="L20" s="1381"/>
      <c r="M20" s="608" t="s">
        <v>21</v>
      </c>
      <c r="N20" s="609"/>
      <c r="O20" s="609"/>
      <c r="P20" s="609"/>
      <c r="Q20" s="609"/>
      <c r="R20" s="609"/>
      <c r="S20" s="610"/>
      <c r="T20" s="608" t="s">
        <v>22</v>
      </c>
      <c r="U20" s="609"/>
      <c r="V20" s="609"/>
      <c r="W20" s="609"/>
      <c r="X20" s="609"/>
      <c r="Y20" s="610"/>
      <c r="Z20" s="27"/>
    </row>
    <row r="21" spans="2:26" ht="30.75" customHeight="1" thickBot="1" x14ac:dyDescent="0.25">
      <c r="B21" s="14"/>
      <c r="C21" s="687"/>
      <c r="D21" s="688"/>
      <c r="E21" s="688"/>
      <c r="F21" s="688"/>
      <c r="G21" s="688"/>
      <c r="H21" s="689"/>
      <c r="I21" s="1382"/>
      <c r="J21" s="1383"/>
      <c r="K21" s="1383"/>
      <c r="L21" s="1384"/>
      <c r="M21" s="696" t="s">
        <v>176</v>
      </c>
      <c r="N21" s="697"/>
      <c r="O21" s="697"/>
      <c r="P21" s="697"/>
      <c r="Q21" s="697"/>
      <c r="R21" s="697"/>
      <c r="S21" s="698"/>
      <c r="T21" s="1385" t="s">
        <v>439</v>
      </c>
      <c r="U21" s="1386"/>
      <c r="V21" s="1386"/>
      <c r="W21" s="1386"/>
      <c r="X21" s="1386"/>
      <c r="Y21" s="1386"/>
      <c r="Z21" s="27"/>
    </row>
    <row r="22" spans="2:26"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27"/>
    </row>
    <row r="23" spans="2:26" ht="31.5" customHeight="1" x14ac:dyDescent="0.2">
      <c r="B23" s="14"/>
      <c r="C23" s="608" t="s">
        <v>25</v>
      </c>
      <c r="D23" s="609"/>
      <c r="E23" s="609"/>
      <c r="F23" s="609"/>
      <c r="G23" s="609"/>
      <c r="H23" s="609"/>
      <c r="I23" s="610"/>
      <c r="J23" s="608" t="s">
        <v>26</v>
      </c>
      <c r="K23" s="609"/>
      <c r="L23" s="609"/>
      <c r="M23" s="609"/>
      <c r="N23" s="609"/>
      <c r="O23" s="609"/>
      <c r="P23" s="610"/>
      <c r="Q23" s="608" t="s">
        <v>27</v>
      </c>
      <c r="R23" s="609"/>
      <c r="S23" s="609"/>
      <c r="T23" s="609"/>
      <c r="U23" s="609"/>
      <c r="V23" s="609"/>
      <c r="W23" s="609"/>
      <c r="X23" s="609"/>
      <c r="Y23" s="610"/>
      <c r="Z23" s="27"/>
    </row>
    <row r="24" spans="2:26" ht="30" customHeight="1" thickBot="1" x14ac:dyDescent="0.25">
      <c r="B24" s="14"/>
      <c r="C24" s="611" t="s">
        <v>440</v>
      </c>
      <c r="D24" s="612"/>
      <c r="E24" s="612"/>
      <c r="F24" s="612"/>
      <c r="G24" s="612"/>
      <c r="H24" s="612"/>
      <c r="I24" s="613"/>
      <c r="J24" s="611" t="s">
        <v>441</v>
      </c>
      <c r="K24" s="612"/>
      <c r="L24" s="612"/>
      <c r="M24" s="612"/>
      <c r="N24" s="612"/>
      <c r="O24" s="612"/>
      <c r="P24" s="613"/>
      <c r="Q24" s="1155" t="s">
        <v>403</v>
      </c>
      <c r="R24" s="1156"/>
      <c r="S24" s="1156"/>
      <c r="T24" s="1156"/>
      <c r="U24" s="1156"/>
      <c r="V24" s="1156"/>
      <c r="W24" s="1156"/>
      <c r="X24" s="1156"/>
      <c r="Y24" s="1157"/>
      <c r="Z24" s="27"/>
    </row>
    <row r="25" spans="2:26"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27"/>
    </row>
    <row r="26" spans="2:26" ht="46.5" customHeight="1" thickBot="1" x14ac:dyDescent="0.25">
      <c r="B26" s="14"/>
      <c r="C26" s="629" t="s">
        <v>31</v>
      </c>
      <c r="D26" s="630"/>
      <c r="E26" s="630"/>
      <c r="F26" s="630"/>
      <c r="G26" s="630"/>
      <c r="H26" s="631"/>
      <c r="I26" s="1117" t="s">
        <v>442</v>
      </c>
      <c r="J26" s="1372"/>
      <c r="K26" s="1372"/>
      <c r="L26" s="1372"/>
      <c r="M26" s="1372"/>
      <c r="N26" s="1372"/>
      <c r="O26" s="1372"/>
      <c r="P26" s="1372"/>
      <c r="Q26" s="1372"/>
      <c r="R26" s="1372"/>
      <c r="S26" s="1372"/>
      <c r="T26" s="1372"/>
      <c r="U26" s="1372"/>
      <c r="V26" s="1372"/>
      <c r="W26" s="1372"/>
      <c r="X26" s="1372"/>
      <c r="Y26" s="1373"/>
      <c r="Z26" s="27"/>
    </row>
    <row r="27" spans="2:26"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27"/>
    </row>
    <row r="28" spans="2:26" ht="39.75" customHeight="1" thickBot="1" x14ac:dyDescent="0.25">
      <c r="B28" s="14"/>
      <c r="C28" s="629" t="s">
        <v>33</v>
      </c>
      <c r="D28" s="630"/>
      <c r="E28" s="630"/>
      <c r="F28" s="630"/>
      <c r="G28" s="630"/>
      <c r="H28" s="631"/>
      <c r="I28" s="1374">
        <v>4</v>
      </c>
      <c r="J28" s="1375"/>
      <c r="K28" s="899" t="s">
        <v>34</v>
      </c>
      <c r="L28" s="900"/>
      <c r="M28" s="900"/>
      <c r="N28" s="901"/>
      <c r="O28" s="1040" t="s">
        <v>35</v>
      </c>
      <c r="P28" s="681"/>
      <c r="Q28" s="681"/>
      <c r="R28" s="32"/>
      <c r="S28" s="683" t="s">
        <v>36</v>
      </c>
      <c r="T28" s="682"/>
      <c r="U28" s="255" t="s">
        <v>135</v>
      </c>
      <c r="V28" s="681" t="s">
        <v>38</v>
      </c>
      <c r="W28" s="681"/>
      <c r="X28" s="682"/>
      <c r="Y28" s="30"/>
      <c r="Z28" s="27"/>
    </row>
    <row r="29" spans="2:26"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27"/>
    </row>
    <row r="30" spans="2:26" ht="15" x14ac:dyDescent="0.25">
      <c r="B30" s="14"/>
      <c r="C30" s="651" t="s">
        <v>39</v>
      </c>
      <c r="D30" s="652"/>
      <c r="E30" s="652"/>
      <c r="F30" s="652"/>
      <c r="G30" s="652"/>
      <c r="H30" s="652"/>
      <c r="I30" s="652"/>
      <c r="J30" s="1340" t="s">
        <v>40</v>
      </c>
      <c r="K30" s="1340"/>
      <c r="L30" s="1340"/>
      <c r="M30" s="1340"/>
      <c r="N30" s="1340"/>
      <c r="O30" s="1341" t="s">
        <v>41</v>
      </c>
      <c r="P30" s="1341"/>
      <c r="Q30" s="1341"/>
      <c r="R30" s="1341"/>
      <c r="S30" s="1341"/>
      <c r="T30" s="1341"/>
      <c r="U30" s="1342" t="s">
        <v>42</v>
      </c>
      <c r="V30" s="1342"/>
      <c r="W30" s="1342"/>
      <c r="X30" s="1342"/>
      <c r="Y30" s="1342"/>
      <c r="Z30" s="256"/>
    </row>
    <row r="31" spans="2:26" ht="14.25" customHeight="1" x14ac:dyDescent="0.2">
      <c r="B31" s="14"/>
      <c r="C31" s="654"/>
      <c r="D31" s="655"/>
      <c r="E31" s="655"/>
      <c r="F31" s="655"/>
      <c r="G31" s="655"/>
      <c r="H31" s="655"/>
      <c r="I31" s="655"/>
      <c r="J31" s="44" t="s">
        <v>43</v>
      </c>
      <c r="K31" s="1371" t="s">
        <v>44</v>
      </c>
      <c r="L31" s="1371"/>
      <c r="M31" s="1371"/>
      <c r="N31" s="1371"/>
      <c r="O31" s="1371" t="s">
        <v>43</v>
      </c>
      <c r="P31" s="1371"/>
      <c r="Q31" s="1371"/>
      <c r="R31" s="1371" t="s">
        <v>44</v>
      </c>
      <c r="S31" s="1371"/>
      <c r="T31" s="1371"/>
      <c r="U31" s="1371" t="s">
        <v>43</v>
      </c>
      <c r="V31" s="1371"/>
      <c r="W31" s="1371" t="s">
        <v>44</v>
      </c>
      <c r="X31" s="1371"/>
      <c r="Y31" s="1371"/>
      <c r="Z31" s="257"/>
    </row>
    <row r="32" spans="2:26" ht="15" customHeight="1" thickBot="1" x14ac:dyDescent="0.25">
      <c r="B32" s="14"/>
      <c r="C32" s="657"/>
      <c r="D32" s="658"/>
      <c r="E32" s="658"/>
      <c r="F32" s="658"/>
      <c r="G32" s="658"/>
      <c r="H32" s="658"/>
      <c r="I32" s="658"/>
      <c r="J32" s="258" t="s">
        <v>443</v>
      </c>
      <c r="K32" s="1370" t="s">
        <v>182</v>
      </c>
      <c r="L32" s="1370"/>
      <c r="M32" s="1370"/>
      <c r="N32" s="1370"/>
      <c r="O32" s="1370" t="s">
        <v>444</v>
      </c>
      <c r="P32" s="1370"/>
      <c r="Q32" s="1370"/>
      <c r="R32" s="1370" t="s">
        <v>445</v>
      </c>
      <c r="S32" s="1370"/>
      <c r="T32" s="1370"/>
      <c r="U32" s="1370" t="s">
        <v>446</v>
      </c>
      <c r="V32" s="1370"/>
      <c r="W32" s="1370" t="s">
        <v>447</v>
      </c>
      <c r="X32" s="1370"/>
      <c r="Y32" s="1370"/>
      <c r="Z32" s="259"/>
    </row>
    <row r="33" spans="2:26" ht="15.75" customHeight="1"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27"/>
    </row>
    <row r="34" spans="2:26" s="18" customFormat="1" x14ac:dyDescent="0.2">
      <c r="B34" s="19"/>
      <c r="C34" s="1008" t="s">
        <v>45</v>
      </c>
      <c r="D34" s="1009"/>
      <c r="E34" s="1009"/>
      <c r="F34" s="1009"/>
      <c r="G34" s="1009"/>
      <c r="H34" s="1009"/>
      <c r="I34" s="1009"/>
      <c r="J34" s="1009"/>
      <c r="K34" s="1009"/>
      <c r="L34" s="1009"/>
      <c r="M34" s="1009"/>
      <c r="N34" s="1009"/>
      <c r="O34" s="1009"/>
      <c r="P34" s="1009"/>
      <c r="Q34" s="1009"/>
      <c r="R34" s="1009"/>
      <c r="S34" s="1009"/>
      <c r="T34" s="1009"/>
      <c r="U34" s="1009"/>
      <c r="V34" s="1009"/>
      <c r="W34" s="1009"/>
      <c r="X34" s="1009"/>
      <c r="Y34" s="1010"/>
      <c r="Z34" s="260"/>
    </row>
    <row r="35" spans="2:26" s="18" customFormat="1" ht="15" thickBot="1" x14ac:dyDescent="0.25">
      <c r="B35" s="19"/>
      <c r="C35" s="1011"/>
      <c r="D35" s="1012"/>
      <c r="E35" s="1012"/>
      <c r="F35" s="1012"/>
      <c r="G35" s="1012"/>
      <c r="H35" s="1012"/>
      <c r="I35" s="1012"/>
      <c r="J35" s="1012"/>
      <c r="K35" s="1012"/>
      <c r="L35" s="1012"/>
      <c r="M35" s="1012"/>
      <c r="N35" s="1012"/>
      <c r="O35" s="1012"/>
      <c r="P35" s="1012"/>
      <c r="Q35" s="1012"/>
      <c r="R35" s="1012"/>
      <c r="S35" s="1012"/>
      <c r="T35" s="1012"/>
      <c r="U35" s="1012"/>
      <c r="V35" s="1012"/>
      <c r="W35" s="1012"/>
      <c r="X35" s="1012"/>
      <c r="Y35" s="1013"/>
      <c r="Z35" s="260"/>
    </row>
    <row r="36" spans="2:26" s="18" customFormat="1" ht="14.25" customHeight="1" x14ac:dyDescent="0.2">
      <c r="B36" s="19"/>
      <c r="C36" s="1008" t="s">
        <v>46</v>
      </c>
      <c r="D36" s="1009"/>
      <c r="E36" s="1009"/>
      <c r="F36" s="1009"/>
      <c r="G36" s="1010"/>
      <c r="H36" s="1344" t="s">
        <v>448</v>
      </c>
      <c r="I36" s="1344" t="s">
        <v>449</v>
      </c>
      <c r="J36" s="1344" t="s">
        <v>450</v>
      </c>
      <c r="K36" s="1018" t="s">
        <v>50</v>
      </c>
      <c r="L36" s="1009"/>
      <c r="M36" s="1009"/>
      <c r="N36" s="1009"/>
      <c r="O36" s="1009"/>
      <c r="P36" s="1009"/>
      <c r="Q36" s="1009"/>
      <c r="R36" s="1009"/>
      <c r="S36" s="1009"/>
      <c r="T36" s="1009"/>
      <c r="U36" s="1009"/>
      <c r="V36" s="1009"/>
      <c r="W36" s="1009"/>
      <c r="X36" s="1009"/>
      <c r="Y36" s="1010"/>
      <c r="Z36" s="260"/>
    </row>
    <row r="37" spans="2:26" s="18" customFormat="1" ht="60" customHeight="1" thickBot="1" x14ac:dyDescent="0.25">
      <c r="B37" s="19"/>
      <c r="C37" s="1011"/>
      <c r="D37" s="1012"/>
      <c r="E37" s="1012"/>
      <c r="F37" s="1012"/>
      <c r="G37" s="1013"/>
      <c r="H37" s="1345"/>
      <c r="I37" s="1345"/>
      <c r="J37" s="1345"/>
      <c r="K37" s="1019"/>
      <c r="L37" s="1012"/>
      <c r="M37" s="1012"/>
      <c r="N37" s="1012"/>
      <c r="O37" s="1012"/>
      <c r="P37" s="1012"/>
      <c r="Q37" s="1012"/>
      <c r="R37" s="1012"/>
      <c r="S37" s="1012"/>
      <c r="T37" s="1012"/>
      <c r="U37" s="1012"/>
      <c r="V37" s="1012"/>
      <c r="W37" s="1012"/>
      <c r="X37" s="1012"/>
      <c r="Y37" s="1013"/>
      <c r="Z37" s="260"/>
    </row>
    <row r="38" spans="2:26" s="18" customFormat="1" ht="120" customHeight="1" x14ac:dyDescent="0.2">
      <c r="B38" s="19"/>
      <c r="C38" s="973" t="s">
        <v>57</v>
      </c>
      <c r="D38" s="974"/>
      <c r="E38" s="974"/>
      <c r="F38" s="974"/>
      <c r="G38" s="975"/>
      <c r="H38" s="261">
        <v>5159</v>
      </c>
      <c r="I38" s="261">
        <v>1200</v>
      </c>
      <c r="J38" s="262">
        <v>4.3</v>
      </c>
      <c r="K38" s="1334" t="s">
        <v>451</v>
      </c>
      <c r="L38" s="1335"/>
      <c r="M38" s="1335"/>
      <c r="N38" s="1335"/>
      <c r="O38" s="1335"/>
      <c r="P38" s="1335"/>
      <c r="Q38" s="1335"/>
      <c r="R38" s="1335"/>
      <c r="S38" s="1335"/>
      <c r="T38" s="1335"/>
      <c r="U38" s="1335"/>
      <c r="V38" s="1335"/>
      <c r="W38" s="1335"/>
      <c r="X38" s="1335"/>
      <c r="Y38" s="1336"/>
      <c r="Z38" s="260"/>
    </row>
    <row r="39" spans="2:26" s="18" customFormat="1" ht="161.1" customHeight="1" x14ac:dyDescent="0.2">
      <c r="B39" s="19"/>
      <c r="C39" s="973" t="s">
        <v>410</v>
      </c>
      <c r="D39" s="974"/>
      <c r="E39" s="974"/>
      <c r="F39" s="974"/>
      <c r="G39" s="975"/>
      <c r="H39" s="261">
        <v>3112</v>
      </c>
      <c r="I39" s="261">
        <v>686</v>
      </c>
      <c r="J39" s="262">
        <v>4.5</v>
      </c>
      <c r="K39" s="1334" t="s">
        <v>452</v>
      </c>
      <c r="L39" s="1335"/>
      <c r="M39" s="1335"/>
      <c r="N39" s="1335"/>
      <c r="O39" s="1335"/>
      <c r="P39" s="1335"/>
      <c r="Q39" s="1335"/>
      <c r="R39" s="1335"/>
      <c r="S39" s="1335"/>
      <c r="T39" s="1335"/>
      <c r="U39" s="1335"/>
      <c r="V39" s="1335"/>
      <c r="W39" s="1335"/>
      <c r="X39" s="1335"/>
      <c r="Y39" s="1336"/>
      <c r="Z39" s="260"/>
    </row>
    <row r="40" spans="2:26" s="18" customFormat="1" ht="130.5" customHeight="1" x14ac:dyDescent="0.2">
      <c r="B40" s="19"/>
      <c r="C40" s="973" t="s">
        <v>412</v>
      </c>
      <c r="D40" s="974"/>
      <c r="E40" s="974"/>
      <c r="F40" s="974"/>
      <c r="G40" s="975"/>
      <c r="H40" s="261">
        <v>2855</v>
      </c>
      <c r="I40" s="261">
        <v>627</v>
      </c>
      <c r="J40" s="262">
        <v>4.5</v>
      </c>
      <c r="K40" s="1334" t="s">
        <v>453</v>
      </c>
      <c r="L40" s="1335"/>
      <c r="M40" s="1335"/>
      <c r="N40" s="1335"/>
      <c r="O40" s="1335"/>
      <c r="P40" s="1335"/>
      <c r="Q40" s="1335"/>
      <c r="R40" s="1335"/>
      <c r="S40" s="1335"/>
      <c r="T40" s="1335"/>
      <c r="U40" s="1335"/>
      <c r="V40" s="1335"/>
      <c r="W40" s="1335"/>
      <c r="X40" s="1335"/>
      <c r="Y40" s="1336"/>
      <c r="Z40" s="260"/>
    </row>
    <row r="41" spans="2:26" s="18" customFormat="1" ht="127.5" customHeight="1" thickBot="1" x14ac:dyDescent="0.25">
      <c r="B41" s="19"/>
      <c r="C41" s="973" t="s">
        <v>414</v>
      </c>
      <c r="D41" s="974"/>
      <c r="E41" s="974"/>
      <c r="F41" s="974"/>
      <c r="G41" s="975"/>
      <c r="H41" s="133">
        <v>2091</v>
      </c>
      <c r="I41" s="133">
        <v>484</v>
      </c>
      <c r="J41" s="263">
        <v>4.3</v>
      </c>
      <c r="K41" s="1334" t="s">
        <v>454</v>
      </c>
      <c r="L41" s="1335"/>
      <c r="M41" s="1335"/>
      <c r="N41" s="1335"/>
      <c r="O41" s="1335"/>
      <c r="P41" s="1335"/>
      <c r="Q41" s="1335"/>
      <c r="R41" s="1335"/>
      <c r="S41" s="1335"/>
      <c r="T41" s="1335"/>
      <c r="U41" s="1335"/>
      <c r="V41" s="1335"/>
      <c r="W41" s="1335"/>
      <c r="X41" s="1335"/>
      <c r="Y41" s="1336"/>
      <c r="Z41" s="260"/>
    </row>
    <row r="42" spans="2:26" s="18" customFormat="1" ht="45.95" customHeight="1" thickBot="1" x14ac:dyDescent="0.3">
      <c r="B42" s="19"/>
      <c r="C42" s="1002" t="s">
        <v>51</v>
      </c>
      <c r="D42" s="1003"/>
      <c r="E42" s="1003"/>
      <c r="F42" s="1003"/>
      <c r="G42" s="1004"/>
      <c r="H42" s="264">
        <f>SUM(H38:H41)</f>
        <v>13217</v>
      </c>
      <c r="I42" s="264">
        <f>SUM(I38:I41)</f>
        <v>2997</v>
      </c>
      <c r="J42" s="265">
        <v>4.4000000000000004</v>
      </c>
      <c r="K42" s="1367" t="s">
        <v>455</v>
      </c>
      <c r="L42" s="1368"/>
      <c r="M42" s="1368"/>
      <c r="N42" s="1368"/>
      <c r="O42" s="1368"/>
      <c r="P42" s="1368"/>
      <c r="Q42" s="1368"/>
      <c r="R42" s="1368"/>
      <c r="S42" s="1368"/>
      <c r="T42" s="1368"/>
      <c r="U42" s="1368"/>
      <c r="V42" s="1368"/>
      <c r="W42" s="1368"/>
      <c r="X42" s="1368"/>
      <c r="Y42" s="1369"/>
      <c r="Z42" s="260"/>
    </row>
    <row r="43" spans="2:26" s="18" customFormat="1" ht="29.1" customHeight="1" x14ac:dyDescent="0.2">
      <c r="B43" s="19"/>
      <c r="C43" s="15"/>
      <c r="D43" s="15"/>
      <c r="E43" s="15"/>
      <c r="F43" s="15"/>
      <c r="G43" s="15"/>
      <c r="H43" s="136"/>
      <c r="I43" s="136"/>
      <c r="J43" s="137"/>
      <c r="K43" s="15"/>
      <c r="L43" s="15"/>
      <c r="M43" s="15"/>
      <c r="N43" s="15"/>
      <c r="O43" s="15"/>
      <c r="P43" s="15"/>
      <c r="Q43" s="15"/>
      <c r="R43" s="15"/>
      <c r="S43" s="15"/>
      <c r="T43" s="15"/>
      <c r="U43" s="15"/>
      <c r="V43" s="15"/>
      <c r="W43" s="15"/>
      <c r="X43" s="15"/>
      <c r="Y43" s="15"/>
      <c r="Z43" s="260"/>
    </row>
    <row r="44" spans="2:26" s="18" customFormat="1" ht="15" thickBot="1" x14ac:dyDescent="0.25">
      <c r="B44" s="19"/>
      <c r="C44" s="15"/>
      <c r="D44" s="15"/>
      <c r="E44" s="15"/>
      <c r="F44" s="15"/>
      <c r="G44" s="15"/>
      <c r="H44" s="136"/>
      <c r="I44" s="136"/>
      <c r="J44" s="137"/>
      <c r="K44" s="15"/>
      <c r="L44" s="15"/>
      <c r="M44" s="15"/>
      <c r="N44" s="15"/>
      <c r="O44" s="15"/>
      <c r="P44" s="15"/>
      <c r="Q44" s="15"/>
      <c r="R44" s="15"/>
      <c r="S44" s="15"/>
      <c r="T44" s="15"/>
      <c r="U44" s="15"/>
      <c r="V44" s="15"/>
      <c r="W44" s="15"/>
      <c r="X44" s="15"/>
      <c r="Y44" s="15"/>
      <c r="Z44" s="260"/>
    </row>
    <row r="45" spans="2:26" s="18" customFormat="1" x14ac:dyDescent="0.2">
      <c r="B45" s="19"/>
      <c r="C45" s="820" t="s">
        <v>52</v>
      </c>
      <c r="D45" s="821"/>
      <c r="E45" s="821"/>
      <c r="F45" s="821"/>
      <c r="G45" s="821"/>
      <c r="H45" s="821"/>
      <c r="I45" s="821"/>
      <c r="J45" s="821"/>
      <c r="K45" s="821"/>
      <c r="L45" s="821"/>
      <c r="M45" s="821"/>
      <c r="N45" s="821"/>
      <c r="O45" s="821"/>
      <c r="P45" s="821"/>
      <c r="Q45" s="821"/>
      <c r="R45" s="821"/>
      <c r="S45" s="821"/>
      <c r="T45" s="821"/>
      <c r="U45" s="821"/>
      <c r="V45" s="821"/>
      <c r="W45" s="821"/>
      <c r="X45" s="821"/>
      <c r="Y45" s="822"/>
      <c r="Z45" s="260"/>
    </row>
    <row r="46" spans="2:26" ht="15" thickBot="1" x14ac:dyDescent="0.25">
      <c r="B46" s="14"/>
      <c r="C46" s="1125"/>
      <c r="D46" s="1126"/>
      <c r="E46" s="1126"/>
      <c r="F46" s="1126"/>
      <c r="G46" s="1126"/>
      <c r="H46" s="1126"/>
      <c r="I46" s="1126"/>
      <c r="J46" s="1126"/>
      <c r="K46" s="1126"/>
      <c r="L46" s="1126"/>
      <c r="M46" s="1126"/>
      <c r="N46" s="1126"/>
      <c r="O46" s="1126"/>
      <c r="P46" s="1126"/>
      <c r="Q46" s="1126"/>
      <c r="R46" s="1126"/>
      <c r="S46" s="1126"/>
      <c r="T46" s="1126"/>
      <c r="U46" s="1126"/>
      <c r="V46" s="1126"/>
      <c r="W46" s="1126"/>
      <c r="X46" s="1126"/>
      <c r="Y46" s="1127"/>
      <c r="Z46" s="27"/>
    </row>
    <row r="47" spans="2:26" x14ac:dyDescent="0.2">
      <c r="B47" s="14"/>
      <c r="C47" s="972" t="s">
        <v>192</v>
      </c>
      <c r="D47" s="985"/>
      <c r="E47" s="985"/>
      <c r="F47" s="985"/>
      <c r="G47" s="985"/>
      <c r="H47" s="985"/>
      <c r="I47" s="985"/>
      <c r="J47" s="985"/>
      <c r="K47" s="985"/>
      <c r="L47" s="985"/>
      <c r="M47" s="985"/>
      <c r="N47" s="985"/>
      <c r="O47" s="985"/>
      <c r="P47" s="985"/>
      <c r="Q47" s="985"/>
      <c r="R47" s="985"/>
      <c r="S47" s="985"/>
      <c r="T47" s="985"/>
      <c r="U47" s="985"/>
      <c r="V47" s="985"/>
      <c r="W47" s="985"/>
      <c r="X47" s="985"/>
      <c r="Y47" s="986"/>
      <c r="Z47" s="27"/>
    </row>
    <row r="48" spans="2:26" x14ac:dyDescent="0.2">
      <c r="B48" s="14"/>
      <c r="C48" s="987"/>
      <c r="D48" s="988"/>
      <c r="E48" s="988"/>
      <c r="F48" s="988"/>
      <c r="G48" s="988"/>
      <c r="H48" s="988"/>
      <c r="I48" s="988"/>
      <c r="J48" s="988"/>
      <c r="K48" s="988"/>
      <c r="L48" s="988"/>
      <c r="M48" s="988"/>
      <c r="N48" s="988"/>
      <c r="O48" s="988"/>
      <c r="P48" s="988"/>
      <c r="Q48" s="988"/>
      <c r="R48" s="988"/>
      <c r="S48" s="988"/>
      <c r="T48" s="988"/>
      <c r="U48" s="988"/>
      <c r="V48" s="988"/>
      <c r="W48" s="988"/>
      <c r="X48" s="988"/>
      <c r="Y48" s="989"/>
      <c r="Z48" s="27"/>
    </row>
    <row r="49" spans="2:26" x14ac:dyDescent="0.2">
      <c r="B49" s="14"/>
      <c r="C49" s="987"/>
      <c r="D49" s="988"/>
      <c r="E49" s="988"/>
      <c r="F49" s="988"/>
      <c r="G49" s="988"/>
      <c r="H49" s="988"/>
      <c r="I49" s="988"/>
      <c r="J49" s="988"/>
      <c r="K49" s="988"/>
      <c r="L49" s="988"/>
      <c r="M49" s="988"/>
      <c r="N49" s="988"/>
      <c r="O49" s="988"/>
      <c r="P49" s="988"/>
      <c r="Q49" s="988"/>
      <c r="R49" s="988"/>
      <c r="S49" s="988"/>
      <c r="T49" s="988"/>
      <c r="U49" s="988"/>
      <c r="V49" s="988"/>
      <c r="W49" s="988"/>
      <c r="X49" s="988"/>
      <c r="Y49" s="989"/>
      <c r="Z49" s="27"/>
    </row>
    <row r="50" spans="2:26" x14ac:dyDescent="0.2">
      <c r="B50" s="14"/>
      <c r="C50" s="987"/>
      <c r="D50" s="988"/>
      <c r="E50" s="988"/>
      <c r="F50" s="988"/>
      <c r="G50" s="988"/>
      <c r="H50" s="988"/>
      <c r="I50" s="988"/>
      <c r="J50" s="988"/>
      <c r="K50" s="988"/>
      <c r="L50" s="988"/>
      <c r="M50" s="988"/>
      <c r="N50" s="988"/>
      <c r="O50" s="988"/>
      <c r="P50" s="988"/>
      <c r="Q50" s="988"/>
      <c r="R50" s="988"/>
      <c r="S50" s="988"/>
      <c r="T50" s="988"/>
      <c r="U50" s="988"/>
      <c r="V50" s="988"/>
      <c r="W50" s="988"/>
      <c r="X50" s="988"/>
      <c r="Y50" s="989"/>
      <c r="Z50" s="27"/>
    </row>
    <row r="51" spans="2:26" x14ac:dyDescent="0.2">
      <c r="B51" s="14"/>
      <c r="C51" s="987"/>
      <c r="D51" s="988"/>
      <c r="E51" s="988"/>
      <c r="F51" s="988"/>
      <c r="G51" s="988"/>
      <c r="H51" s="988"/>
      <c r="I51" s="988"/>
      <c r="J51" s="988"/>
      <c r="K51" s="988"/>
      <c r="L51" s="988"/>
      <c r="M51" s="988"/>
      <c r="N51" s="988"/>
      <c r="O51" s="988"/>
      <c r="P51" s="988"/>
      <c r="Q51" s="988"/>
      <c r="R51" s="988"/>
      <c r="S51" s="988"/>
      <c r="T51" s="988"/>
      <c r="U51" s="988"/>
      <c r="V51" s="988"/>
      <c r="W51" s="988"/>
      <c r="X51" s="988"/>
      <c r="Y51" s="989"/>
      <c r="Z51" s="27"/>
    </row>
    <row r="52" spans="2:26" x14ac:dyDescent="0.2">
      <c r="B52" s="14"/>
      <c r="C52" s="987"/>
      <c r="D52" s="988"/>
      <c r="E52" s="988"/>
      <c r="F52" s="988"/>
      <c r="G52" s="988"/>
      <c r="H52" s="988"/>
      <c r="I52" s="988"/>
      <c r="J52" s="988"/>
      <c r="K52" s="988"/>
      <c r="L52" s="988"/>
      <c r="M52" s="988"/>
      <c r="N52" s="988"/>
      <c r="O52" s="988"/>
      <c r="P52" s="988"/>
      <c r="Q52" s="988"/>
      <c r="R52" s="988"/>
      <c r="S52" s="988"/>
      <c r="T52" s="988"/>
      <c r="U52" s="988"/>
      <c r="V52" s="988"/>
      <c r="W52" s="988"/>
      <c r="X52" s="988"/>
      <c r="Y52" s="989"/>
      <c r="Z52" s="27"/>
    </row>
    <row r="53" spans="2:26" x14ac:dyDescent="0.2">
      <c r="B53" s="14"/>
      <c r="C53" s="987"/>
      <c r="D53" s="988"/>
      <c r="E53" s="988"/>
      <c r="F53" s="988"/>
      <c r="G53" s="988"/>
      <c r="H53" s="988"/>
      <c r="I53" s="988"/>
      <c r="J53" s="988"/>
      <c r="K53" s="988"/>
      <c r="L53" s="988"/>
      <c r="M53" s="988"/>
      <c r="N53" s="988"/>
      <c r="O53" s="988"/>
      <c r="P53" s="988"/>
      <c r="Q53" s="988"/>
      <c r="R53" s="988"/>
      <c r="S53" s="988"/>
      <c r="T53" s="988"/>
      <c r="U53" s="988"/>
      <c r="V53" s="988"/>
      <c r="W53" s="988"/>
      <c r="X53" s="988"/>
      <c r="Y53" s="989"/>
      <c r="Z53" s="27"/>
    </row>
    <row r="54" spans="2:26" x14ac:dyDescent="0.2">
      <c r="B54" s="14"/>
      <c r="C54" s="987"/>
      <c r="D54" s="988"/>
      <c r="E54" s="988"/>
      <c r="F54" s="988"/>
      <c r="G54" s="988"/>
      <c r="H54" s="988"/>
      <c r="I54" s="988"/>
      <c r="J54" s="988"/>
      <c r="K54" s="988"/>
      <c r="L54" s="988"/>
      <c r="M54" s="988"/>
      <c r="N54" s="988"/>
      <c r="O54" s="988"/>
      <c r="P54" s="988"/>
      <c r="Q54" s="988"/>
      <c r="R54" s="988"/>
      <c r="S54" s="988"/>
      <c r="T54" s="988"/>
      <c r="U54" s="988"/>
      <c r="V54" s="988"/>
      <c r="W54" s="988"/>
      <c r="X54" s="988"/>
      <c r="Y54" s="989"/>
      <c r="Z54" s="27"/>
    </row>
    <row r="55" spans="2:26" x14ac:dyDescent="0.2">
      <c r="B55" s="14"/>
      <c r="C55" s="987"/>
      <c r="D55" s="988"/>
      <c r="E55" s="988"/>
      <c r="F55" s="988"/>
      <c r="G55" s="988"/>
      <c r="H55" s="988"/>
      <c r="I55" s="988"/>
      <c r="J55" s="988"/>
      <c r="K55" s="988"/>
      <c r="L55" s="988"/>
      <c r="M55" s="988"/>
      <c r="N55" s="988"/>
      <c r="O55" s="988"/>
      <c r="P55" s="988"/>
      <c r="Q55" s="988"/>
      <c r="R55" s="988"/>
      <c r="S55" s="988"/>
      <c r="T55" s="988"/>
      <c r="U55" s="988"/>
      <c r="V55" s="988"/>
      <c r="W55" s="988"/>
      <c r="X55" s="988"/>
      <c r="Y55" s="989"/>
      <c r="Z55" s="27"/>
    </row>
    <row r="56" spans="2:26" x14ac:dyDescent="0.2">
      <c r="B56" s="14"/>
      <c r="C56" s="987"/>
      <c r="D56" s="988"/>
      <c r="E56" s="988"/>
      <c r="F56" s="988"/>
      <c r="G56" s="988"/>
      <c r="H56" s="988"/>
      <c r="I56" s="988"/>
      <c r="J56" s="988"/>
      <c r="K56" s="988"/>
      <c r="L56" s="988"/>
      <c r="M56" s="988"/>
      <c r="N56" s="988"/>
      <c r="O56" s="988"/>
      <c r="P56" s="988"/>
      <c r="Q56" s="988"/>
      <c r="R56" s="988"/>
      <c r="S56" s="988"/>
      <c r="T56" s="988"/>
      <c r="U56" s="988"/>
      <c r="V56" s="988"/>
      <c r="W56" s="988"/>
      <c r="X56" s="988"/>
      <c r="Y56" s="989"/>
      <c r="Z56" s="27"/>
    </row>
    <row r="57" spans="2:26" x14ac:dyDescent="0.2">
      <c r="B57" s="14"/>
      <c r="C57" s="987"/>
      <c r="D57" s="988"/>
      <c r="E57" s="988"/>
      <c r="F57" s="988"/>
      <c r="G57" s="988"/>
      <c r="H57" s="988"/>
      <c r="I57" s="988"/>
      <c r="J57" s="988"/>
      <c r="K57" s="988"/>
      <c r="L57" s="988"/>
      <c r="M57" s="988"/>
      <c r="N57" s="988"/>
      <c r="O57" s="988"/>
      <c r="P57" s="988"/>
      <c r="Q57" s="988"/>
      <c r="R57" s="988"/>
      <c r="S57" s="988"/>
      <c r="T57" s="988"/>
      <c r="U57" s="988"/>
      <c r="V57" s="988"/>
      <c r="W57" s="988"/>
      <c r="X57" s="988"/>
      <c r="Y57" s="989"/>
      <c r="Z57" s="27"/>
    </row>
    <row r="58" spans="2:26" x14ac:dyDescent="0.2">
      <c r="B58" s="14"/>
      <c r="C58" s="987"/>
      <c r="D58" s="988"/>
      <c r="E58" s="988"/>
      <c r="F58" s="988"/>
      <c r="G58" s="988"/>
      <c r="H58" s="988"/>
      <c r="I58" s="988"/>
      <c r="J58" s="988"/>
      <c r="K58" s="988"/>
      <c r="L58" s="988"/>
      <c r="M58" s="988"/>
      <c r="N58" s="988"/>
      <c r="O58" s="988"/>
      <c r="P58" s="988"/>
      <c r="Q58" s="988"/>
      <c r="R58" s="988"/>
      <c r="S58" s="988"/>
      <c r="T58" s="988"/>
      <c r="U58" s="988"/>
      <c r="V58" s="988"/>
      <c r="W58" s="988"/>
      <c r="X58" s="988"/>
      <c r="Y58" s="989"/>
      <c r="Z58" s="27"/>
    </row>
    <row r="59" spans="2:26" ht="15" thickBot="1" x14ac:dyDescent="0.25">
      <c r="B59" s="14"/>
      <c r="C59" s="990"/>
      <c r="D59" s="991"/>
      <c r="E59" s="991"/>
      <c r="F59" s="991"/>
      <c r="G59" s="991"/>
      <c r="H59" s="991"/>
      <c r="I59" s="991"/>
      <c r="J59" s="991"/>
      <c r="K59" s="991"/>
      <c r="L59" s="991"/>
      <c r="M59" s="991"/>
      <c r="N59" s="991"/>
      <c r="O59" s="991"/>
      <c r="P59" s="991"/>
      <c r="Q59" s="991"/>
      <c r="R59" s="991"/>
      <c r="S59" s="991"/>
      <c r="T59" s="991"/>
      <c r="U59" s="991"/>
      <c r="V59" s="991"/>
      <c r="W59" s="991"/>
      <c r="X59" s="991"/>
      <c r="Y59" s="992"/>
      <c r="Z59" s="27"/>
    </row>
    <row r="60" spans="2:26" x14ac:dyDescent="0.2">
      <c r="B60" s="20"/>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27"/>
    </row>
    <row r="61" spans="2:26" ht="15" thickBot="1" x14ac:dyDescent="0.25">
      <c r="B61" s="2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27"/>
    </row>
    <row r="62" spans="2:26" ht="14.25" customHeight="1" x14ac:dyDescent="0.2">
      <c r="B62" s="24"/>
      <c r="C62" s="993" t="s">
        <v>46</v>
      </c>
      <c r="D62" s="994"/>
      <c r="E62" s="994"/>
      <c r="F62" s="994"/>
      <c r="G62" s="995"/>
      <c r="H62" s="993" t="s">
        <v>91</v>
      </c>
      <c r="I62" s="995"/>
      <c r="J62" s="993" t="s">
        <v>64</v>
      </c>
      <c r="K62" s="994"/>
      <c r="L62" s="994"/>
      <c r="M62" s="995"/>
      <c r="N62" s="993" t="s">
        <v>417</v>
      </c>
      <c r="O62" s="994"/>
      <c r="P62" s="994"/>
      <c r="Q62" s="994"/>
      <c r="R62" s="994"/>
      <c r="S62" s="994"/>
      <c r="T62" s="995"/>
      <c r="U62" s="994" t="s">
        <v>54</v>
      </c>
      <c r="V62" s="994"/>
      <c r="W62" s="994"/>
      <c r="X62" s="994"/>
      <c r="Y62" s="995"/>
      <c r="Z62" s="27"/>
    </row>
    <row r="63" spans="2:26" ht="14.25" customHeight="1" x14ac:dyDescent="0.2">
      <c r="B63" s="26"/>
      <c r="C63" s="996"/>
      <c r="D63" s="997"/>
      <c r="E63" s="997"/>
      <c r="F63" s="997"/>
      <c r="G63" s="998"/>
      <c r="H63" s="996"/>
      <c r="I63" s="998"/>
      <c r="J63" s="996"/>
      <c r="K63" s="997"/>
      <c r="L63" s="997"/>
      <c r="M63" s="998"/>
      <c r="N63" s="996"/>
      <c r="O63" s="997"/>
      <c r="P63" s="997"/>
      <c r="Q63" s="997"/>
      <c r="R63" s="997"/>
      <c r="S63" s="997"/>
      <c r="T63" s="998"/>
      <c r="U63" s="997"/>
      <c r="V63" s="997"/>
      <c r="W63" s="997"/>
      <c r="X63" s="997"/>
      <c r="Y63" s="998"/>
      <c r="Z63" s="27"/>
    </row>
    <row r="64" spans="2:26" ht="15" customHeight="1" thickBot="1" x14ac:dyDescent="0.25">
      <c r="B64" s="26"/>
      <c r="C64" s="999"/>
      <c r="D64" s="1000"/>
      <c r="E64" s="1000"/>
      <c r="F64" s="1000"/>
      <c r="G64" s="1001"/>
      <c r="H64" s="996"/>
      <c r="I64" s="998"/>
      <c r="J64" s="996"/>
      <c r="K64" s="997"/>
      <c r="L64" s="997"/>
      <c r="M64" s="998"/>
      <c r="N64" s="999"/>
      <c r="O64" s="1000"/>
      <c r="P64" s="1000"/>
      <c r="Q64" s="1000"/>
      <c r="R64" s="1000"/>
      <c r="S64" s="1000"/>
      <c r="T64" s="1001"/>
      <c r="U64" s="997"/>
      <c r="V64" s="997"/>
      <c r="W64" s="997"/>
      <c r="X64" s="997"/>
      <c r="Y64" s="998"/>
      <c r="Z64" s="27"/>
    </row>
    <row r="65" spans="2:26" ht="100.5" customHeight="1" thickBot="1" x14ac:dyDescent="0.25">
      <c r="B65" s="24"/>
      <c r="C65" s="1355" t="s">
        <v>57</v>
      </c>
      <c r="D65" s="1356"/>
      <c r="E65" s="1356"/>
      <c r="F65" s="1356"/>
      <c r="G65" s="1357"/>
      <c r="H65" s="1362" t="s">
        <v>456</v>
      </c>
      <c r="I65" s="1363"/>
      <c r="J65" s="1364" t="s">
        <v>457</v>
      </c>
      <c r="K65" s="1365"/>
      <c r="L65" s="1365"/>
      <c r="M65" s="1366"/>
      <c r="N65" s="1358" t="s">
        <v>458</v>
      </c>
      <c r="O65" s="1359"/>
      <c r="P65" s="1359"/>
      <c r="Q65" s="1359"/>
      <c r="R65" s="1359"/>
      <c r="S65" s="1359"/>
      <c r="T65" s="1360"/>
      <c r="U65" s="1358" t="s">
        <v>459</v>
      </c>
      <c r="V65" s="1359"/>
      <c r="W65" s="1359"/>
      <c r="X65" s="1359"/>
      <c r="Y65" s="1361"/>
      <c r="Z65" s="27"/>
    </row>
    <row r="66" spans="2:26" ht="100.5" customHeight="1" thickBot="1" x14ac:dyDescent="0.25">
      <c r="B66" s="24"/>
      <c r="C66" s="1355" t="s">
        <v>410</v>
      </c>
      <c r="D66" s="1356"/>
      <c r="E66" s="1356"/>
      <c r="F66" s="1356"/>
      <c r="G66" s="1357"/>
      <c r="H66" s="1362" t="s">
        <v>460</v>
      </c>
      <c r="I66" s="1363"/>
      <c r="J66" s="1364" t="s">
        <v>461</v>
      </c>
      <c r="K66" s="1365"/>
      <c r="L66" s="1365"/>
      <c r="M66" s="1366"/>
      <c r="N66" s="1358" t="s">
        <v>424</v>
      </c>
      <c r="O66" s="1359"/>
      <c r="P66" s="1359"/>
      <c r="Q66" s="1359"/>
      <c r="R66" s="1359"/>
      <c r="S66" s="1359"/>
      <c r="T66" s="1360"/>
      <c r="U66" s="1358" t="s">
        <v>462</v>
      </c>
      <c r="V66" s="1359"/>
      <c r="W66" s="1359"/>
      <c r="X66" s="1359"/>
      <c r="Y66" s="1361"/>
      <c r="Z66" s="27"/>
    </row>
    <row r="67" spans="2:26" ht="100.5" customHeight="1" thickBot="1" x14ac:dyDescent="0.25">
      <c r="B67" s="24"/>
      <c r="C67" s="1355" t="s">
        <v>412</v>
      </c>
      <c r="D67" s="1356"/>
      <c r="E67" s="1356"/>
      <c r="F67" s="1356"/>
      <c r="G67" s="1357"/>
      <c r="H67" s="1362" t="s">
        <v>463</v>
      </c>
      <c r="I67" s="1363"/>
      <c r="J67" s="1364" t="s">
        <v>464</v>
      </c>
      <c r="K67" s="1365"/>
      <c r="L67" s="1365"/>
      <c r="M67" s="1366"/>
      <c r="N67" s="1358" t="s">
        <v>424</v>
      </c>
      <c r="O67" s="1359"/>
      <c r="P67" s="1359"/>
      <c r="Q67" s="1359"/>
      <c r="R67" s="1359"/>
      <c r="S67" s="1359"/>
      <c r="T67" s="1360"/>
      <c r="U67" s="1358" t="s">
        <v>465</v>
      </c>
      <c r="V67" s="1359"/>
      <c r="W67" s="1359"/>
      <c r="X67" s="1359"/>
      <c r="Y67" s="1361"/>
      <c r="Z67" s="27"/>
    </row>
    <row r="68" spans="2:26" ht="100.5" customHeight="1" x14ac:dyDescent="0.2">
      <c r="B68" s="24"/>
      <c r="C68" s="1355" t="s">
        <v>414</v>
      </c>
      <c r="D68" s="1356"/>
      <c r="E68" s="1356"/>
      <c r="F68" s="1356"/>
      <c r="G68" s="1357"/>
      <c r="H68" s="1179" t="s">
        <v>466</v>
      </c>
      <c r="I68" s="1189"/>
      <c r="J68" s="1179" t="s">
        <v>467</v>
      </c>
      <c r="K68" s="1188"/>
      <c r="L68" s="1188"/>
      <c r="M68" s="1189"/>
      <c r="N68" s="1358" t="s">
        <v>468</v>
      </c>
      <c r="O68" s="1359"/>
      <c r="P68" s="1359"/>
      <c r="Q68" s="1359"/>
      <c r="R68" s="1359"/>
      <c r="S68" s="1359"/>
      <c r="T68" s="1360"/>
      <c r="U68" s="1358" t="s">
        <v>469</v>
      </c>
      <c r="V68" s="1359"/>
      <c r="W68" s="1359"/>
      <c r="X68" s="1359"/>
      <c r="Y68" s="1361"/>
      <c r="Z68" s="27"/>
    </row>
    <row r="69" spans="2:26" x14ac:dyDescent="0.2">
      <c r="B69" s="28"/>
      <c r="C69" s="138"/>
      <c r="D69" s="138"/>
      <c r="E69" s="138"/>
      <c r="F69" s="138"/>
      <c r="G69" s="138"/>
      <c r="H69" s="138"/>
      <c r="I69" s="138"/>
      <c r="J69" s="138"/>
      <c r="K69" s="138"/>
      <c r="L69" s="138"/>
      <c r="M69" s="138"/>
      <c r="N69" s="138"/>
      <c r="O69" s="138"/>
      <c r="P69" s="138"/>
      <c r="Q69" s="138"/>
      <c r="R69" s="138"/>
      <c r="S69" s="138"/>
      <c r="T69" s="138"/>
      <c r="U69" s="138"/>
      <c r="V69" s="138"/>
      <c r="W69" s="138"/>
      <c r="X69" s="138"/>
      <c r="Y69" s="138"/>
      <c r="Z69" s="29"/>
    </row>
    <row r="108" ht="6" customHeight="1" x14ac:dyDescent="0.2"/>
  </sheetData>
  <mergeCells count="98">
    <mergeCell ref="C7:H8"/>
    <mergeCell ref="I7:Y8"/>
    <mergeCell ref="B2:G4"/>
    <mergeCell ref="H2:Y2"/>
    <mergeCell ref="H3:O3"/>
    <mergeCell ref="P3:Y3"/>
    <mergeCell ref="H4:Y4"/>
    <mergeCell ref="C10:H11"/>
    <mergeCell ref="I10:Q11"/>
    <mergeCell ref="R10:U10"/>
    <mergeCell ref="V10:Y10"/>
    <mergeCell ref="R11:U11"/>
    <mergeCell ref="V11:Y11"/>
    <mergeCell ref="C13:H14"/>
    <mergeCell ref="I13:S14"/>
    <mergeCell ref="T13:Y13"/>
    <mergeCell ref="T14:Y14"/>
    <mergeCell ref="C16:H16"/>
    <mergeCell ref="I16:Y16"/>
    <mergeCell ref="C18:H18"/>
    <mergeCell ref="I18:Y18"/>
    <mergeCell ref="C20:H21"/>
    <mergeCell ref="I20:L21"/>
    <mergeCell ref="M20:S20"/>
    <mergeCell ref="T20:Y20"/>
    <mergeCell ref="M21:S21"/>
    <mergeCell ref="T21:Y21"/>
    <mergeCell ref="C23:I23"/>
    <mergeCell ref="J23:P23"/>
    <mergeCell ref="Q23:Y23"/>
    <mergeCell ref="C24:I24"/>
    <mergeCell ref="J24:P24"/>
    <mergeCell ref="Q24:Y24"/>
    <mergeCell ref="C26:H26"/>
    <mergeCell ref="I26:Y26"/>
    <mergeCell ref="C28:H28"/>
    <mergeCell ref="I28:J28"/>
    <mergeCell ref="K28:N28"/>
    <mergeCell ref="O28:Q28"/>
    <mergeCell ref="S28:T28"/>
    <mergeCell ref="V28:X28"/>
    <mergeCell ref="C36:G37"/>
    <mergeCell ref="H36:H37"/>
    <mergeCell ref="I36:I37"/>
    <mergeCell ref="J36:J37"/>
    <mergeCell ref="K36:Y37"/>
    <mergeCell ref="O32:Q32"/>
    <mergeCell ref="R32:T32"/>
    <mergeCell ref="U32:V32"/>
    <mergeCell ref="W32:Y32"/>
    <mergeCell ref="C34:Y35"/>
    <mergeCell ref="C30:I32"/>
    <mergeCell ref="J30:N30"/>
    <mergeCell ref="O30:T30"/>
    <mergeCell ref="U30:Y30"/>
    <mergeCell ref="K31:N31"/>
    <mergeCell ref="O31:Q31"/>
    <mergeCell ref="R31:T31"/>
    <mergeCell ref="U31:V31"/>
    <mergeCell ref="W31:Y31"/>
    <mergeCell ref="K32:N32"/>
    <mergeCell ref="C47:Y59"/>
    <mergeCell ref="C38:G38"/>
    <mergeCell ref="K38:Y38"/>
    <mergeCell ref="C39:G39"/>
    <mergeCell ref="K39:Y39"/>
    <mergeCell ref="C40:G40"/>
    <mergeCell ref="K40:Y40"/>
    <mergeCell ref="C41:G41"/>
    <mergeCell ref="K41:Y41"/>
    <mergeCell ref="C42:G42"/>
    <mergeCell ref="K42:Y42"/>
    <mergeCell ref="C45:Y46"/>
    <mergeCell ref="C65:G65"/>
    <mergeCell ref="H65:I65"/>
    <mergeCell ref="J65:M65"/>
    <mergeCell ref="N65:T65"/>
    <mergeCell ref="U65:Y65"/>
    <mergeCell ref="C62:G64"/>
    <mergeCell ref="H62:I64"/>
    <mergeCell ref="J62:M64"/>
    <mergeCell ref="N62:T64"/>
    <mergeCell ref="U62:Y64"/>
    <mergeCell ref="C67:G67"/>
    <mergeCell ref="H67:I67"/>
    <mergeCell ref="J67:M67"/>
    <mergeCell ref="N67:T67"/>
    <mergeCell ref="U67:Y67"/>
    <mergeCell ref="C66:G66"/>
    <mergeCell ref="H66:I66"/>
    <mergeCell ref="J66:M66"/>
    <mergeCell ref="N66:T66"/>
    <mergeCell ref="U66:Y66"/>
    <mergeCell ref="C68:G68"/>
    <mergeCell ref="H68:I68"/>
    <mergeCell ref="J68:M68"/>
    <mergeCell ref="N68:T68"/>
    <mergeCell ref="U68:Y68"/>
  </mergeCells>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11"/>
  <sheetViews>
    <sheetView workbookViewId="0">
      <selection activeCell="I16" sqref="I16:AA16"/>
    </sheetView>
  </sheetViews>
  <sheetFormatPr baseColWidth="10" defaultColWidth="3.7109375" defaultRowHeight="14.25" x14ac:dyDescent="0.2"/>
  <cols>
    <col min="1" max="1" width="3.7109375" style="48"/>
    <col min="2" max="2" width="2.85546875" style="48" customWidth="1"/>
    <col min="3" max="6" width="2.7109375" style="48" customWidth="1"/>
    <col min="7" max="7" width="4.28515625" style="48" customWidth="1"/>
    <col min="8" max="8" width="14.28515625" style="48" customWidth="1"/>
    <col min="9" max="9" width="14.5703125" style="48" customWidth="1"/>
    <col min="10" max="10" width="16.5703125" style="48" customWidth="1"/>
    <col min="11" max="12" width="3.42578125" style="48" customWidth="1"/>
    <col min="13" max="15" width="2.7109375" style="48" customWidth="1"/>
    <col min="16" max="16" width="3.42578125" style="48" customWidth="1"/>
    <col min="17" max="17" width="3.5703125" style="48" customWidth="1"/>
    <col min="18" max="18" width="3.7109375" style="48"/>
    <col min="19" max="19" width="3.28515625" style="48" customWidth="1"/>
    <col min="20" max="20" width="7.42578125" style="48" customWidth="1"/>
    <col min="21" max="21" width="3.5703125" style="48" customWidth="1"/>
    <col min="22" max="22" width="3.7109375" style="48"/>
    <col min="23" max="25" width="5" style="48" customWidth="1"/>
    <col min="26" max="26" width="6.7109375" style="48" customWidth="1"/>
    <col min="27" max="27" width="48.85546875" style="48" customWidth="1"/>
    <col min="28" max="28" width="2" style="48" customWidth="1"/>
    <col min="29" max="29" width="9.7109375" style="48" bestFit="1" customWidth="1"/>
    <col min="30" max="30" width="15" style="48" bestFit="1" customWidth="1"/>
    <col min="31" max="32" width="3.7109375" style="48"/>
    <col min="33" max="33" width="10.28515625" style="48" bestFit="1" customWidth="1"/>
    <col min="34" max="34" width="8.42578125" style="48" bestFit="1" customWidth="1"/>
    <col min="35" max="16384" width="3.7109375" style="48"/>
  </cols>
  <sheetData>
    <row r="1" spans="1:28" ht="15" thickBot="1" x14ac:dyDescent="0.25">
      <c r="A1" s="46"/>
      <c r="B1" s="47"/>
      <c r="C1" s="47"/>
      <c r="D1" s="47"/>
      <c r="E1" s="47"/>
      <c r="F1" s="47"/>
    </row>
    <row r="2" spans="1:28" ht="45.75" customHeight="1" x14ac:dyDescent="0.2">
      <c r="A2" s="46"/>
      <c r="B2" s="846"/>
      <c r="C2" s="847"/>
      <c r="D2" s="847"/>
      <c r="E2" s="847"/>
      <c r="F2" s="847"/>
      <c r="G2" s="847"/>
      <c r="H2" s="852" t="s">
        <v>0</v>
      </c>
      <c r="I2" s="852"/>
      <c r="J2" s="852"/>
      <c r="K2" s="852"/>
      <c r="L2" s="852"/>
      <c r="M2" s="852"/>
      <c r="N2" s="852"/>
      <c r="O2" s="852"/>
      <c r="P2" s="852"/>
      <c r="Q2" s="852"/>
      <c r="R2" s="852"/>
      <c r="S2" s="852"/>
      <c r="T2" s="852"/>
      <c r="U2" s="852"/>
      <c r="V2" s="852"/>
      <c r="W2" s="852"/>
      <c r="X2" s="852"/>
      <c r="Y2" s="852"/>
      <c r="Z2" s="852"/>
      <c r="AA2" s="852"/>
      <c r="AB2" s="853"/>
    </row>
    <row r="3" spans="1:28" ht="15" x14ac:dyDescent="0.2">
      <c r="A3" s="46"/>
      <c r="B3" s="848"/>
      <c r="C3" s="849"/>
      <c r="D3" s="849"/>
      <c r="E3" s="849"/>
      <c r="F3" s="849"/>
      <c r="G3" s="849"/>
      <c r="H3" s="854" t="s">
        <v>1</v>
      </c>
      <c r="I3" s="854"/>
      <c r="J3" s="854"/>
      <c r="K3" s="854"/>
      <c r="L3" s="854"/>
      <c r="M3" s="854"/>
      <c r="N3" s="854"/>
      <c r="O3" s="854"/>
      <c r="P3" s="854" t="s">
        <v>2</v>
      </c>
      <c r="Q3" s="854"/>
      <c r="R3" s="854"/>
      <c r="S3" s="854"/>
      <c r="T3" s="854"/>
      <c r="U3" s="854"/>
      <c r="V3" s="854"/>
      <c r="W3" s="854"/>
      <c r="X3" s="854"/>
      <c r="Y3" s="854"/>
      <c r="Z3" s="854"/>
      <c r="AA3" s="854"/>
      <c r="AB3" s="855"/>
    </row>
    <row r="4" spans="1:28" ht="15.75" thickBot="1" x14ac:dyDescent="0.25">
      <c r="A4" s="46"/>
      <c r="B4" s="850"/>
      <c r="C4" s="851"/>
      <c r="D4" s="851"/>
      <c r="E4" s="851"/>
      <c r="F4" s="851"/>
      <c r="G4" s="851"/>
      <c r="H4" s="856" t="s">
        <v>3</v>
      </c>
      <c r="I4" s="856"/>
      <c r="J4" s="856"/>
      <c r="K4" s="856"/>
      <c r="L4" s="856"/>
      <c r="M4" s="856"/>
      <c r="N4" s="856"/>
      <c r="O4" s="856"/>
      <c r="P4" s="856"/>
      <c r="Q4" s="856"/>
      <c r="R4" s="856"/>
      <c r="S4" s="856"/>
      <c r="T4" s="856"/>
      <c r="U4" s="856"/>
      <c r="V4" s="856"/>
      <c r="W4" s="856"/>
      <c r="X4" s="856"/>
      <c r="Y4" s="856"/>
      <c r="Z4" s="856"/>
      <c r="AA4" s="856"/>
      <c r="AB4" s="857"/>
    </row>
    <row r="5" spans="1:28" ht="15" x14ac:dyDescent="0.2">
      <c r="A5" s="46"/>
      <c r="B5" s="46"/>
      <c r="C5" s="46"/>
      <c r="D5" s="46"/>
      <c r="E5" s="46"/>
      <c r="F5" s="46"/>
      <c r="G5" s="46"/>
      <c r="H5" s="49"/>
      <c r="I5" s="49"/>
      <c r="J5" s="49"/>
      <c r="K5" s="49"/>
      <c r="L5" s="49"/>
      <c r="M5" s="49"/>
      <c r="N5" s="49"/>
      <c r="O5" s="49"/>
      <c r="P5" s="49"/>
      <c r="Q5" s="49"/>
      <c r="R5" s="49"/>
      <c r="S5" s="49"/>
      <c r="T5" s="49"/>
      <c r="U5" s="49"/>
      <c r="V5" s="49"/>
      <c r="W5" s="49"/>
      <c r="X5" s="49"/>
      <c r="Y5" s="49"/>
      <c r="Z5" s="49"/>
      <c r="AA5" s="49"/>
      <c r="AB5" s="49"/>
    </row>
    <row r="6" spans="1:28" ht="7.5" customHeight="1" thickBot="1" x14ac:dyDescent="0.25">
      <c r="B6" s="50"/>
      <c r="C6" s="51"/>
      <c r="D6" s="51"/>
      <c r="E6" s="51"/>
      <c r="F6" s="51"/>
      <c r="G6" s="51"/>
      <c r="H6" s="51"/>
      <c r="I6" s="52"/>
      <c r="J6" s="52"/>
      <c r="K6" s="52"/>
      <c r="L6" s="52"/>
      <c r="M6" s="52"/>
      <c r="N6" s="52"/>
      <c r="O6" s="52"/>
      <c r="P6" s="52"/>
      <c r="Q6" s="52"/>
      <c r="R6" s="53"/>
      <c r="S6" s="53"/>
      <c r="T6" s="53"/>
      <c r="U6" s="53"/>
      <c r="V6" s="53"/>
      <c r="W6" s="51"/>
      <c r="X6" s="51"/>
      <c r="Y6" s="51"/>
      <c r="Z6" s="51"/>
      <c r="AA6" s="51"/>
      <c r="AB6" s="54"/>
    </row>
    <row r="7" spans="1:28" ht="15" customHeight="1" x14ac:dyDescent="0.2">
      <c r="B7" s="55"/>
      <c r="C7" s="666" t="s">
        <v>4</v>
      </c>
      <c r="D7" s="667"/>
      <c r="E7" s="667"/>
      <c r="F7" s="667"/>
      <c r="G7" s="667"/>
      <c r="H7" s="668"/>
      <c r="I7" s="700" t="s">
        <v>394</v>
      </c>
      <c r="J7" s="701"/>
      <c r="K7" s="701"/>
      <c r="L7" s="701"/>
      <c r="M7" s="701"/>
      <c r="N7" s="701"/>
      <c r="O7" s="701"/>
      <c r="P7" s="701"/>
      <c r="Q7" s="701"/>
      <c r="R7" s="701"/>
      <c r="S7" s="701"/>
      <c r="T7" s="701"/>
      <c r="U7" s="701"/>
      <c r="V7" s="701"/>
      <c r="W7" s="701"/>
      <c r="X7" s="701"/>
      <c r="Y7" s="701"/>
      <c r="Z7" s="701"/>
      <c r="AA7" s="702"/>
      <c r="AB7" s="56"/>
    </row>
    <row r="8" spans="1:28" ht="15.75" thickBot="1" x14ac:dyDescent="0.25">
      <c r="B8" s="55"/>
      <c r="C8" s="669"/>
      <c r="D8" s="670"/>
      <c r="E8" s="670"/>
      <c r="F8" s="670"/>
      <c r="G8" s="670"/>
      <c r="H8" s="671"/>
      <c r="I8" s="703"/>
      <c r="J8" s="704"/>
      <c r="K8" s="704"/>
      <c r="L8" s="704"/>
      <c r="M8" s="704"/>
      <c r="N8" s="704"/>
      <c r="O8" s="704"/>
      <c r="P8" s="704"/>
      <c r="Q8" s="704"/>
      <c r="R8" s="704"/>
      <c r="S8" s="704"/>
      <c r="T8" s="704"/>
      <c r="U8" s="704"/>
      <c r="V8" s="704"/>
      <c r="W8" s="704"/>
      <c r="X8" s="704"/>
      <c r="Y8" s="704"/>
      <c r="Z8" s="704"/>
      <c r="AA8" s="705"/>
      <c r="AB8" s="56"/>
    </row>
    <row r="9" spans="1:28" ht="7.5" customHeight="1" thickBot="1" x14ac:dyDescent="0.25">
      <c r="B9" s="55"/>
      <c r="C9" s="57"/>
      <c r="D9" s="57"/>
      <c r="E9" s="57"/>
      <c r="F9" s="57"/>
      <c r="G9" s="57"/>
      <c r="H9" s="57"/>
      <c r="I9" s="58"/>
      <c r="J9" s="58"/>
      <c r="K9" s="58"/>
      <c r="L9" s="58"/>
      <c r="M9" s="58"/>
      <c r="N9" s="58"/>
      <c r="O9" s="58"/>
      <c r="P9" s="58"/>
      <c r="Q9" s="58"/>
      <c r="R9" s="59"/>
      <c r="S9" s="59"/>
      <c r="T9" s="59"/>
      <c r="U9" s="59"/>
      <c r="V9" s="59"/>
      <c r="W9" s="57"/>
      <c r="X9" s="57"/>
      <c r="Y9" s="57"/>
      <c r="Z9" s="57"/>
      <c r="AA9" s="57"/>
      <c r="AB9" s="56"/>
    </row>
    <row r="10" spans="1:28" ht="15" customHeight="1" thickBot="1" x14ac:dyDescent="0.25">
      <c r="B10" s="55"/>
      <c r="C10" s="666" t="s">
        <v>6</v>
      </c>
      <c r="D10" s="667"/>
      <c r="E10" s="667"/>
      <c r="F10" s="667"/>
      <c r="G10" s="667"/>
      <c r="H10" s="668"/>
      <c r="I10" s="858" t="s">
        <v>470</v>
      </c>
      <c r="J10" s="1523"/>
      <c r="K10" s="1523"/>
      <c r="L10" s="1523"/>
      <c r="M10" s="1523"/>
      <c r="N10" s="1523"/>
      <c r="O10" s="1523"/>
      <c r="P10" s="1523"/>
      <c r="Q10" s="1524"/>
      <c r="R10" s="708" t="s">
        <v>8</v>
      </c>
      <c r="S10" s="709"/>
      <c r="T10" s="709"/>
      <c r="U10" s="710"/>
      <c r="V10" s="608" t="s">
        <v>9</v>
      </c>
      <c r="W10" s="609"/>
      <c r="X10" s="609"/>
      <c r="Y10" s="609"/>
      <c r="Z10" s="609"/>
      <c r="AA10" s="610"/>
      <c r="AB10" s="56"/>
    </row>
    <row r="11" spans="1:28" ht="28.5" customHeight="1" thickBot="1" x14ac:dyDescent="0.25">
      <c r="B11" s="55"/>
      <c r="C11" s="669"/>
      <c r="D11" s="670"/>
      <c r="E11" s="670"/>
      <c r="F11" s="670"/>
      <c r="G11" s="670"/>
      <c r="H11" s="671"/>
      <c r="I11" s="1525"/>
      <c r="J11" s="1526"/>
      <c r="K11" s="1526"/>
      <c r="L11" s="1526"/>
      <c r="M11" s="1526"/>
      <c r="N11" s="1526"/>
      <c r="O11" s="1526"/>
      <c r="P11" s="1526"/>
      <c r="Q11" s="1527"/>
      <c r="R11" s="804" t="s">
        <v>471</v>
      </c>
      <c r="S11" s="844"/>
      <c r="T11" s="844"/>
      <c r="U11" s="845"/>
      <c r="V11" s="1516">
        <v>1</v>
      </c>
      <c r="W11" s="1528"/>
      <c r="X11" s="1528"/>
      <c r="Y11" s="1528"/>
      <c r="Z11" s="1528"/>
      <c r="AA11" s="1529"/>
      <c r="AB11" s="56"/>
    </row>
    <row r="12" spans="1:28" ht="6" customHeight="1" thickBot="1" x14ac:dyDescent="0.25">
      <c r="B12" s="60"/>
      <c r="C12" s="61"/>
      <c r="D12" s="61"/>
      <c r="E12" s="61"/>
      <c r="F12" s="61"/>
      <c r="G12" s="61"/>
      <c r="H12" s="61"/>
      <c r="I12" s="61"/>
      <c r="J12" s="61"/>
      <c r="K12" s="61"/>
      <c r="L12" s="61"/>
      <c r="M12" s="61"/>
      <c r="N12" s="61"/>
      <c r="O12" s="61"/>
      <c r="P12" s="61"/>
      <c r="Q12" s="61"/>
      <c r="R12" s="61"/>
      <c r="S12" s="61"/>
      <c r="T12" s="61"/>
      <c r="U12" s="61"/>
      <c r="V12" s="61"/>
      <c r="W12" s="61"/>
      <c r="X12" s="61"/>
      <c r="Y12" s="61"/>
      <c r="Z12" s="61"/>
      <c r="AA12" s="61"/>
      <c r="AB12" s="62"/>
    </row>
    <row r="13" spans="1:28" ht="15" customHeight="1" x14ac:dyDescent="0.2">
      <c r="B13" s="60"/>
      <c r="C13" s="666" t="s">
        <v>11</v>
      </c>
      <c r="D13" s="667"/>
      <c r="E13" s="667"/>
      <c r="F13" s="667"/>
      <c r="G13" s="667"/>
      <c r="H13" s="668"/>
      <c r="I13" s="1517" t="s">
        <v>472</v>
      </c>
      <c r="J13" s="1518"/>
      <c r="K13" s="1518"/>
      <c r="L13" s="1518"/>
      <c r="M13" s="1518"/>
      <c r="N13" s="1518"/>
      <c r="O13" s="1518"/>
      <c r="P13" s="1518"/>
      <c r="Q13" s="1518"/>
      <c r="R13" s="1518"/>
      <c r="S13" s="1519"/>
      <c r="T13" s="666" t="s">
        <v>13</v>
      </c>
      <c r="U13" s="667"/>
      <c r="V13" s="667"/>
      <c r="W13" s="667"/>
      <c r="X13" s="667"/>
      <c r="Y13" s="667"/>
      <c r="Z13" s="667"/>
      <c r="AA13" s="668"/>
      <c r="AB13" s="62"/>
    </row>
    <row r="14" spans="1:28" ht="36" customHeight="1" thickBot="1" x14ac:dyDescent="0.25">
      <c r="B14" s="60"/>
      <c r="C14" s="669"/>
      <c r="D14" s="670"/>
      <c r="E14" s="670"/>
      <c r="F14" s="670"/>
      <c r="G14" s="670"/>
      <c r="H14" s="671"/>
      <c r="I14" s="1520"/>
      <c r="J14" s="1521"/>
      <c r="K14" s="1521"/>
      <c r="L14" s="1521"/>
      <c r="M14" s="1521"/>
      <c r="N14" s="1521"/>
      <c r="O14" s="1521"/>
      <c r="P14" s="1521"/>
      <c r="Q14" s="1521"/>
      <c r="R14" s="1521"/>
      <c r="S14" s="1522"/>
      <c r="T14" s="835" t="s">
        <v>71</v>
      </c>
      <c r="U14" s="836"/>
      <c r="V14" s="836"/>
      <c r="W14" s="836"/>
      <c r="X14" s="836"/>
      <c r="Y14" s="836"/>
      <c r="Z14" s="836"/>
      <c r="AA14" s="837"/>
      <c r="AB14" s="62"/>
    </row>
    <row r="15" spans="1:28" ht="6.75" customHeight="1" thickBot="1" x14ac:dyDescent="0.25">
      <c r="B15" s="60"/>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2"/>
    </row>
    <row r="16" spans="1:28" ht="57.75" customHeight="1" thickBot="1" x14ac:dyDescent="0.25">
      <c r="B16" s="60"/>
      <c r="C16" s="629" t="s">
        <v>15</v>
      </c>
      <c r="D16" s="630"/>
      <c r="E16" s="630"/>
      <c r="F16" s="630"/>
      <c r="G16" s="630"/>
      <c r="H16" s="631"/>
      <c r="I16" s="1117" t="s">
        <v>473</v>
      </c>
      <c r="J16" s="1372"/>
      <c r="K16" s="1372"/>
      <c r="L16" s="1372"/>
      <c r="M16" s="1372"/>
      <c r="N16" s="1372"/>
      <c r="O16" s="1372"/>
      <c r="P16" s="1372"/>
      <c r="Q16" s="1372"/>
      <c r="R16" s="1372"/>
      <c r="S16" s="1372"/>
      <c r="T16" s="1372"/>
      <c r="U16" s="1372"/>
      <c r="V16" s="1372"/>
      <c r="W16" s="1372"/>
      <c r="X16" s="1372"/>
      <c r="Y16" s="1372"/>
      <c r="Z16" s="1372"/>
      <c r="AA16" s="1373"/>
      <c r="AB16" s="62"/>
    </row>
    <row r="17" spans="2:28" ht="7.5" customHeight="1" thickBot="1" x14ac:dyDescent="0.25">
      <c r="B17" s="60"/>
      <c r="C17" s="59"/>
      <c r="D17" s="59"/>
      <c r="E17" s="59"/>
      <c r="F17" s="59"/>
      <c r="G17" s="59"/>
      <c r="H17" s="59"/>
      <c r="I17" s="63"/>
      <c r="J17" s="63"/>
      <c r="K17" s="63"/>
      <c r="L17" s="63"/>
      <c r="M17" s="63"/>
      <c r="N17" s="63"/>
      <c r="O17" s="63"/>
      <c r="P17" s="63"/>
      <c r="Q17" s="63"/>
      <c r="R17" s="63"/>
      <c r="S17" s="63"/>
      <c r="T17" s="63"/>
      <c r="U17" s="63"/>
      <c r="V17" s="63"/>
      <c r="W17" s="63"/>
      <c r="X17" s="63"/>
      <c r="Y17" s="63"/>
      <c r="Z17" s="63"/>
      <c r="AA17" s="63"/>
      <c r="AB17" s="62"/>
    </row>
    <row r="18" spans="2:28" ht="52.5" customHeight="1" thickBot="1" x14ac:dyDescent="0.25">
      <c r="B18" s="60"/>
      <c r="C18" s="629" t="s">
        <v>73</v>
      </c>
      <c r="D18" s="630"/>
      <c r="E18" s="630"/>
      <c r="F18" s="630"/>
      <c r="G18" s="630"/>
      <c r="H18" s="631"/>
      <c r="I18" s="1117" t="s">
        <v>474</v>
      </c>
      <c r="J18" s="1372"/>
      <c r="K18" s="1372"/>
      <c r="L18" s="1372"/>
      <c r="M18" s="1372"/>
      <c r="N18" s="1372"/>
      <c r="O18" s="1372"/>
      <c r="P18" s="1372"/>
      <c r="Q18" s="1372"/>
      <c r="R18" s="1372"/>
      <c r="S18" s="1372"/>
      <c r="T18" s="1372"/>
      <c r="U18" s="1372"/>
      <c r="V18" s="1372"/>
      <c r="W18" s="1372"/>
      <c r="X18" s="1372"/>
      <c r="Y18" s="1372"/>
      <c r="Z18" s="1372"/>
      <c r="AA18" s="1373"/>
      <c r="AB18" s="62"/>
    </row>
    <row r="19" spans="2:28" ht="9" customHeight="1" thickBot="1" x14ac:dyDescent="0.25">
      <c r="B19" s="60"/>
      <c r="C19" s="59"/>
      <c r="D19" s="59"/>
      <c r="E19" s="59"/>
      <c r="F19" s="59"/>
      <c r="G19" s="59"/>
      <c r="H19" s="59"/>
      <c r="I19" s="63"/>
      <c r="J19" s="63"/>
      <c r="K19" s="63"/>
      <c r="L19" s="63"/>
      <c r="M19" s="63"/>
      <c r="N19" s="63"/>
      <c r="O19" s="63"/>
      <c r="P19" s="63"/>
      <c r="Q19" s="63"/>
      <c r="R19" s="63"/>
      <c r="S19" s="63"/>
      <c r="T19" s="63"/>
      <c r="U19" s="63"/>
      <c r="V19" s="63"/>
      <c r="W19" s="63"/>
      <c r="X19" s="63"/>
      <c r="Y19" s="63"/>
      <c r="Z19" s="63"/>
      <c r="AA19" s="63"/>
      <c r="AB19" s="62"/>
    </row>
    <row r="20" spans="2:28" s="46" customFormat="1" ht="22.5" customHeight="1" x14ac:dyDescent="0.2">
      <c r="B20" s="60"/>
      <c r="C20" s="684" t="s">
        <v>19</v>
      </c>
      <c r="D20" s="685"/>
      <c r="E20" s="685"/>
      <c r="F20" s="685"/>
      <c r="G20" s="685"/>
      <c r="H20" s="686"/>
      <c r="I20" s="814" t="s">
        <v>475</v>
      </c>
      <c r="J20" s="815"/>
      <c r="K20" s="815"/>
      <c r="L20" s="816"/>
      <c r="M20" s="608" t="s">
        <v>21</v>
      </c>
      <c r="N20" s="609"/>
      <c r="O20" s="609"/>
      <c r="P20" s="609"/>
      <c r="Q20" s="609"/>
      <c r="R20" s="609"/>
      <c r="S20" s="610"/>
      <c r="T20" s="608" t="s">
        <v>22</v>
      </c>
      <c r="U20" s="609"/>
      <c r="V20" s="609"/>
      <c r="W20" s="609"/>
      <c r="X20" s="609"/>
      <c r="Y20" s="609"/>
      <c r="Z20" s="609"/>
      <c r="AA20" s="610"/>
      <c r="AB20" s="62"/>
    </row>
    <row r="21" spans="2:28" s="46" customFormat="1" ht="30.75" customHeight="1" thickBot="1" x14ac:dyDescent="0.25">
      <c r="B21" s="60"/>
      <c r="C21" s="687"/>
      <c r="D21" s="688"/>
      <c r="E21" s="688"/>
      <c r="F21" s="688"/>
      <c r="G21" s="688"/>
      <c r="H21" s="689"/>
      <c r="I21" s="817"/>
      <c r="J21" s="818"/>
      <c r="K21" s="818"/>
      <c r="L21" s="819"/>
      <c r="M21" s="823" t="s">
        <v>476</v>
      </c>
      <c r="N21" s="824"/>
      <c r="O21" s="824"/>
      <c r="P21" s="824"/>
      <c r="Q21" s="824"/>
      <c r="R21" s="824"/>
      <c r="S21" s="825"/>
      <c r="T21" s="1516" t="s">
        <v>224</v>
      </c>
      <c r="U21" s="824"/>
      <c r="V21" s="824"/>
      <c r="W21" s="824"/>
      <c r="X21" s="824"/>
      <c r="Y21" s="824"/>
      <c r="Z21" s="824"/>
      <c r="AA21" s="825"/>
      <c r="AB21" s="62"/>
    </row>
    <row r="22" spans="2:28" ht="9" customHeight="1" thickBot="1" x14ac:dyDescent="0.25">
      <c r="B22" s="60"/>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2"/>
    </row>
    <row r="23" spans="2:28" ht="31.5" customHeight="1" x14ac:dyDescent="0.2">
      <c r="B23" s="60"/>
      <c r="C23" s="608" t="s">
        <v>25</v>
      </c>
      <c r="D23" s="609"/>
      <c r="E23" s="609"/>
      <c r="F23" s="609"/>
      <c r="G23" s="609"/>
      <c r="H23" s="609"/>
      <c r="I23" s="610"/>
      <c r="J23" s="608" t="s">
        <v>26</v>
      </c>
      <c r="K23" s="609"/>
      <c r="L23" s="609"/>
      <c r="M23" s="609"/>
      <c r="N23" s="609"/>
      <c r="O23" s="609"/>
      <c r="P23" s="610"/>
      <c r="Q23" s="608" t="s">
        <v>27</v>
      </c>
      <c r="R23" s="609"/>
      <c r="S23" s="609"/>
      <c r="T23" s="609"/>
      <c r="U23" s="609"/>
      <c r="V23" s="609"/>
      <c r="W23" s="609"/>
      <c r="X23" s="609"/>
      <c r="Y23" s="609"/>
      <c r="Z23" s="609"/>
      <c r="AA23" s="610"/>
      <c r="AB23" s="62"/>
    </row>
    <row r="24" spans="2:28" ht="30.75" customHeight="1" thickBot="1" x14ac:dyDescent="0.25">
      <c r="B24" s="60"/>
      <c r="C24" s="1513" t="s">
        <v>477</v>
      </c>
      <c r="D24" s="1514"/>
      <c r="E24" s="1514"/>
      <c r="F24" s="1514"/>
      <c r="G24" s="1514"/>
      <c r="H24" s="1514"/>
      <c r="I24" s="1515"/>
      <c r="J24" s="808" t="s">
        <v>478</v>
      </c>
      <c r="K24" s="809"/>
      <c r="L24" s="809"/>
      <c r="M24" s="809"/>
      <c r="N24" s="809"/>
      <c r="O24" s="809"/>
      <c r="P24" s="810"/>
      <c r="Q24" s="811" t="s">
        <v>479</v>
      </c>
      <c r="R24" s="812"/>
      <c r="S24" s="812"/>
      <c r="T24" s="812"/>
      <c r="U24" s="812"/>
      <c r="V24" s="812"/>
      <c r="W24" s="812"/>
      <c r="X24" s="812"/>
      <c r="Y24" s="812"/>
      <c r="Z24" s="812"/>
      <c r="AA24" s="813"/>
      <c r="AB24" s="62"/>
    </row>
    <row r="25" spans="2:28" ht="9" customHeight="1" thickBot="1" x14ac:dyDescent="0.25">
      <c r="B25" s="60"/>
      <c r="C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62"/>
    </row>
    <row r="26" spans="2:28" ht="27" customHeight="1" thickBot="1" x14ac:dyDescent="0.25">
      <c r="B26" s="60"/>
      <c r="C26" s="629" t="s">
        <v>31</v>
      </c>
      <c r="D26" s="630"/>
      <c r="E26" s="630"/>
      <c r="F26" s="630"/>
      <c r="G26" s="630"/>
      <c r="H26" s="631"/>
      <c r="I26" s="801" t="s">
        <v>480</v>
      </c>
      <c r="J26" s="802"/>
      <c r="K26" s="802"/>
      <c r="L26" s="802"/>
      <c r="M26" s="802"/>
      <c r="N26" s="802"/>
      <c r="O26" s="802"/>
      <c r="P26" s="802"/>
      <c r="Q26" s="802"/>
      <c r="R26" s="802"/>
      <c r="S26" s="802"/>
      <c r="T26" s="802"/>
      <c r="U26" s="802"/>
      <c r="V26" s="802"/>
      <c r="W26" s="802"/>
      <c r="X26" s="802"/>
      <c r="Y26" s="802"/>
      <c r="Z26" s="802"/>
      <c r="AA26" s="803"/>
      <c r="AB26" s="62"/>
    </row>
    <row r="27" spans="2:28" ht="7.5" customHeight="1" thickBot="1" x14ac:dyDescent="0.25">
      <c r="B27" s="60"/>
      <c r="C27" s="59"/>
      <c r="D27" s="59"/>
      <c r="E27" s="59"/>
      <c r="F27" s="59"/>
      <c r="G27" s="59"/>
      <c r="H27" s="59"/>
      <c r="I27" s="63"/>
      <c r="J27" s="63"/>
      <c r="K27" s="63"/>
      <c r="L27" s="63"/>
      <c r="M27" s="63"/>
      <c r="N27" s="63"/>
      <c r="O27" s="63"/>
      <c r="P27" s="63"/>
      <c r="Q27" s="63"/>
      <c r="R27" s="63"/>
      <c r="S27" s="63"/>
      <c r="T27" s="63"/>
      <c r="U27" s="63"/>
      <c r="V27" s="63"/>
      <c r="W27" s="63"/>
      <c r="X27" s="63"/>
      <c r="Y27" s="63"/>
      <c r="Z27" s="63"/>
      <c r="AA27" s="63"/>
      <c r="AB27" s="62"/>
    </row>
    <row r="28" spans="2:28" ht="34.5" customHeight="1" thickBot="1" x14ac:dyDescent="0.25">
      <c r="B28" s="60"/>
      <c r="C28" s="629" t="s">
        <v>33</v>
      </c>
      <c r="D28" s="630"/>
      <c r="E28" s="630"/>
      <c r="F28" s="630"/>
      <c r="G28" s="630"/>
      <c r="H28" s="631"/>
      <c r="I28" s="1512" t="s">
        <v>481</v>
      </c>
      <c r="J28" s="1117"/>
      <c r="K28" s="617" t="s">
        <v>34</v>
      </c>
      <c r="L28" s="618"/>
      <c r="M28" s="618"/>
      <c r="N28" s="619"/>
      <c r="O28" s="805" t="s">
        <v>35</v>
      </c>
      <c r="P28" s="806"/>
      <c r="Q28" s="806"/>
      <c r="R28" s="807"/>
      <c r="S28" s="65" t="s">
        <v>37</v>
      </c>
      <c r="T28" s="806" t="s">
        <v>36</v>
      </c>
      <c r="U28" s="806"/>
      <c r="V28" s="807"/>
      <c r="W28" s="31"/>
      <c r="X28" s="635" t="s">
        <v>38</v>
      </c>
      <c r="Y28" s="636"/>
      <c r="Z28" s="637"/>
      <c r="AA28" s="65"/>
      <c r="AB28" s="62"/>
    </row>
    <row r="29" spans="2:28" ht="15" thickBot="1" x14ac:dyDescent="0.25">
      <c r="B29" s="60"/>
      <c r="C29" s="61"/>
      <c r="D29" s="61"/>
      <c r="E29" s="61"/>
      <c r="F29" s="61"/>
      <c r="G29" s="61"/>
      <c r="H29" s="61"/>
      <c r="I29" s="61"/>
      <c r="J29" s="61"/>
      <c r="K29" s="61"/>
      <c r="L29" s="61"/>
      <c r="M29" s="61"/>
      <c r="N29" s="61"/>
      <c r="O29" s="61"/>
      <c r="P29" s="61"/>
      <c r="Q29" s="61"/>
      <c r="R29" s="61"/>
      <c r="S29" s="61"/>
      <c r="T29" s="61"/>
      <c r="U29" s="61"/>
      <c r="V29" s="61"/>
      <c r="W29" s="61"/>
      <c r="X29" s="61"/>
      <c r="Y29" s="61"/>
      <c r="Z29" s="61"/>
      <c r="AA29" s="61"/>
      <c r="AB29" s="62"/>
    </row>
    <row r="30" spans="2:28" ht="15" customHeight="1" x14ac:dyDescent="0.25">
      <c r="B30" s="60"/>
      <c r="C30" s="651" t="s">
        <v>39</v>
      </c>
      <c r="D30" s="652"/>
      <c r="E30" s="652"/>
      <c r="F30" s="652"/>
      <c r="G30" s="652"/>
      <c r="H30" s="652"/>
      <c r="I30" s="652"/>
      <c r="J30" s="653"/>
      <c r="K30" s="660" t="s">
        <v>40</v>
      </c>
      <c r="L30" s="661"/>
      <c r="M30" s="661"/>
      <c r="N30" s="661"/>
      <c r="O30" s="661"/>
      <c r="P30" s="661"/>
      <c r="Q30" s="661"/>
      <c r="R30" s="661"/>
      <c r="S30" s="662" t="s">
        <v>41</v>
      </c>
      <c r="T30" s="662"/>
      <c r="U30" s="662"/>
      <c r="V30" s="662"/>
      <c r="W30" s="662"/>
      <c r="X30" s="663" t="s">
        <v>42</v>
      </c>
      <c r="Y30" s="663"/>
      <c r="Z30" s="663"/>
      <c r="AA30" s="664"/>
      <c r="AB30" s="62"/>
    </row>
    <row r="31" spans="2:28" ht="14.25" customHeight="1" x14ac:dyDescent="0.2">
      <c r="B31" s="60"/>
      <c r="C31" s="654"/>
      <c r="D31" s="797"/>
      <c r="E31" s="797"/>
      <c r="F31" s="797"/>
      <c r="G31" s="797"/>
      <c r="H31" s="797"/>
      <c r="I31" s="797"/>
      <c r="J31" s="656"/>
      <c r="K31" s="798" t="s">
        <v>43</v>
      </c>
      <c r="L31" s="799"/>
      <c r="M31" s="799"/>
      <c r="N31" s="799"/>
      <c r="O31" s="799" t="s">
        <v>44</v>
      </c>
      <c r="P31" s="799"/>
      <c r="Q31" s="799"/>
      <c r="R31" s="799"/>
      <c r="S31" s="799" t="s">
        <v>43</v>
      </c>
      <c r="T31" s="799"/>
      <c r="U31" s="799" t="s">
        <v>44</v>
      </c>
      <c r="V31" s="799"/>
      <c r="W31" s="799"/>
      <c r="X31" s="799" t="s">
        <v>43</v>
      </c>
      <c r="Y31" s="799"/>
      <c r="Z31" s="799" t="s">
        <v>44</v>
      </c>
      <c r="AA31" s="800"/>
      <c r="AB31" s="62"/>
    </row>
    <row r="32" spans="2:28" ht="16.5" customHeight="1" thickBot="1" x14ac:dyDescent="0.25">
      <c r="B32" s="60"/>
      <c r="C32" s="657"/>
      <c r="D32" s="658"/>
      <c r="E32" s="658"/>
      <c r="F32" s="658"/>
      <c r="G32" s="658"/>
      <c r="H32" s="658"/>
      <c r="I32" s="658"/>
      <c r="J32" s="659"/>
      <c r="K32" s="1511">
        <v>0</v>
      </c>
      <c r="L32" s="794"/>
      <c r="M32" s="794"/>
      <c r="N32" s="794"/>
      <c r="O32" s="794">
        <v>84</v>
      </c>
      <c r="P32" s="794"/>
      <c r="Q32" s="794"/>
      <c r="R32" s="794"/>
      <c r="S32" s="794">
        <v>85</v>
      </c>
      <c r="T32" s="794"/>
      <c r="U32" s="794">
        <v>95</v>
      </c>
      <c r="V32" s="794"/>
      <c r="W32" s="794"/>
      <c r="X32" s="794">
        <v>96</v>
      </c>
      <c r="Y32" s="794"/>
      <c r="Z32" s="794">
        <v>100</v>
      </c>
      <c r="AA32" s="796"/>
      <c r="AB32" s="62"/>
    </row>
    <row r="33" spans="2:37" ht="12" customHeight="1" thickBot="1" x14ac:dyDescent="0.25">
      <c r="B33" s="60"/>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2"/>
    </row>
    <row r="34" spans="2:37" s="68" customFormat="1" ht="15.75" thickBot="1" x14ac:dyDescent="0.25">
      <c r="B34" s="268"/>
      <c r="C34" s="1008" t="s">
        <v>45</v>
      </c>
      <c r="D34" s="1009"/>
      <c r="E34" s="1009"/>
      <c r="F34" s="1009"/>
      <c r="G34" s="1009"/>
      <c r="H34" s="1009"/>
      <c r="I34" s="1009"/>
      <c r="J34" s="1009"/>
      <c r="K34" s="1009"/>
      <c r="L34" s="1009"/>
      <c r="M34" s="1009"/>
      <c r="N34" s="1009"/>
      <c r="O34" s="1009"/>
      <c r="P34" s="1009"/>
      <c r="Q34" s="1009"/>
      <c r="R34" s="1009"/>
      <c r="S34" s="1009"/>
      <c r="T34" s="1009"/>
      <c r="U34" s="1009"/>
      <c r="V34" s="1009"/>
      <c r="W34" s="1009"/>
      <c r="X34" s="1009"/>
      <c r="Y34" s="1009"/>
      <c r="Z34" s="1009"/>
      <c r="AA34" s="1010"/>
      <c r="AB34" s="62"/>
    </row>
    <row r="35" spans="2:37" s="68" customFormat="1" ht="58.5" customHeight="1" thickBot="1" x14ac:dyDescent="0.25">
      <c r="B35" s="268"/>
      <c r="C35" s="1502" t="s">
        <v>46</v>
      </c>
      <c r="D35" s="1503"/>
      <c r="E35" s="1503"/>
      <c r="F35" s="1503"/>
      <c r="G35" s="1504"/>
      <c r="H35" s="269" t="s">
        <v>482</v>
      </c>
      <c r="I35" s="269" t="s">
        <v>483</v>
      </c>
      <c r="J35" s="269" t="s">
        <v>484</v>
      </c>
      <c r="K35" s="1505" t="s">
        <v>485</v>
      </c>
      <c r="L35" s="1506"/>
      <c r="M35" s="1506"/>
      <c r="N35" s="1506"/>
      <c r="O35" s="1506"/>
      <c r="P35" s="1507"/>
      <c r="Q35" s="1506" t="s">
        <v>50</v>
      </c>
      <c r="R35" s="1506"/>
      <c r="S35" s="1506"/>
      <c r="T35" s="1506"/>
      <c r="U35" s="1506"/>
      <c r="V35" s="1506"/>
      <c r="W35" s="1506"/>
      <c r="X35" s="1506"/>
      <c r="Y35" s="1506"/>
      <c r="Z35" s="1506"/>
      <c r="AA35" s="1507"/>
      <c r="AB35" s="62"/>
    </row>
    <row r="36" spans="2:37" s="68" customFormat="1" ht="71.25" customHeight="1" x14ac:dyDescent="0.2">
      <c r="B36" s="268"/>
      <c r="C36" s="781" t="s">
        <v>486</v>
      </c>
      <c r="D36" s="1479"/>
      <c r="E36" s="1479"/>
      <c r="F36" s="1479"/>
      <c r="G36" s="1480"/>
      <c r="H36" s="270">
        <v>3.28</v>
      </c>
      <c r="I36" s="271">
        <v>3.28</v>
      </c>
      <c r="J36" s="272">
        <f>+H36/I36</f>
        <v>1</v>
      </c>
      <c r="K36" s="1508">
        <f>+H36/I49</f>
        <v>0.17172774869109944</v>
      </c>
      <c r="L36" s="1509"/>
      <c r="M36" s="1509"/>
      <c r="N36" s="1509"/>
      <c r="O36" s="1509"/>
      <c r="P36" s="1510"/>
      <c r="Q36" s="1493" t="s">
        <v>487</v>
      </c>
      <c r="R36" s="1494"/>
      <c r="S36" s="1494"/>
      <c r="T36" s="1494"/>
      <c r="U36" s="1494"/>
      <c r="V36" s="1494"/>
      <c r="W36" s="1494"/>
      <c r="X36" s="1494"/>
      <c r="Y36" s="1494"/>
      <c r="Z36" s="1494"/>
      <c r="AA36" s="1495"/>
      <c r="AB36" s="62"/>
      <c r="AD36" s="273"/>
    </row>
    <row r="37" spans="2:37" s="68" customFormat="1" ht="71.25" customHeight="1" x14ac:dyDescent="0.2">
      <c r="B37" s="268"/>
      <c r="C37" s="781" t="s">
        <v>488</v>
      </c>
      <c r="D37" s="1479"/>
      <c r="E37" s="1479"/>
      <c r="F37" s="1479"/>
      <c r="G37" s="1480"/>
      <c r="H37" s="270">
        <v>3.35</v>
      </c>
      <c r="I37" s="266">
        <v>3.35</v>
      </c>
      <c r="J37" s="272">
        <f t="shared" ref="J37:J47" si="0">+H37/I37</f>
        <v>1</v>
      </c>
      <c r="K37" s="1481">
        <f>+(H36+H37)/$I$49</f>
        <v>0.34712041884816752</v>
      </c>
      <c r="L37" s="1482"/>
      <c r="M37" s="1482"/>
      <c r="N37" s="1482"/>
      <c r="O37" s="1482"/>
      <c r="P37" s="1483"/>
      <c r="Q37" s="1496"/>
      <c r="R37" s="1497"/>
      <c r="S37" s="1497"/>
      <c r="T37" s="1497"/>
      <c r="U37" s="1497"/>
      <c r="V37" s="1497"/>
      <c r="W37" s="1497"/>
      <c r="X37" s="1497"/>
      <c r="Y37" s="1497"/>
      <c r="Z37" s="1497"/>
      <c r="AA37" s="1498"/>
      <c r="AB37" s="62"/>
      <c r="AD37" s="274"/>
    </row>
    <row r="38" spans="2:37" s="68" customFormat="1" ht="71.25" customHeight="1" thickBot="1" x14ac:dyDescent="0.25">
      <c r="B38" s="268"/>
      <c r="C38" s="781" t="s">
        <v>489</v>
      </c>
      <c r="D38" s="1479"/>
      <c r="E38" s="1479"/>
      <c r="F38" s="1479"/>
      <c r="G38" s="1480"/>
      <c r="H38" s="270">
        <v>1.87</v>
      </c>
      <c r="I38" s="266">
        <v>1.87</v>
      </c>
      <c r="J38" s="272">
        <f t="shared" si="0"/>
        <v>1</v>
      </c>
      <c r="K38" s="1481">
        <f>+(H36+H37+H38)/$I$49</f>
        <v>0.44502617801047117</v>
      </c>
      <c r="L38" s="1482"/>
      <c r="M38" s="1482"/>
      <c r="N38" s="1482"/>
      <c r="O38" s="1482"/>
      <c r="P38" s="1483"/>
      <c r="Q38" s="1499"/>
      <c r="R38" s="1500"/>
      <c r="S38" s="1500"/>
      <c r="T38" s="1500"/>
      <c r="U38" s="1500"/>
      <c r="V38" s="1500"/>
      <c r="W38" s="1500"/>
      <c r="X38" s="1500"/>
      <c r="Y38" s="1500"/>
      <c r="Z38" s="1500"/>
      <c r="AA38" s="1501"/>
      <c r="AB38" s="62"/>
      <c r="AD38" s="273"/>
      <c r="AG38" s="275"/>
    </row>
    <row r="39" spans="2:37" s="68" customFormat="1" ht="73.5" customHeight="1" x14ac:dyDescent="0.2">
      <c r="B39" s="268"/>
      <c r="C39" s="781" t="s">
        <v>490</v>
      </c>
      <c r="D39" s="1479"/>
      <c r="E39" s="1479"/>
      <c r="F39" s="1479"/>
      <c r="G39" s="1480"/>
      <c r="H39" s="276">
        <v>0.75</v>
      </c>
      <c r="I39" s="266">
        <v>1.6</v>
      </c>
      <c r="J39" s="272">
        <f t="shared" si="0"/>
        <v>0.46875</v>
      </c>
      <c r="K39" s="1481">
        <f>+(+H36+H37+H38+H39)/$I$49</f>
        <v>0.48429319371727747</v>
      </c>
      <c r="L39" s="1482"/>
      <c r="M39" s="1482"/>
      <c r="N39" s="1482"/>
      <c r="O39" s="1482"/>
      <c r="P39" s="1483"/>
      <c r="Q39" s="1493" t="s">
        <v>491</v>
      </c>
      <c r="R39" s="1494"/>
      <c r="S39" s="1494"/>
      <c r="T39" s="1494"/>
      <c r="U39" s="1494"/>
      <c r="V39" s="1494"/>
      <c r="W39" s="1494"/>
      <c r="X39" s="1494"/>
      <c r="Y39" s="1494"/>
      <c r="Z39" s="1494"/>
      <c r="AA39" s="1495"/>
      <c r="AB39" s="62"/>
    </row>
    <row r="40" spans="2:37" s="68" customFormat="1" ht="73.5" customHeight="1" x14ac:dyDescent="0.2">
      <c r="B40" s="268"/>
      <c r="C40" s="781" t="s">
        <v>492</v>
      </c>
      <c r="D40" s="1479"/>
      <c r="E40" s="1479"/>
      <c r="F40" s="1479"/>
      <c r="G40" s="1480"/>
      <c r="H40" s="276">
        <v>0.14000000000000001</v>
      </c>
      <c r="I40" s="266">
        <v>1.6</v>
      </c>
      <c r="J40" s="272">
        <f t="shared" si="0"/>
        <v>8.7500000000000008E-2</v>
      </c>
      <c r="K40" s="1481">
        <f>+(H36+H37+H38+H39+H40)/$I$49</f>
        <v>0.49162303664921464</v>
      </c>
      <c r="L40" s="1482"/>
      <c r="M40" s="1482"/>
      <c r="N40" s="1482"/>
      <c r="O40" s="1482"/>
      <c r="P40" s="1483"/>
      <c r="Q40" s="1496"/>
      <c r="R40" s="1497"/>
      <c r="S40" s="1497"/>
      <c r="T40" s="1497"/>
      <c r="U40" s="1497"/>
      <c r="V40" s="1497"/>
      <c r="W40" s="1497"/>
      <c r="X40" s="1497"/>
      <c r="Y40" s="1497"/>
      <c r="Z40" s="1497"/>
      <c r="AA40" s="1498"/>
      <c r="AB40" s="62"/>
      <c r="AC40" s="273"/>
      <c r="AD40" s="274"/>
    </row>
    <row r="41" spans="2:37" s="68" customFormat="1" ht="73.5" customHeight="1" x14ac:dyDescent="0.2">
      <c r="B41" s="268"/>
      <c r="C41" s="781" t="s">
        <v>493</v>
      </c>
      <c r="D41" s="1479"/>
      <c r="E41" s="1479"/>
      <c r="F41" s="1479"/>
      <c r="G41" s="1480"/>
      <c r="H41" s="276">
        <v>0.85</v>
      </c>
      <c r="I41" s="266">
        <v>1.6</v>
      </c>
      <c r="J41" s="272">
        <f>+H41/I41</f>
        <v>0.53125</v>
      </c>
      <c r="K41" s="1481">
        <f>+(H36+H37+H38+H39+H40+H41)/$I$49</f>
        <v>0.53612565445026172</v>
      </c>
      <c r="L41" s="1482"/>
      <c r="M41" s="1482"/>
      <c r="N41" s="1482"/>
      <c r="O41" s="1482"/>
      <c r="P41" s="1483"/>
      <c r="Q41" s="1499"/>
      <c r="R41" s="1500"/>
      <c r="S41" s="1500"/>
      <c r="T41" s="1500"/>
      <c r="U41" s="1500"/>
      <c r="V41" s="1500"/>
      <c r="W41" s="1500"/>
      <c r="X41" s="1500"/>
      <c r="Y41" s="1500"/>
      <c r="Z41" s="1500"/>
      <c r="AA41" s="1501"/>
      <c r="AB41" s="62"/>
      <c r="AC41" s="273"/>
      <c r="AD41" s="273"/>
    </row>
    <row r="42" spans="2:37" s="68" customFormat="1" ht="60.75" customHeight="1" x14ac:dyDescent="0.2">
      <c r="B42" s="268"/>
      <c r="C42" s="781" t="s">
        <v>494</v>
      </c>
      <c r="D42" s="1479"/>
      <c r="E42" s="1479"/>
      <c r="F42" s="1479"/>
      <c r="G42" s="1480"/>
      <c r="H42" s="266">
        <v>4.1900000000000004</v>
      </c>
      <c r="I42" s="267">
        <v>1.6</v>
      </c>
      <c r="J42" s="272">
        <f t="shared" si="0"/>
        <v>2.6187499999999999</v>
      </c>
      <c r="K42" s="1481">
        <f>+(H36+H37+H38+H39+H40+H41+H42)/$I$49</f>
        <v>0.75549738219895279</v>
      </c>
      <c r="L42" s="1482"/>
      <c r="M42" s="1482"/>
      <c r="N42" s="1482"/>
      <c r="O42" s="1482"/>
      <c r="P42" s="1483"/>
      <c r="Q42" s="1484" t="s">
        <v>495</v>
      </c>
      <c r="R42" s="1485"/>
      <c r="S42" s="1485"/>
      <c r="T42" s="1485"/>
      <c r="U42" s="1485"/>
      <c r="V42" s="1485"/>
      <c r="W42" s="1485"/>
      <c r="X42" s="1485"/>
      <c r="Y42" s="1485"/>
      <c r="Z42" s="1485"/>
      <c r="AA42" s="1486"/>
      <c r="AB42" s="62"/>
      <c r="AD42" s="277"/>
    </row>
    <row r="43" spans="2:37" s="68" customFormat="1" ht="60.75" customHeight="1" x14ac:dyDescent="0.2">
      <c r="B43" s="268"/>
      <c r="C43" s="781" t="s">
        <v>496</v>
      </c>
      <c r="D43" s="1479"/>
      <c r="E43" s="1479"/>
      <c r="F43" s="1479"/>
      <c r="G43" s="1480"/>
      <c r="H43" s="266">
        <v>2.77</v>
      </c>
      <c r="I43" s="267">
        <v>1.5</v>
      </c>
      <c r="J43" s="272">
        <f t="shared" si="0"/>
        <v>1.8466666666666667</v>
      </c>
      <c r="K43" s="1481">
        <f>+(H36+H37+H38+H39+H40+H41+H42+H43)/$I$49</f>
        <v>0.90052356020942403</v>
      </c>
      <c r="L43" s="1482"/>
      <c r="M43" s="1482"/>
      <c r="N43" s="1482"/>
      <c r="O43" s="1482"/>
      <c r="P43" s="1483"/>
      <c r="Q43" s="1487"/>
      <c r="R43" s="1488"/>
      <c r="S43" s="1488"/>
      <c r="T43" s="1488"/>
      <c r="U43" s="1488"/>
      <c r="V43" s="1488"/>
      <c r="W43" s="1488"/>
      <c r="X43" s="1488"/>
      <c r="Y43" s="1488"/>
      <c r="Z43" s="1488"/>
      <c r="AA43" s="1489"/>
      <c r="AB43" s="62"/>
      <c r="AC43" s="277"/>
    </row>
    <row r="44" spans="2:37" s="68" customFormat="1" ht="60.75" customHeight="1" x14ac:dyDescent="0.2">
      <c r="B44" s="268"/>
      <c r="C44" s="781" t="s">
        <v>497</v>
      </c>
      <c r="D44" s="1479"/>
      <c r="E44" s="1479"/>
      <c r="F44" s="1479"/>
      <c r="G44" s="1480"/>
      <c r="H44" s="266">
        <v>2.46</v>
      </c>
      <c r="I44" s="267">
        <v>2</v>
      </c>
      <c r="J44" s="272">
        <f t="shared" si="0"/>
        <v>1.23</v>
      </c>
      <c r="K44" s="1481">
        <f>+(H36+H37+H38+H39+H40+H41+H42+H43+H44)/$I$49</f>
        <v>1.0293193717277487</v>
      </c>
      <c r="L44" s="1482"/>
      <c r="M44" s="1482"/>
      <c r="N44" s="1482"/>
      <c r="O44" s="1482"/>
      <c r="P44" s="1483"/>
      <c r="Q44" s="1490"/>
      <c r="R44" s="1491"/>
      <c r="S44" s="1491"/>
      <c r="T44" s="1491"/>
      <c r="U44" s="1491"/>
      <c r="V44" s="1491"/>
      <c r="W44" s="1491"/>
      <c r="X44" s="1491"/>
      <c r="Y44" s="1491"/>
      <c r="Z44" s="1491"/>
      <c r="AA44" s="1492"/>
      <c r="AB44" s="62"/>
      <c r="AG44" s="273"/>
      <c r="AH44" s="277"/>
      <c r="AK44" s="273"/>
    </row>
    <row r="45" spans="2:37" s="68" customFormat="1" ht="60.75" customHeight="1" x14ac:dyDescent="0.2">
      <c r="B45" s="268"/>
      <c r="C45" s="781" t="s">
        <v>498</v>
      </c>
      <c r="D45" s="1479"/>
      <c r="E45" s="1479"/>
      <c r="F45" s="1479"/>
      <c r="G45" s="1480"/>
      <c r="H45" s="266">
        <v>1.01</v>
      </c>
      <c r="I45" s="267">
        <v>0.9</v>
      </c>
      <c r="J45" s="272">
        <f t="shared" si="0"/>
        <v>1.1222222222222222</v>
      </c>
      <c r="K45" s="1481">
        <f>+(H36+H37+H38+H39+H40+H41+H42+H43+H44+H45)/$I$49</f>
        <v>1.0821989528795812</v>
      </c>
      <c r="L45" s="1482"/>
      <c r="M45" s="1482"/>
      <c r="N45" s="1482"/>
      <c r="O45" s="1482"/>
      <c r="P45" s="1483"/>
      <c r="Q45" s="1484" t="s">
        <v>499</v>
      </c>
      <c r="R45" s="1485"/>
      <c r="S45" s="1485"/>
      <c r="T45" s="1485"/>
      <c r="U45" s="1485"/>
      <c r="V45" s="1485"/>
      <c r="W45" s="1485"/>
      <c r="X45" s="1485"/>
      <c r="Y45" s="1485"/>
      <c r="Z45" s="1485"/>
      <c r="AA45" s="1486"/>
      <c r="AB45" s="62"/>
    </row>
    <row r="46" spans="2:37" s="68" customFormat="1" ht="60.75" customHeight="1" x14ac:dyDescent="0.2">
      <c r="B46" s="268"/>
      <c r="C46" s="781" t="s">
        <v>500</v>
      </c>
      <c r="D46" s="1479"/>
      <c r="E46" s="1479"/>
      <c r="F46" s="1479"/>
      <c r="G46" s="1480"/>
      <c r="H46" s="266">
        <v>0</v>
      </c>
      <c r="I46" s="267">
        <v>0</v>
      </c>
      <c r="J46" s="272" t="e">
        <f t="shared" si="0"/>
        <v>#DIV/0!</v>
      </c>
      <c r="K46" s="1481">
        <f>+(H36+H37+H38+H39+H40+H41+H42+H43+H44+H45+H46)/$I$49</f>
        <v>1.0821989528795812</v>
      </c>
      <c r="L46" s="1482"/>
      <c r="M46" s="1482"/>
      <c r="N46" s="1482"/>
      <c r="O46" s="1482"/>
      <c r="P46" s="1483"/>
      <c r="Q46" s="1487"/>
      <c r="R46" s="1488"/>
      <c r="S46" s="1488"/>
      <c r="T46" s="1488"/>
      <c r="U46" s="1488"/>
      <c r="V46" s="1488"/>
      <c r="W46" s="1488"/>
      <c r="X46" s="1488"/>
      <c r="Y46" s="1488"/>
      <c r="Z46" s="1488"/>
      <c r="AA46" s="1489"/>
      <c r="AB46" s="62"/>
      <c r="AD46" s="273"/>
    </row>
    <row r="47" spans="2:37" s="68" customFormat="1" ht="60.75" customHeight="1" thickBot="1" x14ac:dyDescent="0.25">
      <c r="B47" s="268"/>
      <c r="C47" s="781" t="s">
        <v>501</v>
      </c>
      <c r="D47" s="1479"/>
      <c r="E47" s="1479"/>
      <c r="F47" s="1479"/>
      <c r="G47" s="1480"/>
      <c r="H47" s="266">
        <v>0.42</v>
      </c>
      <c r="I47" s="267">
        <v>0</v>
      </c>
      <c r="J47" s="272" t="e">
        <f t="shared" si="0"/>
        <v>#DIV/0!</v>
      </c>
      <c r="K47" s="1481">
        <f>+(H36+H37+H38+H39+H40+H41+H42+H43+H44+H45+H46+H47)/$I$49</f>
        <v>1.1041884816753929</v>
      </c>
      <c r="L47" s="1482"/>
      <c r="M47" s="1482"/>
      <c r="N47" s="1482"/>
      <c r="O47" s="1482"/>
      <c r="P47" s="1483"/>
      <c r="Q47" s="1490"/>
      <c r="R47" s="1491"/>
      <c r="S47" s="1491"/>
      <c r="T47" s="1491"/>
      <c r="U47" s="1491"/>
      <c r="V47" s="1491"/>
      <c r="W47" s="1491"/>
      <c r="X47" s="1491"/>
      <c r="Y47" s="1491"/>
      <c r="Z47" s="1491"/>
      <c r="AA47" s="1492"/>
      <c r="AB47" s="62"/>
      <c r="AD47" s="273"/>
    </row>
    <row r="48" spans="2:37" s="68" customFormat="1" ht="24" customHeight="1" thickBot="1" x14ac:dyDescent="0.25">
      <c r="B48" s="268"/>
      <c r="C48" s="1108" t="s">
        <v>51</v>
      </c>
      <c r="D48" s="1109"/>
      <c r="E48" s="1109"/>
      <c r="F48" s="1109"/>
      <c r="G48" s="1110"/>
      <c r="H48" s="278">
        <f>+SUM(H36:H47)</f>
        <v>21.090000000000003</v>
      </c>
      <c r="I48" s="279">
        <f>+SUM(I36:I47)</f>
        <v>19.299999999999997</v>
      </c>
      <c r="J48" s="280"/>
      <c r="K48" s="1468"/>
      <c r="L48" s="1469"/>
      <c r="M48" s="1469"/>
      <c r="N48" s="1469"/>
      <c r="O48" s="1469"/>
      <c r="P48" s="1470"/>
      <c r="Q48" s="1111"/>
      <c r="R48" s="1111"/>
      <c r="S48" s="1111"/>
      <c r="T48" s="1111"/>
      <c r="U48" s="1111"/>
      <c r="V48" s="1111"/>
      <c r="W48" s="1111"/>
      <c r="X48" s="1111"/>
      <c r="Y48" s="1111"/>
      <c r="Z48" s="1111"/>
      <c r="AA48" s="1112"/>
      <c r="AB48" s="62"/>
    </row>
    <row r="49" spans="1:33" s="68" customFormat="1" ht="18" customHeight="1" x14ac:dyDescent="0.2">
      <c r="B49" s="268"/>
      <c r="C49" s="1471" t="s">
        <v>502</v>
      </c>
      <c r="D49" s="1471"/>
      <c r="E49" s="1471"/>
      <c r="F49" s="1471"/>
      <c r="G49" s="1471"/>
      <c r="H49" s="1471"/>
      <c r="I49" s="281">
        <v>19.100000000000001</v>
      </c>
      <c r="J49" s="281"/>
      <c r="K49" s="282"/>
      <c r="L49" s="282"/>
      <c r="M49" s="282"/>
      <c r="N49" s="282"/>
      <c r="O49" s="282"/>
      <c r="P49" s="282"/>
      <c r="Q49" s="282"/>
      <c r="R49" s="282"/>
      <c r="S49" s="282"/>
      <c r="T49" s="282"/>
      <c r="U49" s="282"/>
      <c r="V49" s="282"/>
      <c r="W49" s="282"/>
      <c r="X49" s="282"/>
      <c r="Y49" s="282"/>
      <c r="Z49" s="282"/>
      <c r="AA49" s="282"/>
      <c r="AB49" s="62"/>
    </row>
    <row r="50" spans="1:33" s="68" customFormat="1" ht="3.75" customHeight="1" x14ac:dyDescent="0.2">
      <c r="B50" s="268"/>
      <c r="C50" s="283"/>
      <c r="D50" s="283"/>
      <c r="E50" s="283"/>
      <c r="F50" s="283"/>
      <c r="G50" s="283"/>
      <c r="H50" s="284"/>
      <c r="I50" s="284"/>
      <c r="J50" s="150"/>
      <c r="K50" s="283"/>
      <c r="L50" s="283"/>
      <c r="M50" s="283"/>
      <c r="N50" s="283"/>
      <c r="O50" s="283"/>
      <c r="P50" s="283"/>
      <c r="Q50" s="283"/>
      <c r="R50" s="283"/>
      <c r="S50" s="283"/>
      <c r="T50" s="283"/>
      <c r="U50" s="283"/>
      <c r="V50" s="283"/>
      <c r="W50" s="283"/>
      <c r="X50" s="283"/>
      <c r="Y50" s="283"/>
      <c r="Z50" s="283"/>
      <c r="AA50" s="283"/>
      <c r="AB50" s="62"/>
    </row>
    <row r="51" spans="1:33" s="68" customFormat="1" ht="6" customHeight="1" thickBot="1" x14ac:dyDescent="0.25">
      <c r="B51" s="268"/>
      <c r="C51" s="283"/>
      <c r="D51" s="283"/>
      <c r="E51" s="283"/>
      <c r="F51" s="283"/>
      <c r="G51" s="283"/>
      <c r="H51" s="284"/>
      <c r="I51" s="284"/>
      <c r="J51" s="150"/>
      <c r="K51" s="283"/>
      <c r="L51" s="283"/>
      <c r="M51" s="283"/>
      <c r="N51" s="283"/>
      <c r="O51" s="283"/>
      <c r="P51" s="283"/>
      <c r="Q51" s="283"/>
      <c r="R51" s="283"/>
      <c r="S51" s="283"/>
      <c r="T51" s="283"/>
      <c r="U51" s="283"/>
      <c r="V51" s="283"/>
      <c r="W51" s="283"/>
      <c r="X51" s="283"/>
      <c r="Y51" s="283"/>
      <c r="Z51" s="283"/>
      <c r="AA51" s="283"/>
      <c r="AB51" s="62"/>
    </row>
    <row r="52" spans="1:33" s="68" customFormat="1" ht="11.25" customHeight="1" x14ac:dyDescent="0.2">
      <c r="B52" s="268"/>
      <c r="C52" s="1088" t="s">
        <v>52</v>
      </c>
      <c r="D52" s="1089"/>
      <c r="E52" s="1089"/>
      <c r="F52" s="1089"/>
      <c r="G52" s="1089"/>
      <c r="H52" s="1089"/>
      <c r="I52" s="1089"/>
      <c r="J52" s="1089"/>
      <c r="K52" s="1089"/>
      <c r="L52" s="1089"/>
      <c r="M52" s="1089"/>
      <c r="N52" s="1089"/>
      <c r="O52" s="1089"/>
      <c r="P52" s="1089"/>
      <c r="Q52" s="1089"/>
      <c r="R52" s="1089"/>
      <c r="S52" s="1089"/>
      <c r="T52" s="1089"/>
      <c r="U52" s="1089"/>
      <c r="V52" s="1089"/>
      <c r="W52" s="1089"/>
      <c r="X52" s="1089"/>
      <c r="Y52" s="1089"/>
      <c r="Z52" s="1089"/>
      <c r="AA52" s="1090"/>
      <c r="AB52" s="62"/>
    </row>
    <row r="53" spans="1:33" ht="20.25" customHeight="1" x14ac:dyDescent="0.2">
      <c r="B53" s="60"/>
      <c r="C53" s="1091"/>
      <c r="D53" s="1472"/>
      <c r="E53" s="1472"/>
      <c r="F53" s="1472"/>
      <c r="G53" s="1472"/>
      <c r="H53" s="1472"/>
      <c r="I53" s="1472"/>
      <c r="J53" s="1472"/>
      <c r="K53" s="1472"/>
      <c r="L53" s="1472"/>
      <c r="M53" s="1472"/>
      <c r="N53" s="1472"/>
      <c r="O53" s="1472"/>
      <c r="P53" s="1472"/>
      <c r="Q53" s="1472"/>
      <c r="R53" s="1472"/>
      <c r="S53" s="1472"/>
      <c r="T53" s="1472"/>
      <c r="U53" s="1472"/>
      <c r="V53" s="1472"/>
      <c r="W53" s="1472"/>
      <c r="X53" s="1472"/>
      <c r="Y53" s="1472"/>
      <c r="Z53" s="1472"/>
      <c r="AA53" s="1093"/>
      <c r="AB53" s="62"/>
    </row>
    <row r="54" spans="1:33" ht="22.5" customHeight="1" x14ac:dyDescent="0.2">
      <c r="B54" s="60"/>
      <c r="C54" s="1473"/>
      <c r="D54" s="1474"/>
      <c r="E54" s="1474"/>
      <c r="F54" s="1474"/>
      <c r="G54" s="1474"/>
      <c r="H54" s="1474"/>
      <c r="I54" s="1474"/>
      <c r="J54" s="1474"/>
      <c r="K54" s="1474"/>
      <c r="L54" s="1474"/>
      <c r="M54" s="1474"/>
      <c r="N54" s="1474"/>
      <c r="O54" s="1474"/>
      <c r="P54" s="1474"/>
      <c r="Q54" s="1474"/>
      <c r="R54" s="1474"/>
      <c r="S54" s="1474"/>
      <c r="T54" s="1474"/>
      <c r="U54" s="1474"/>
      <c r="V54" s="1474"/>
      <c r="W54" s="1474"/>
      <c r="X54" s="1474"/>
      <c r="Y54" s="1474"/>
      <c r="Z54" s="1474"/>
      <c r="AA54" s="1475"/>
      <c r="AB54" s="62"/>
    </row>
    <row r="55" spans="1:33" ht="87" customHeight="1" x14ac:dyDescent="0.2">
      <c r="B55" s="60"/>
      <c r="C55" s="1473"/>
      <c r="D55" s="1474"/>
      <c r="E55" s="1474"/>
      <c r="F55" s="1474"/>
      <c r="G55" s="1474"/>
      <c r="H55" s="1474"/>
      <c r="I55" s="1474"/>
      <c r="J55" s="1474"/>
      <c r="K55" s="1474"/>
      <c r="L55" s="1474"/>
      <c r="M55" s="1474"/>
      <c r="N55" s="1474"/>
      <c r="O55" s="1474"/>
      <c r="P55" s="1474"/>
      <c r="Q55" s="1474"/>
      <c r="R55" s="1474"/>
      <c r="S55" s="1474"/>
      <c r="T55" s="1474"/>
      <c r="U55" s="1474"/>
      <c r="V55" s="1474"/>
      <c r="W55" s="1474"/>
      <c r="X55" s="1474"/>
      <c r="Y55" s="1474"/>
      <c r="Z55" s="1474"/>
      <c r="AA55" s="1475"/>
      <c r="AB55" s="62"/>
    </row>
    <row r="56" spans="1:33" ht="98.25" customHeight="1" thickBot="1" x14ac:dyDescent="0.25">
      <c r="B56" s="60"/>
      <c r="C56" s="1476"/>
      <c r="D56" s="1477"/>
      <c r="E56" s="1477"/>
      <c r="F56" s="1477"/>
      <c r="G56" s="1477"/>
      <c r="H56" s="1477"/>
      <c r="I56" s="1477"/>
      <c r="J56" s="1477"/>
      <c r="K56" s="1477"/>
      <c r="L56" s="1477"/>
      <c r="M56" s="1477"/>
      <c r="N56" s="1477"/>
      <c r="O56" s="1477"/>
      <c r="P56" s="1477"/>
      <c r="Q56" s="1477"/>
      <c r="R56" s="1477"/>
      <c r="S56" s="1477"/>
      <c r="T56" s="1477"/>
      <c r="U56" s="1477"/>
      <c r="V56" s="1477"/>
      <c r="W56" s="1477"/>
      <c r="X56" s="1477"/>
      <c r="Y56" s="1477"/>
      <c r="Z56" s="1477"/>
      <c r="AA56" s="1478"/>
      <c r="AB56" s="62"/>
    </row>
    <row r="57" spans="1:33" ht="8.25" customHeight="1" x14ac:dyDescent="0.2">
      <c r="B57" s="285"/>
      <c r="C57" s="286"/>
      <c r="D57" s="286"/>
      <c r="E57" s="286"/>
      <c r="F57" s="286"/>
      <c r="G57" s="286"/>
      <c r="H57" s="286"/>
      <c r="I57" s="286"/>
      <c r="J57" s="286"/>
      <c r="K57" s="286"/>
      <c r="L57" s="286"/>
      <c r="M57" s="286"/>
      <c r="N57" s="286"/>
      <c r="O57" s="286"/>
      <c r="P57" s="286"/>
      <c r="Q57" s="286"/>
      <c r="R57" s="286"/>
      <c r="S57" s="286"/>
      <c r="T57" s="286"/>
      <c r="U57" s="286"/>
      <c r="V57" s="286"/>
      <c r="W57" s="286"/>
      <c r="X57" s="286"/>
      <c r="Y57" s="286"/>
      <c r="Z57" s="286"/>
      <c r="AA57" s="286"/>
      <c r="AB57" s="80"/>
    </row>
    <row r="58" spans="1:33" ht="6" customHeight="1" thickBot="1" x14ac:dyDescent="0.25">
      <c r="B58" s="287"/>
      <c r="C58" s="288"/>
      <c r="D58" s="288"/>
      <c r="E58" s="288"/>
      <c r="F58" s="288"/>
      <c r="G58" s="288"/>
      <c r="H58" s="288"/>
      <c r="I58" s="288"/>
      <c r="J58" s="288"/>
      <c r="K58" s="288"/>
      <c r="L58" s="288"/>
      <c r="M58" s="288"/>
      <c r="N58" s="288"/>
      <c r="O58" s="288"/>
      <c r="P58" s="288"/>
      <c r="Q58" s="288"/>
      <c r="R58" s="288"/>
      <c r="S58" s="288"/>
      <c r="T58" s="288"/>
      <c r="U58" s="288"/>
      <c r="V58" s="288"/>
      <c r="W58" s="288"/>
      <c r="X58" s="288"/>
      <c r="Y58" s="288"/>
      <c r="Z58" s="288"/>
      <c r="AA58" s="288"/>
      <c r="AB58" s="83"/>
    </row>
    <row r="59" spans="1:33" ht="15.75" x14ac:dyDescent="0.2">
      <c r="B59" s="289"/>
      <c r="C59" s="1437" t="s">
        <v>46</v>
      </c>
      <c r="D59" s="1438"/>
      <c r="E59" s="1438"/>
      <c r="F59" s="1438"/>
      <c r="G59" s="1439"/>
      <c r="H59" s="1437" t="s">
        <v>91</v>
      </c>
      <c r="I59" s="1439"/>
      <c r="J59" s="1437" t="s">
        <v>64</v>
      </c>
      <c r="K59" s="1438"/>
      <c r="L59" s="1438"/>
      <c r="M59" s="1439"/>
      <c r="N59" s="1437" t="s">
        <v>53</v>
      </c>
      <c r="O59" s="1438"/>
      <c r="P59" s="1438"/>
      <c r="Q59" s="1438"/>
      <c r="R59" s="1438"/>
      <c r="S59" s="1438"/>
      <c r="T59" s="1438"/>
      <c r="U59" s="1439"/>
      <c r="V59" s="1446" t="s">
        <v>54</v>
      </c>
      <c r="W59" s="1446"/>
      <c r="X59" s="1446"/>
      <c r="Y59" s="1446"/>
      <c r="Z59" s="1446"/>
      <c r="AA59" s="1447"/>
      <c r="AB59" s="25"/>
    </row>
    <row r="60" spans="1:33" ht="16.5" thickBot="1" x14ac:dyDescent="0.25">
      <c r="A60" s="46"/>
      <c r="B60" s="26"/>
      <c r="C60" s="1440"/>
      <c r="D60" s="1441"/>
      <c r="E60" s="1441"/>
      <c r="F60" s="1441"/>
      <c r="G60" s="1442"/>
      <c r="H60" s="1440"/>
      <c r="I60" s="1442"/>
      <c r="J60" s="1443"/>
      <c r="K60" s="1444"/>
      <c r="L60" s="1444"/>
      <c r="M60" s="1445"/>
      <c r="N60" s="1440"/>
      <c r="O60" s="1441"/>
      <c r="P60" s="1441"/>
      <c r="Q60" s="1441"/>
      <c r="R60" s="1441"/>
      <c r="S60" s="1441"/>
      <c r="T60" s="1441"/>
      <c r="U60" s="1442"/>
      <c r="V60" s="1448"/>
      <c r="W60" s="1448"/>
      <c r="X60" s="1448"/>
      <c r="Y60" s="1448"/>
      <c r="Z60" s="1448"/>
      <c r="AA60" s="1449"/>
      <c r="AB60" s="25"/>
      <c r="AG60" s="290"/>
    </row>
    <row r="61" spans="1:33" ht="14.25" customHeight="1" x14ac:dyDescent="0.2">
      <c r="B61" s="289"/>
      <c r="C61" s="1450" t="s">
        <v>486</v>
      </c>
      <c r="D61" s="1451"/>
      <c r="E61" s="1451"/>
      <c r="F61" s="1451"/>
      <c r="G61" s="1451"/>
      <c r="H61" s="1452" t="s">
        <v>503</v>
      </c>
      <c r="I61" s="1452"/>
      <c r="J61" s="1453">
        <f>+H36</f>
        <v>3.28</v>
      </c>
      <c r="K61" s="1454"/>
      <c r="L61" s="1454"/>
      <c r="M61" s="1455"/>
      <c r="N61" s="1456" t="s">
        <v>504</v>
      </c>
      <c r="O61" s="1457"/>
      <c r="P61" s="1457"/>
      <c r="Q61" s="1457"/>
      <c r="R61" s="1457"/>
      <c r="S61" s="1457"/>
      <c r="T61" s="1457"/>
      <c r="U61" s="1458"/>
      <c r="V61" s="1465" t="s">
        <v>505</v>
      </c>
      <c r="W61" s="1466"/>
      <c r="X61" s="1466"/>
      <c r="Y61" s="1466"/>
      <c r="Z61" s="1466"/>
      <c r="AA61" s="1467"/>
      <c r="AB61" s="87"/>
    </row>
    <row r="62" spans="1:33" ht="14.25" customHeight="1" x14ac:dyDescent="0.2">
      <c r="B62" s="289"/>
      <c r="C62" s="1435" t="s">
        <v>506</v>
      </c>
      <c r="D62" s="1436"/>
      <c r="E62" s="1436"/>
      <c r="F62" s="1436"/>
      <c r="G62" s="1436"/>
      <c r="H62" s="1404" t="s">
        <v>503</v>
      </c>
      <c r="I62" s="1404"/>
      <c r="J62" s="1405">
        <f>+H37</f>
        <v>3.35</v>
      </c>
      <c r="K62" s="1406"/>
      <c r="L62" s="1406"/>
      <c r="M62" s="1407"/>
      <c r="N62" s="1459"/>
      <c r="O62" s="1460"/>
      <c r="P62" s="1460"/>
      <c r="Q62" s="1460"/>
      <c r="R62" s="1460"/>
      <c r="S62" s="1460"/>
      <c r="T62" s="1460"/>
      <c r="U62" s="1461"/>
      <c r="V62" s="1420"/>
      <c r="W62" s="1421"/>
      <c r="X62" s="1421"/>
      <c r="Y62" s="1421"/>
      <c r="Z62" s="1421"/>
      <c r="AA62" s="1422"/>
      <c r="AB62" s="87"/>
    </row>
    <row r="63" spans="1:33" ht="14.25" customHeight="1" x14ac:dyDescent="0.2">
      <c r="B63" s="289"/>
      <c r="C63" s="1435" t="s">
        <v>489</v>
      </c>
      <c r="D63" s="1436"/>
      <c r="E63" s="1436"/>
      <c r="F63" s="1436"/>
      <c r="G63" s="1436"/>
      <c r="H63" s="1404" t="s">
        <v>503</v>
      </c>
      <c r="I63" s="1404"/>
      <c r="J63" s="1405">
        <f>+H38</f>
        <v>1.87</v>
      </c>
      <c r="K63" s="1406"/>
      <c r="L63" s="1406"/>
      <c r="M63" s="1407"/>
      <c r="N63" s="1459"/>
      <c r="O63" s="1460"/>
      <c r="P63" s="1460"/>
      <c r="Q63" s="1460"/>
      <c r="R63" s="1460"/>
      <c r="S63" s="1460"/>
      <c r="T63" s="1460"/>
      <c r="U63" s="1461"/>
      <c r="V63" s="1420"/>
      <c r="W63" s="1421"/>
      <c r="X63" s="1421"/>
      <c r="Y63" s="1421"/>
      <c r="Z63" s="1421"/>
      <c r="AA63" s="1422"/>
      <c r="AB63" s="87"/>
    </row>
    <row r="64" spans="1:33" ht="21" customHeight="1" x14ac:dyDescent="0.2">
      <c r="B64" s="289"/>
      <c r="C64" s="1435" t="s">
        <v>507</v>
      </c>
      <c r="D64" s="1436"/>
      <c r="E64" s="1436"/>
      <c r="F64" s="1436"/>
      <c r="G64" s="1436"/>
      <c r="H64" s="1404" t="s">
        <v>503</v>
      </c>
      <c r="I64" s="1404"/>
      <c r="J64" s="1404">
        <f>SUM(J61:M63)</f>
        <v>8.5</v>
      </c>
      <c r="K64" s="1404"/>
      <c r="L64" s="1404"/>
      <c r="M64" s="1404"/>
      <c r="N64" s="1462"/>
      <c r="O64" s="1463"/>
      <c r="P64" s="1463"/>
      <c r="Q64" s="1463"/>
      <c r="R64" s="1463"/>
      <c r="S64" s="1463"/>
      <c r="T64" s="1463"/>
      <c r="U64" s="1464"/>
      <c r="V64" s="1423"/>
      <c r="W64" s="1424"/>
      <c r="X64" s="1424"/>
      <c r="Y64" s="1424"/>
      <c r="Z64" s="1424"/>
      <c r="AA64" s="1425"/>
      <c r="AB64" s="87"/>
    </row>
    <row r="65" spans="2:28" ht="14.25" customHeight="1" x14ac:dyDescent="0.2">
      <c r="B65" s="289"/>
      <c r="C65" s="1402" t="s">
        <v>490</v>
      </c>
      <c r="D65" s="1403"/>
      <c r="E65" s="1403"/>
      <c r="F65" s="1403"/>
      <c r="G65" s="1403"/>
      <c r="H65" s="1404" t="s">
        <v>503</v>
      </c>
      <c r="I65" s="1404"/>
      <c r="J65" s="1405">
        <f>+H39</f>
        <v>0.75</v>
      </c>
      <c r="K65" s="1406"/>
      <c r="L65" s="1406"/>
      <c r="M65" s="1407"/>
      <c r="N65" s="1408" t="s">
        <v>504</v>
      </c>
      <c r="O65" s="1409"/>
      <c r="P65" s="1409"/>
      <c r="Q65" s="1409"/>
      <c r="R65" s="1409"/>
      <c r="S65" s="1409"/>
      <c r="T65" s="1409"/>
      <c r="U65" s="1410"/>
      <c r="V65" s="1426" t="s">
        <v>508</v>
      </c>
      <c r="W65" s="1427"/>
      <c r="X65" s="1427"/>
      <c r="Y65" s="1427"/>
      <c r="Z65" s="1427"/>
      <c r="AA65" s="1428"/>
      <c r="AB65" s="87"/>
    </row>
    <row r="66" spans="2:28" ht="14.25" customHeight="1" x14ac:dyDescent="0.2">
      <c r="B66" s="289"/>
      <c r="C66" s="1402" t="s">
        <v>492</v>
      </c>
      <c r="D66" s="1403"/>
      <c r="E66" s="1403"/>
      <c r="F66" s="1403"/>
      <c r="G66" s="1403"/>
      <c r="H66" s="1404" t="s">
        <v>503</v>
      </c>
      <c r="I66" s="1404"/>
      <c r="J66" s="1405">
        <f>+H40</f>
        <v>0.14000000000000001</v>
      </c>
      <c r="K66" s="1406"/>
      <c r="L66" s="1406"/>
      <c r="M66" s="1407"/>
      <c r="N66" s="1411"/>
      <c r="O66" s="1412"/>
      <c r="P66" s="1412"/>
      <c r="Q66" s="1412"/>
      <c r="R66" s="1412"/>
      <c r="S66" s="1412"/>
      <c r="T66" s="1412"/>
      <c r="U66" s="1413"/>
      <c r="V66" s="1429"/>
      <c r="W66" s="1430"/>
      <c r="X66" s="1430"/>
      <c r="Y66" s="1430"/>
      <c r="Z66" s="1430"/>
      <c r="AA66" s="1431"/>
      <c r="AB66" s="87"/>
    </row>
    <row r="67" spans="2:28" ht="14.25" customHeight="1" x14ac:dyDescent="0.2">
      <c r="B67" s="289"/>
      <c r="C67" s="1402" t="s">
        <v>493</v>
      </c>
      <c r="D67" s="1403"/>
      <c r="E67" s="1403"/>
      <c r="F67" s="1403"/>
      <c r="G67" s="1403"/>
      <c r="H67" s="1404" t="s">
        <v>503</v>
      </c>
      <c r="I67" s="1404"/>
      <c r="J67" s="1405">
        <f>+H41</f>
        <v>0.85</v>
      </c>
      <c r="K67" s="1406"/>
      <c r="L67" s="1406"/>
      <c r="M67" s="1407"/>
      <c r="N67" s="1411"/>
      <c r="O67" s="1412"/>
      <c r="P67" s="1412"/>
      <c r="Q67" s="1412"/>
      <c r="R67" s="1412"/>
      <c r="S67" s="1412"/>
      <c r="T67" s="1412"/>
      <c r="U67" s="1413"/>
      <c r="V67" s="1429"/>
      <c r="W67" s="1430"/>
      <c r="X67" s="1430"/>
      <c r="Y67" s="1430"/>
      <c r="Z67" s="1430"/>
      <c r="AA67" s="1431"/>
      <c r="AB67" s="87"/>
    </row>
    <row r="68" spans="2:28" ht="22.5" customHeight="1" x14ac:dyDescent="0.2">
      <c r="B68" s="289"/>
      <c r="C68" s="1402" t="s">
        <v>509</v>
      </c>
      <c r="D68" s="1403"/>
      <c r="E68" s="1403"/>
      <c r="F68" s="1403"/>
      <c r="G68" s="1403"/>
      <c r="H68" s="1404" t="s">
        <v>503</v>
      </c>
      <c r="I68" s="1404"/>
      <c r="J68" s="1405">
        <f>+SUM(J65:M67)</f>
        <v>1.74</v>
      </c>
      <c r="K68" s="1406"/>
      <c r="L68" s="1406"/>
      <c r="M68" s="1407"/>
      <c r="N68" s="1414"/>
      <c r="O68" s="1415"/>
      <c r="P68" s="1415"/>
      <c r="Q68" s="1415"/>
      <c r="R68" s="1415"/>
      <c r="S68" s="1415"/>
      <c r="T68" s="1415"/>
      <c r="U68" s="1416"/>
      <c r="V68" s="1432"/>
      <c r="W68" s="1433"/>
      <c r="X68" s="1433"/>
      <c r="Y68" s="1433"/>
      <c r="Z68" s="1433"/>
      <c r="AA68" s="1434"/>
      <c r="AB68" s="87"/>
    </row>
    <row r="69" spans="2:28" ht="17.25" customHeight="1" x14ac:dyDescent="0.2">
      <c r="B69" s="289"/>
      <c r="C69" s="1402" t="s">
        <v>494</v>
      </c>
      <c r="D69" s="1403"/>
      <c r="E69" s="1403"/>
      <c r="F69" s="1403"/>
      <c r="G69" s="1403"/>
      <c r="H69" s="1404" t="s">
        <v>503</v>
      </c>
      <c r="I69" s="1404"/>
      <c r="J69" s="1405">
        <f>+H42</f>
        <v>4.1900000000000004</v>
      </c>
      <c r="K69" s="1406"/>
      <c r="L69" s="1406"/>
      <c r="M69" s="1407"/>
      <c r="N69" s="1408" t="s">
        <v>504</v>
      </c>
      <c r="O69" s="1409"/>
      <c r="P69" s="1409"/>
      <c r="Q69" s="1409"/>
      <c r="R69" s="1409"/>
      <c r="S69" s="1409"/>
      <c r="T69" s="1409"/>
      <c r="U69" s="1410"/>
      <c r="V69" s="1417" t="s">
        <v>505</v>
      </c>
      <c r="W69" s="1418"/>
      <c r="X69" s="1418"/>
      <c r="Y69" s="1418"/>
      <c r="Z69" s="1418"/>
      <c r="AA69" s="1419"/>
      <c r="AB69" s="87"/>
    </row>
    <row r="70" spans="2:28" ht="17.25" customHeight="1" x14ac:dyDescent="0.2">
      <c r="B70" s="289"/>
      <c r="C70" s="1402" t="s">
        <v>496</v>
      </c>
      <c r="D70" s="1403"/>
      <c r="E70" s="1403"/>
      <c r="F70" s="1403"/>
      <c r="G70" s="1403"/>
      <c r="H70" s="1404" t="s">
        <v>503</v>
      </c>
      <c r="I70" s="1404"/>
      <c r="J70" s="1405">
        <f>+H43</f>
        <v>2.77</v>
      </c>
      <c r="K70" s="1406"/>
      <c r="L70" s="1406"/>
      <c r="M70" s="1407"/>
      <c r="N70" s="1411"/>
      <c r="O70" s="1412"/>
      <c r="P70" s="1412"/>
      <c r="Q70" s="1412"/>
      <c r="R70" s="1412"/>
      <c r="S70" s="1412"/>
      <c r="T70" s="1412"/>
      <c r="U70" s="1413"/>
      <c r="V70" s="1420"/>
      <c r="W70" s="1421"/>
      <c r="X70" s="1421"/>
      <c r="Y70" s="1421"/>
      <c r="Z70" s="1421"/>
      <c r="AA70" s="1422"/>
      <c r="AB70" s="87"/>
    </row>
    <row r="71" spans="2:28" ht="17.25" customHeight="1" x14ac:dyDescent="0.2">
      <c r="B71" s="289"/>
      <c r="C71" s="1402" t="s">
        <v>497</v>
      </c>
      <c r="D71" s="1403"/>
      <c r="E71" s="1403"/>
      <c r="F71" s="1403"/>
      <c r="G71" s="1403"/>
      <c r="H71" s="1404" t="s">
        <v>503</v>
      </c>
      <c r="I71" s="1404"/>
      <c r="J71" s="1405">
        <f>+H44</f>
        <v>2.46</v>
      </c>
      <c r="K71" s="1406"/>
      <c r="L71" s="1406"/>
      <c r="M71" s="1407"/>
      <c r="N71" s="1411"/>
      <c r="O71" s="1412"/>
      <c r="P71" s="1412"/>
      <c r="Q71" s="1412"/>
      <c r="R71" s="1412"/>
      <c r="S71" s="1412"/>
      <c r="T71" s="1412"/>
      <c r="U71" s="1413"/>
      <c r="V71" s="1420"/>
      <c r="W71" s="1421"/>
      <c r="X71" s="1421"/>
      <c r="Y71" s="1421"/>
      <c r="Z71" s="1421"/>
      <c r="AA71" s="1422"/>
      <c r="AB71" s="87"/>
    </row>
    <row r="72" spans="2:28" ht="17.25" customHeight="1" x14ac:dyDescent="0.2">
      <c r="B72" s="291"/>
      <c r="C72" s="1402" t="s">
        <v>510</v>
      </c>
      <c r="D72" s="1403"/>
      <c r="E72" s="1403"/>
      <c r="F72" s="1403"/>
      <c r="G72" s="1403"/>
      <c r="H72" s="1404" t="s">
        <v>503</v>
      </c>
      <c r="I72" s="1404"/>
      <c r="J72" s="1405">
        <f>+SUM(J69:M71)</f>
        <v>9.4200000000000017</v>
      </c>
      <c r="K72" s="1406"/>
      <c r="L72" s="1406"/>
      <c r="M72" s="1407"/>
      <c r="N72" s="1414"/>
      <c r="O72" s="1415"/>
      <c r="P72" s="1415"/>
      <c r="Q72" s="1415"/>
      <c r="R72" s="1415"/>
      <c r="S72" s="1415"/>
      <c r="T72" s="1415"/>
      <c r="U72" s="1416"/>
      <c r="V72" s="1423"/>
      <c r="W72" s="1424"/>
      <c r="X72" s="1424"/>
      <c r="Y72" s="1424"/>
      <c r="Z72" s="1424"/>
      <c r="AA72" s="1425"/>
      <c r="AB72" s="89"/>
    </row>
    <row r="73" spans="2:28" ht="18" customHeight="1" x14ac:dyDescent="0.2">
      <c r="B73" s="289"/>
      <c r="C73" s="1402" t="s">
        <v>498</v>
      </c>
      <c r="D73" s="1403"/>
      <c r="E73" s="1403"/>
      <c r="F73" s="1403"/>
      <c r="G73" s="1403"/>
      <c r="H73" s="1404" t="s">
        <v>503</v>
      </c>
      <c r="I73" s="1404"/>
      <c r="J73" s="1405">
        <f>+H45</f>
        <v>1.01</v>
      </c>
      <c r="K73" s="1406"/>
      <c r="L73" s="1406"/>
      <c r="M73" s="1407"/>
      <c r="N73" s="1408" t="s">
        <v>504</v>
      </c>
      <c r="O73" s="1409"/>
      <c r="P73" s="1409"/>
      <c r="Q73" s="1409"/>
      <c r="R73" s="1409"/>
      <c r="S73" s="1409"/>
      <c r="T73" s="1409"/>
      <c r="U73" s="1410"/>
      <c r="V73" s="1417" t="s">
        <v>505</v>
      </c>
      <c r="W73" s="1418"/>
      <c r="X73" s="1418"/>
      <c r="Y73" s="1418"/>
      <c r="Z73" s="1418"/>
      <c r="AA73" s="1419"/>
      <c r="AB73" s="87"/>
    </row>
    <row r="74" spans="2:28" ht="18" customHeight="1" x14ac:dyDescent="0.2">
      <c r="B74" s="289"/>
      <c r="C74" s="1402" t="s">
        <v>500</v>
      </c>
      <c r="D74" s="1403"/>
      <c r="E74" s="1403"/>
      <c r="F74" s="1403"/>
      <c r="G74" s="1403"/>
      <c r="H74" s="1404" t="s">
        <v>503</v>
      </c>
      <c r="I74" s="1404"/>
      <c r="J74" s="1405">
        <f>+H46</f>
        <v>0</v>
      </c>
      <c r="K74" s="1406"/>
      <c r="L74" s="1406"/>
      <c r="M74" s="1407"/>
      <c r="N74" s="1411"/>
      <c r="O74" s="1412"/>
      <c r="P74" s="1412"/>
      <c r="Q74" s="1412"/>
      <c r="R74" s="1412"/>
      <c r="S74" s="1412"/>
      <c r="T74" s="1412"/>
      <c r="U74" s="1413"/>
      <c r="V74" s="1420"/>
      <c r="W74" s="1421"/>
      <c r="X74" s="1421"/>
      <c r="Y74" s="1421"/>
      <c r="Z74" s="1421"/>
      <c r="AA74" s="1422"/>
      <c r="AB74" s="87"/>
    </row>
    <row r="75" spans="2:28" ht="18" customHeight="1" x14ac:dyDescent="0.2">
      <c r="B75" s="289"/>
      <c r="C75" s="1402" t="s">
        <v>501</v>
      </c>
      <c r="D75" s="1403"/>
      <c r="E75" s="1403"/>
      <c r="F75" s="1403"/>
      <c r="G75" s="1403"/>
      <c r="H75" s="1404" t="s">
        <v>503</v>
      </c>
      <c r="I75" s="1404"/>
      <c r="J75" s="1405">
        <f>+H47</f>
        <v>0.42</v>
      </c>
      <c r="K75" s="1406"/>
      <c r="L75" s="1406"/>
      <c r="M75" s="1407"/>
      <c r="N75" s="1411"/>
      <c r="O75" s="1412"/>
      <c r="P75" s="1412"/>
      <c r="Q75" s="1412"/>
      <c r="R75" s="1412"/>
      <c r="S75" s="1412"/>
      <c r="T75" s="1412"/>
      <c r="U75" s="1413"/>
      <c r="V75" s="1420"/>
      <c r="W75" s="1421"/>
      <c r="X75" s="1421"/>
      <c r="Y75" s="1421"/>
      <c r="Z75" s="1421"/>
      <c r="AA75" s="1422"/>
      <c r="AB75" s="87"/>
    </row>
    <row r="76" spans="2:28" ht="18" customHeight="1" x14ac:dyDescent="0.2">
      <c r="B76" s="291"/>
      <c r="C76" s="1402" t="s">
        <v>511</v>
      </c>
      <c r="D76" s="1403"/>
      <c r="E76" s="1403"/>
      <c r="F76" s="1403"/>
      <c r="G76" s="1403"/>
      <c r="H76" s="1404" t="s">
        <v>503</v>
      </c>
      <c r="I76" s="1404"/>
      <c r="J76" s="1405">
        <f>+SUM(J73:M75)</f>
        <v>1.43</v>
      </c>
      <c r="K76" s="1406"/>
      <c r="L76" s="1406"/>
      <c r="M76" s="1407"/>
      <c r="N76" s="1414"/>
      <c r="O76" s="1415"/>
      <c r="P76" s="1415"/>
      <c r="Q76" s="1415"/>
      <c r="R76" s="1415"/>
      <c r="S76" s="1415"/>
      <c r="T76" s="1415"/>
      <c r="U76" s="1416"/>
      <c r="V76" s="1423"/>
      <c r="W76" s="1424"/>
      <c r="X76" s="1424"/>
      <c r="Y76" s="1424"/>
      <c r="Z76" s="1424"/>
      <c r="AA76" s="1425"/>
      <c r="AB76" s="89"/>
    </row>
    <row r="111" ht="6" customHeight="1" x14ac:dyDescent="0.2"/>
  </sheetData>
  <mergeCells count="156">
    <mergeCell ref="C10:H11"/>
    <mergeCell ref="I10:Q11"/>
    <mergeCell ref="R10:U10"/>
    <mergeCell ref="V10:AA10"/>
    <mergeCell ref="R11:U11"/>
    <mergeCell ref="V11:AA11"/>
    <mergeCell ref="B2:G4"/>
    <mergeCell ref="H2:AB2"/>
    <mergeCell ref="H3:O3"/>
    <mergeCell ref="P3:AB3"/>
    <mergeCell ref="H4:AB4"/>
    <mergeCell ref="C7:H8"/>
    <mergeCell ref="I7:AA8"/>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34:AA34"/>
    <mergeCell ref="C35:G35"/>
    <mergeCell ref="K35:P35"/>
    <mergeCell ref="Q35:AA35"/>
    <mergeCell ref="C36:G36"/>
    <mergeCell ref="K36:P36"/>
    <mergeCell ref="Q36:AA38"/>
    <mergeCell ref="C37:G37"/>
    <mergeCell ref="K37:P37"/>
    <mergeCell ref="C38:G38"/>
    <mergeCell ref="C42:G42"/>
    <mergeCell ref="K42:P42"/>
    <mergeCell ref="Q42:AA44"/>
    <mergeCell ref="C43:G43"/>
    <mergeCell ref="K43:P43"/>
    <mergeCell ref="C44:G44"/>
    <mergeCell ref="K44:P44"/>
    <mergeCell ref="K38:P38"/>
    <mergeCell ref="C39:G39"/>
    <mergeCell ref="K39:P39"/>
    <mergeCell ref="Q39:AA41"/>
    <mergeCell ref="C40:G40"/>
    <mergeCell ref="K40:P40"/>
    <mergeCell ref="C41:G41"/>
    <mergeCell ref="K41:P41"/>
    <mergeCell ref="C48:G48"/>
    <mergeCell ref="K48:P48"/>
    <mergeCell ref="Q48:AA48"/>
    <mergeCell ref="C49:H49"/>
    <mergeCell ref="C52:AA53"/>
    <mergeCell ref="C54:AA56"/>
    <mergeCell ref="C45:G45"/>
    <mergeCell ref="K45:P45"/>
    <mergeCell ref="Q45:AA47"/>
    <mergeCell ref="C46:G46"/>
    <mergeCell ref="K46:P46"/>
    <mergeCell ref="C47:G47"/>
    <mergeCell ref="K47:P47"/>
    <mergeCell ref="C59:G60"/>
    <mergeCell ref="H59:I60"/>
    <mergeCell ref="J59:M60"/>
    <mergeCell ref="N59:U60"/>
    <mergeCell ref="V59:AA60"/>
    <mergeCell ref="C61:G61"/>
    <mergeCell ref="H61:I61"/>
    <mergeCell ref="J61:M61"/>
    <mergeCell ref="N61:U64"/>
    <mergeCell ref="V61:AA64"/>
    <mergeCell ref="C64:G64"/>
    <mergeCell ref="H64:I64"/>
    <mergeCell ref="J64:M64"/>
    <mergeCell ref="H72:I72"/>
    <mergeCell ref="J72:M72"/>
    <mergeCell ref="C65:G65"/>
    <mergeCell ref="H65:I65"/>
    <mergeCell ref="J65:M65"/>
    <mergeCell ref="C62:G62"/>
    <mergeCell ref="H62:I62"/>
    <mergeCell ref="J62:M62"/>
    <mergeCell ref="C63:G63"/>
    <mergeCell ref="H63:I63"/>
    <mergeCell ref="J63:M63"/>
    <mergeCell ref="J68:M68"/>
    <mergeCell ref="C69:G69"/>
    <mergeCell ref="H69:I69"/>
    <mergeCell ref="J69:M69"/>
    <mergeCell ref="N73:U76"/>
    <mergeCell ref="N69:U72"/>
    <mergeCell ref="V69:AA72"/>
    <mergeCell ref="C70:G70"/>
    <mergeCell ref="H70:I70"/>
    <mergeCell ref="J70:M70"/>
    <mergeCell ref="C71:G71"/>
    <mergeCell ref="N65:U68"/>
    <mergeCell ref="V65:AA68"/>
    <mergeCell ref="C66:G66"/>
    <mergeCell ref="H66:I66"/>
    <mergeCell ref="J66:M66"/>
    <mergeCell ref="C67:G67"/>
    <mergeCell ref="H67:I67"/>
    <mergeCell ref="J67:M67"/>
    <mergeCell ref="C68:G68"/>
    <mergeCell ref="H68:I68"/>
    <mergeCell ref="H71:I71"/>
    <mergeCell ref="J71:M71"/>
    <mergeCell ref="V73:AA76"/>
    <mergeCell ref="C74:G74"/>
    <mergeCell ref="H74:I74"/>
    <mergeCell ref="J74:M74"/>
    <mergeCell ref="C72:G72"/>
    <mergeCell ref="C75:G75"/>
    <mergeCell ref="H75:I75"/>
    <mergeCell ref="J75:M75"/>
    <mergeCell ref="C76:G76"/>
    <mergeCell ref="H76:I76"/>
    <mergeCell ref="C73:G73"/>
    <mergeCell ref="H73:I73"/>
    <mergeCell ref="J73:M73"/>
    <mergeCell ref="J76:M76"/>
  </mergeCells>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11"/>
  <sheetViews>
    <sheetView topLeftCell="A43" workbookViewId="0">
      <selection activeCell="H45" sqref="H45:J47"/>
    </sheetView>
  </sheetViews>
  <sheetFormatPr baseColWidth="10" defaultColWidth="3.7109375" defaultRowHeight="14.25" x14ac:dyDescent="0.2"/>
  <cols>
    <col min="1" max="1" width="3.7109375" style="48"/>
    <col min="2" max="2" width="2.85546875" style="48" customWidth="1"/>
    <col min="3" max="6" width="2.7109375" style="48" customWidth="1"/>
    <col min="7" max="7" width="4.28515625" style="48" customWidth="1"/>
    <col min="8" max="8" width="14.28515625" style="48" customWidth="1"/>
    <col min="9" max="9" width="14.5703125" style="48" customWidth="1"/>
    <col min="10" max="10" width="16.5703125" style="48" customWidth="1"/>
    <col min="11" max="12" width="3.42578125" style="48" customWidth="1"/>
    <col min="13" max="15" width="2.7109375" style="48" customWidth="1"/>
    <col min="16" max="16" width="3.42578125" style="48" customWidth="1"/>
    <col min="17" max="17" width="3.5703125" style="48" customWidth="1"/>
    <col min="18" max="18" width="3.7109375" style="48"/>
    <col min="19" max="19" width="3.28515625" style="48" customWidth="1"/>
    <col min="20" max="20" width="7.42578125" style="48" customWidth="1"/>
    <col min="21" max="21" width="3.5703125" style="48" customWidth="1"/>
    <col min="22" max="22" width="3.7109375" style="48"/>
    <col min="23" max="25" width="5" style="48" customWidth="1"/>
    <col min="26" max="26" width="6.7109375" style="48" customWidth="1"/>
    <col min="27" max="27" width="48.85546875" style="48" customWidth="1"/>
    <col min="28" max="28" width="2" style="48" customWidth="1"/>
    <col min="29" max="29" width="12.85546875" style="48" customWidth="1"/>
    <col min="30" max="30" width="15" style="48" bestFit="1" customWidth="1"/>
    <col min="31" max="32" width="3.7109375" style="48"/>
    <col min="33" max="33" width="10.28515625" style="48" bestFit="1" customWidth="1"/>
    <col min="34" max="34" width="8.42578125" style="48" bestFit="1" customWidth="1"/>
    <col min="35" max="16384" width="3.7109375" style="48"/>
  </cols>
  <sheetData>
    <row r="1" spans="1:28" ht="15" thickBot="1" x14ac:dyDescent="0.25">
      <c r="A1" s="46"/>
      <c r="B1" s="47"/>
      <c r="C1" s="47"/>
      <c r="D1" s="47"/>
      <c r="E1" s="47"/>
      <c r="F1" s="47"/>
    </row>
    <row r="2" spans="1:28" ht="45.75" customHeight="1" x14ac:dyDescent="0.2">
      <c r="A2" s="46"/>
      <c r="B2" s="846"/>
      <c r="C2" s="847"/>
      <c r="D2" s="847"/>
      <c r="E2" s="847"/>
      <c r="F2" s="847"/>
      <c r="G2" s="847"/>
      <c r="H2" s="852" t="s">
        <v>0</v>
      </c>
      <c r="I2" s="852"/>
      <c r="J2" s="852"/>
      <c r="K2" s="852"/>
      <c r="L2" s="852"/>
      <c r="M2" s="852"/>
      <c r="N2" s="852"/>
      <c r="O2" s="852"/>
      <c r="P2" s="852"/>
      <c r="Q2" s="852"/>
      <c r="R2" s="852"/>
      <c r="S2" s="852"/>
      <c r="T2" s="852"/>
      <c r="U2" s="852"/>
      <c r="V2" s="852"/>
      <c r="W2" s="852"/>
      <c r="X2" s="852"/>
      <c r="Y2" s="852"/>
      <c r="Z2" s="852"/>
      <c r="AA2" s="852"/>
      <c r="AB2" s="853"/>
    </row>
    <row r="3" spans="1:28" ht="15" x14ac:dyDescent="0.2">
      <c r="A3" s="46"/>
      <c r="B3" s="848"/>
      <c r="C3" s="849"/>
      <c r="D3" s="849"/>
      <c r="E3" s="849"/>
      <c r="F3" s="849"/>
      <c r="G3" s="849"/>
      <c r="H3" s="854" t="s">
        <v>1</v>
      </c>
      <c r="I3" s="854"/>
      <c r="J3" s="854"/>
      <c r="K3" s="854"/>
      <c r="L3" s="854"/>
      <c r="M3" s="854"/>
      <c r="N3" s="854"/>
      <c r="O3" s="854"/>
      <c r="P3" s="854" t="s">
        <v>2</v>
      </c>
      <c r="Q3" s="854"/>
      <c r="R3" s="854"/>
      <c r="S3" s="854"/>
      <c r="T3" s="854"/>
      <c r="U3" s="854"/>
      <c r="V3" s="854"/>
      <c r="W3" s="854"/>
      <c r="X3" s="854"/>
      <c r="Y3" s="854"/>
      <c r="Z3" s="854"/>
      <c r="AA3" s="854"/>
      <c r="AB3" s="855"/>
    </row>
    <row r="4" spans="1:28" ht="15.75" thickBot="1" x14ac:dyDescent="0.25">
      <c r="A4" s="46"/>
      <c r="B4" s="850"/>
      <c r="C4" s="851"/>
      <c r="D4" s="851"/>
      <c r="E4" s="851"/>
      <c r="F4" s="851"/>
      <c r="G4" s="851"/>
      <c r="H4" s="856" t="s">
        <v>3</v>
      </c>
      <c r="I4" s="856"/>
      <c r="J4" s="856"/>
      <c r="K4" s="856"/>
      <c r="L4" s="856"/>
      <c r="M4" s="856"/>
      <c r="N4" s="856"/>
      <c r="O4" s="856"/>
      <c r="P4" s="856"/>
      <c r="Q4" s="856"/>
      <c r="R4" s="856"/>
      <c r="S4" s="856"/>
      <c r="T4" s="856"/>
      <c r="U4" s="856"/>
      <c r="V4" s="856"/>
      <c r="W4" s="856"/>
      <c r="X4" s="856"/>
      <c r="Y4" s="856"/>
      <c r="Z4" s="856"/>
      <c r="AA4" s="856"/>
      <c r="AB4" s="857"/>
    </row>
    <row r="5" spans="1:28" ht="15" x14ac:dyDescent="0.2">
      <c r="A5" s="46"/>
      <c r="B5" s="46"/>
      <c r="C5" s="46"/>
      <c r="D5" s="46"/>
      <c r="E5" s="46"/>
      <c r="F5" s="46"/>
      <c r="G5" s="46"/>
      <c r="H5" s="49"/>
      <c r="I5" s="49"/>
      <c r="J5" s="49"/>
      <c r="K5" s="49"/>
      <c r="L5" s="49"/>
      <c r="M5" s="49"/>
      <c r="N5" s="49"/>
      <c r="O5" s="49"/>
      <c r="P5" s="49"/>
      <c r="Q5" s="49"/>
      <c r="R5" s="49"/>
      <c r="S5" s="49"/>
      <c r="T5" s="49"/>
      <c r="U5" s="49"/>
      <c r="V5" s="49"/>
      <c r="W5" s="49"/>
      <c r="X5" s="49"/>
      <c r="Y5" s="49"/>
      <c r="Z5" s="49"/>
      <c r="AA5" s="49"/>
      <c r="AB5" s="49"/>
    </row>
    <row r="6" spans="1:28" ht="7.5" customHeight="1" thickBot="1" x14ac:dyDescent="0.25">
      <c r="B6" s="50"/>
      <c r="C6" s="51"/>
      <c r="D6" s="51"/>
      <c r="E6" s="51"/>
      <c r="F6" s="51"/>
      <c r="G6" s="51"/>
      <c r="H6" s="51"/>
      <c r="I6" s="52"/>
      <c r="J6" s="52"/>
      <c r="K6" s="52"/>
      <c r="L6" s="52"/>
      <c r="M6" s="52"/>
      <c r="N6" s="52"/>
      <c r="O6" s="52"/>
      <c r="P6" s="52"/>
      <c r="Q6" s="52"/>
      <c r="R6" s="53"/>
      <c r="S6" s="53"/>
      <c r="T6" s="53"/>
      <c r="U6" s="53"/>
      <c r="V6" s="53"/>
      <c r="W6" s="51"/>
      <c r="X6" s="51"/>
      <c r="Y6" s="51"/>
      <c r="Z6" s="51"/>
      <c r="AA6" s="51"/>
      <c r="AB6" s="54"/>
    </row>
    <row r="7" spans="1:28" ht="15" customHeight="1" x14ac:dyDescent="0.2">
      <c r="B7" s="55"/>
      <c r="C7" s="666" t="s">
        <v>4</v>
      </c>
      <c r="D7" s="667"/>
      <c r="E7" s="667"/>
      <c r="F7" s="667"/>
      <c r="G7" s="667"/>
      <c r="H7" s="668"/>
      <c r="I7" s="700" t="s">
        <v>394</v>
      </c>
      <c r="J7" s="701"/>
      <c r="K7" s="701"/>
      <c r="L7" s="701"/>
      <c r="M7" s="701"/>
      <c r="N7" s="701"/>
      <c r="O7" s="701"/>
      <c r="P7" s="701"/>
      <c r="Q7" s="701"/>
      <c r="R7" s="701"/>
      <c r="S7" s="701"/>
      <c r="T7" s="701"/>
      <c r="U7" s="701"/>
      <c r="V7" s="701"/>
      <c r="W7" s="701"/>
      <c r="X7" s="701"/>
      <c r="Y7" s="701"/>
      <c r="Z7" s="701"/>
      <c r="AA7" s="702"/>
      <c r="AB7" s="56"/>
    </row>
    <row r="8" spans="1:28" ht="15.75" thickBot="1" x14ac:dyDescent="0.25">
      <c r="B8" s="55"/>
      <c r="C8" s="669"/>
      <c r="D8" s="670"/>
      <c r="E8" s="670"/>
      <c r="F8" s="670"/>
      <c r="G8" s="670"/>
      <c r="H8" s="671"/>
      <c r="I8" s="703"/>
      <c r="J8" s="704"/>
      <c r="K8" s="704"/>
      <c r="L8" s="704"/>
      <c r="M8" s="704"/>
      <c r="N8" s="704"/>
      <c r="O8" s="704"/>
      <c r="P8" s="704"/>
      <c r="Q8" s="704"/>
      <c r="R8" s="704"/>
      <c r="S8" s="704"/>
      <c r="T8" s="704"/>
      <c r="U8" s="704"/>
      <c r="V8" s="704"/>
      <c r="W8" s="704"/>
      <c r="X8" s="704"/>
      <c r="Y8" s="704"/>
      <c r="Z8" s="704"/>
      <c r="AA8" s="705"/>
      <c r="AB8" s="56"/>
    </row>
    <row r="9" spans="1:28" ht="7.5" customHeight="1" thickBot="1" x14ac:dyDescent="0.25">
      <c r="B9" s="55"/>
      <c r="C9" s="57"/>
      <c r="D9" s="57"/>
      <c r="E9" s="57"/>
      <c r="F9" s="57"/>
      <c r="G9" s="57"/>
      <c r="H9" s="57"/>
      <c r="I9" s="58"/>
      <c r="J9" s="58"/>
      <c r="K9" s="58"/>
      <c r="L9" s="58"/>
      <c r="M9" s="58"/>
      <c r="N9" s="58"/>
      <c r="O9" s="58"/>
      <c r="P9" s="58"/>
      <c r="Q9" s="58"/>
      <c r="R9" s="59"/>
      <c r="S9" s="59"/>
      <c r="T9" s="59"/>
      <c r="U9" s="59"/>
      <c r="V9" s="59"/>
      <c r="W9" s="57"/>
      <c r="X9" s="57"/>
      <c r="Y9" s="57"/>
      <c r="Z9" s="57"/>
      <c r="AA9" s="57"/>
      <c r="AB9" s="56"/>
    </row>
    <row r="10" spans="1:28" ht="15" customHeight="1" thickBot="1" x14ac:dyDescent="0.25">
      <c r="B10" s="55"/>
      <c r="C10" s="666" t="s">
        <v>6</v>
      </c>
      <c r="D10" s="667"/>
      <c r="E10" s="667"/>
      <c r="F10" s="667"/>
      <c r="G10" s="667"/>
      <c r="H10" s="668"/>
      <c r="I10" s="858" t="s">
        <v>512</v>
      </c>
      <c r="J10" s="1523"/>
      <c r="K10" s="1523"/>
      <c r="L10" s="1523"/>
      <c r="M10" s="1523"/>
      <c r="N10" s="1523"/>
      <c r="O10" s="1523"/>
      <c r="P10" s="1523"/>
      <c r="Q10" s="1524"/>
      <c r="R10" s="708" t="s">
        <v>8</v>
      </c>
      <c r="S10" s="709"/>
      <c r="T10" s="709"/>
      <c r="U10" s="710"/>
      <c r="V10" s="608" t="s">
        <v>9</v>
      </c>
      <c r="W10" s="609"/>
      <c r="X10" s="609"/>
      <c r="Y10" s="609"/>
      <c r="Z10" s="609"/>
      <c r="AA10" s="610"/>
      <c r="AB10" s="56"/>
    </row>
    <row r="11" spans="1:28" ht="28.5" customHeight="1" thickBot="1" x14ac:dyDescent="0.25">
      <c r="B11" s="55"/>
      <c r="C11" s="669"/>
      <c r="D11" s="670"/>
      <c r="E11" s="670"/>
      <c r="F11" s="670"/>
      <c r="G11" s="670"/>
      <c r="H11" s="671"/>
      <c r="I11" s="1525"/>
      <c r="J11" s="1526"/>
      <c r="K11" s="1526"/>
      <c r="L11" s="1526"/>
      <c r="M11" s="1526"/>
      <c r="N11" s="1526"/>
      <c r="O11" s="1526"/>
      <c r="P11" s="1526"/>
      <c r="Q11" s="1527"/>
      <c r="R11" s="804" t="s">
        <v>513</v>
      </c>
      <c r="S11" s="844"/>
      <c r="T11" s="844"/>
      <c r="U11" s="845"/>
      <c r="V11" s="1516">
        <v>1</v>
      </c>
      <c r="W11" s="1528"/>
      <c r="X11" s="1528"/>
      <c r="Y11" s="1528"/>
      <c r="Z11" s="1528"/>
      <c r="AA11" s="1529"/>
      <c r="AB11" s="56"/>
    </row>
    <row r="12" spans="1:28" ht="6" customHeight="1" thickBot="1" x14ac:dyDescent="0.25">
      <c r="B12" s="60"/>
      <c r="C12" s="61"/>
      <c r="D12" s="61"/>
      <c r="E12" s="61"/>
      <c r="F12" s="61"/>
      <c r="G12" s="61"/>
      <c r="H12" s="61"/>
      <c r="I12" s="61"/>
      <c r="J12" s="61"/>
      <c r="K12" s="61"/>
      <c r="L12" s="61"/>
      <c r="M12" s="61"/>
      <c r="N12" s="61"/>
      <c r="O12" s="61"/>
      <c r="P12" s="61"/>
      <c r="Q12" s="61"/>
      <c r="R12" s="61"/>
      <c r="S12" s="61"/>
      <c r="T12" s="61"/>
      <c r="U12" s="61"/>
      <c r="V12" s="61"/>
      <c r="W12" s="61"/>
      <c r="X12" s="61"/>
      <c r="Y12" s="61"/>
      <c r="Z12" s="61"/>
      <c r="AA12" s="61"/>
      <c r="AB12" s="62"/>
    </row>
    <row r="13" spans="1:28" ht="15" customHeight="1" x14ac:dyDescent="0.2">
      <c r="B13" s="60"/>
      <c r="C13" s="666" t="s">
        <v>11</v>
      </c>
      <c r="D13" s="667"/>
      <c r="E13" s="667"/>
      <c r="F13" s="667"/>
      <c r="G13" s="667"/>
      <c r="H13" s="668"/>
      <c r="I13" s="1517" t="s">
        <v>514</v>
      </c>
      <c r="J13" s="1518"/>
      <c r="K13" s="1518"/>
      <c r="L13" s="1518"/>
      <c r="M13" s="1518"/>
      <c r="N13" s="1518"/>
      <c r="O13" s="1518"/>
      <c r="P13" s="1518"/>
      <c r="Q13" s="1518"/>
      <c r="R13" s="1518"/>
      <c r="S13" s="1519"/>
      <c r="T13" s="666" t="s">
        <v>13</v>
      </c>
      <c r="U13" s="667"/>
      <c r="V13" s="667"/>
      <c r="W13" s="667"/>
      <c r="X13" s="667"/>
      <c r="Y13" s="667"/>
      <c r="Z13" s="667"/>
      <c r="AA13" s="668"/>
      <c r="AB13" s="62"/>
    </row>
    <row r="14" spans="1:28" ht="36" customHeight="1" thickBot="1" x14ac:dyDescent="0.25">
      <c r="B14" s="60"/>
      <c r="C14" s="669"/>
      <c r="D14" s="670"/>
      <c r="E14" s="670"/>
      <c r="F14" s="670"/>
      <c r="G14" s="670"/>
      <c r="H14" s="671"/>
      <c r="I14" s="1520"/>
      <c r="J14" s="1521"/>
      <c r="K14" s="1521"/>
      <c r="L14" s="1521"/>
      <c r="M14" s="1521"/>
      <c r="N14" s="1521"/>
      <c r="O14" s="1521"/>
      <c r="P14" s="1521"/>
      <c r="Q14" s="1521"/>
      <c r="R14" s="1521"/>
      <c r="S14" s="1522"/>
      <c r="T14" s="835" t="s">
        <v>71</v>
      </c>
      <c r="U14" s="836"/>
      <c r="V14" s="836"/>
      <c r="W14" s="836"/>
      <c r="X14" s="836"/>
      <c r="Y14" s="836"/>
      <c r="Z14" s="836"/>
      <c r="AA14" s="837"/>
      <c r="AB14" s="62"/>
    </row>
    <row r="15" spans="1:28" ht="6.75" customHeight="1" thickBot="1" x14ac:dyDescent="0.25">
      <c r="B15" s="60"/>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2"/>
    </row>
    <row r="16" spans="1:28" ht="57.75" customHeight="1" thickBot="1" x14ac:dyDescent="0.25">
      <c r="B16" s="60"/>
      <c r="C16" s="629" t="s">
        <v>15</v>
      </c>
      <c r="D16" s="630"/>
      <c r="E16" s="630"/>
      <c r="F16" s="630"/>
      <c r="G16" s="630"/>
      <c r="H16" s="631"/>
      <c r="I16" s="1117" t="s">
        <v>515</v>
      </c>
      <c r="J16" s="1372"/>
      <c r="K16" s="1372"/>
      <c r="L16" s="1372"/>
      <c r="M16" s="1372"/>
      <c r="N16" s="1372"/>
      <c r="O16" s="1372"/>
      <c r="P16" s="1372"/>
      <c r="Q16" s="1372"/>
      <c r="R16" s="1372"/>
      <c r="S16" s="1372"/>
      <c r="T16" s="1372"/>
      <c r="U16" s="1372"/>
      <c r="V16" s="1372"/>
      <c r="W16" s="1372"/>
      <c r="X16" s="1372"/>
      <c r="Y16" s="1372"/>
      <c r="Z16" s="1372"/>
      <c r="AA16" s="1373"/>
      <c r="AB16" s="62"/>
    </row>
    <row r="17" spans="2:28" ht="7.5" customHeight="1" thickBot="1" x14ac:dyDescent="0.25">
      <c r="B17" s="60"/>
      <c r="C17" s="59"/>
      <c r="D17" s="59"/>
      <c r="E17" s="59"/>
      <c r="F17" s="59"/>
      <c r="G17" s="59"/>
      <c r="H17" s="59"/>
      <c r="I17" s="63"/>
      <c r="J17" s="63"/>
      <c r="K17" s="63"/>
      <c r="L17" s="63"/>
      <c r="M17" s="63"/>
      <c r="N17" s="63"/>
      <c r="O17" s="63"/>
      <c r="P17" s="63"/>
      <c r="Q17" s="63"/>
      <c r="R17" s="63"/>
      <c r="S17" s="63"/>
      <c r="T17" s="63"/>
      <c r="U17" s="63"/>
      <c r="V17" s="63"/>
      <c r="W17" s="63"/>
      <c r="X17" s="63"/>
      <c r="Y17" s="63"/>
      <c r="Z17" s="63"/>
      <c r="AA17" s="63"/>
      <c r="AB17" s="62"/>
    </row>
    <row r="18" spans="2:28" ht="52.5" customHeight="1" thickBot="1" x14ac:dyDescent="0.25">
      <c r="B18" s="60"/>
      <c r="C18" s="629" t="s">
        <v>73</v>
      </c>
      <c r="D18" s="630"/>
      <c r="E18" s="630"/>
      <c r="F18" s="630"/>
      <c r="G18" s="630"/>
      <c r="H18" s="631"/>
      <c r="I18" s="1117" t="s">
        <v>516</v>
      </c>
      <c r="J18" s="1372"/>
      <c r="K18" s="1372"/>
      <c r="L18" s="1372"/>
      <c r="M18" s="1372"/>
      <c r="N18" s="1372"/>
      <c r="O18" s="1372"/>
      <c r="P18" s="1372"/>
      <c r="Q18" s="1372"/>
      <c r="R18" s="1372"/>
      <c r="S18" s="1372"/>
      <c r="T18" s="1372"/>
      <c r="U18" s="1372"/>
      <c r="V18" s="1372"/>
      <c r="W18" s="1372"/>
      <c r="X18" s="1372"/>
      <c r="Y18" s="1372"/>
      <c r="Z18" s="1372"/>
      <c r="AA18" s="1373"/>
      <c r="AB18" s="62"/>
    </row>
    <row r="19" spans="2:28" ht="9" customHeight="1" thickBot="1" x14ac:dyDescent="0.25">
      <c r="B19" s="60"/>
      <c r="C19" s="59"/>
      <c r="D19" s="59"/>
      <c r="E19" s="59"/>
      <c r="F19" s="59"/>
      <c r="G19" s="59"/>
      <c r="H19" s="59"/>
      <c r="I19" s="63"/>
      <c r="J19" s="63"/>
      <c r="K19" s="63"/>
      <c r="L19" s="63"/>
      <c r="M19" s="63"/>
      <c r="N19" s="63"/>
      <c r="O19" s="63"/>
      <c r="P19" s="63"/>
      <c r="Q19" s="63"/>
      <c r="R19" s="63"/>
      <c r="S19" s="63"/>
      <c r="T19" s="63"/>
      <c r="U19" s="63"/>
      <c r="V19" s="63"/>
      <c r="W19" s="63"/>
      <c r="X19" s="63"/>
      <c r="Y19" s="63"/>
      <c r="Z19" s="63"/>
      <c r="AA19" s="63"/>
      <c r="AB19" s="62"/>
    </row>
    <row r="20" spans="2:28" s="46" customFormat="1" ht="22.5" customHeight="1" x14ac:dyDescent="0.2">
      <c r="B20" s="60"/>
      <c r="C20" s="684" t="s">
        <v>19</v>
      </c>
      <c r="D20" s="685"/>
      <c r="E20" s="685"/>
      <c r="F20" s="685"/>
      <c r="G20" s="685"/>
      <c r="H20" s="686"/>
      <c r="I20" s="814" t="s">
        <v>475</v>
      </c>
      <c r="J20" s="815"/>
      <c r="K20" s="815"/>
      <c r="L20" s="816"/>
      <c r="M20" s="608" t="s">
        <v>21</v>
      </c>
      <c r="N20" s="609"/>
      <c r="O20" s="609"/>
      <c r="P20" s="609"/>
      <c r="Q20" s="609"/>
      <c r="R20" s="609"/>
      <c r="S20" s="610"/>
      <c r="T20" s="608" t="s">
        <v>22</v>
      </c>
      <c r="U20" s="609"/>
      <c r="V20" s="609"/>
      <c r="W20" s="609"/>
      <c r="X20" s="609"/>
      <c r="Y20" s="609"/>
      <c r="Z20" s="609"/>
      <c r="AA20" s="610"/>
      <c r="AB20" s="62"/>
    </row>
    <row r="21" spans="2:28" s="46" customFormat="1" ht="30.75" customHeight="1" thickBot="1" x14ac:dyDescent="0.25">
      <c r="B21" s="60"/>
      <c r="C21" s="687"/>
      <c r="D21" s="688"/>
      <c r="E21" s="688"/>
      <c r="F21" s="688"/>
      <c r="G21" s="688"/>
      <c r="H21" s="689"/>
      <c r="I21" s="817"/>
      <c r="J21" s="818"/>
      <c r="K21" s="818"/>
      <c r="L21" s="819"/>
      <c r="M21" s="823" t="s">
        <v>476</v>
      </c>
      <c r="N21" s="824"/>
      <c r="O21" s="824"/>
      <c r="P21" s="824"/>
      <c r="Q21" s="824"/>
      <c r="R21" s="824"/>
      <c r="S21" s="825"/>
      <c r="T21" s="1516" t="s">
        <v>224</v>
      </c>
      <c r="U21" s="824"/>
      <c r="V21" s="824"/>
      <c r="W21" s="824"/>
      <c r="X21" s="824"/>
      <c r="Y21" s="824"/>
      <c r="Z21" s="824"/>
      <c r="AA21" s="825"/>
      <c r="AB21" s="62"/>
    </row>
    <row r="22" spans="2:28" ht="9" customHeight="1" thickBot="1" x14ac:dyDescent="0.25">
      <c r="B22" s="60"/>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2"/>
    </row>
    <row r="23" spans="2:28" ht="31.5" customHeight="1" x14ac:dyDescent="0.2">
      <c r="B23" s="60"/>
      <c r="C23" s="608" t="s">
        <v>25</v>
      </c>
      <c r="D23" s="609"/>
      <c r="E23" s="609"/>
      <c r="F23" s="609"/>
      <c r="G23" s="609"/>
      <c r="H23" s="609"/>
      <c r="I23" s="610"/>
      <c r="J23" s="608" t="s">
        <v>26</v>
      </c>
      <c r="K23" s="609"/>
      <c r="L23" s="609"/>
      <c r="M23" s="609"/>
      <c r="N23" s="609"/>
      <c r="O23" s="609"/>
      <c r="P23" s="610"/>
      <c r="Q23" s="608" t="s">
        <v>27</v>
      </c>
      <c r="R23" s="609"/>
      <c r="S23" s="609"/>
      <c r="T23" s="609"/>
      <c r="U23" s="609"/>
      <c r="V23" s="609"/>
      <c r="W23" s="609"/>
      <c r="X23" s="609"/>
      <c r="Y23" s="609"/>
      <c r="Z23" s="609"/>
      <c r="AA23" s="610"/>
      <c r="AB23" s="62"/>
    </row>
    <row r="24" spans="2:28" ht="30.75" customHeight="1" thickBot="1" x14ac:dyDescent="0.25">
      <c r="B24" s="60"/>
      <c r="C24" s="1513" t="s">
        <v>477</v>
      </c>
      <c r="D24" s="1514"/>
      <c r="E24" s="1514"/>
      <c r="F24" s="1514"/>
      <c r="G24" s="1514"/>
      <c r="H24" s="1514"/>
      <c r="I24" s="1515"/>
      <c r="J24" s="808" t="s">
        <v>478</v>
      </c>
      <c r="K24" s="809"/>
      <c r="L24" s="809"/>
      <c r="M24" s="809"/>
      <c r="N24" s="809"/>
      <c r="O24" s="809"/>
      <c r="P24" s="810"/>
      <c r="Q24" s="811" t="s">
        <v>479</v>
      </c>
      <c r="R24" s="812"/>
      <c r="S24" s="812"/>
      <c r="T24" s="812"/>
      <c r="U24" s="812"/>
      <c r="V24" s="812"/>
      <c r="W24" s="812"/>
      <c r="X24" s="812"/>
      <c r="Y24" s="812"/>
      <c r="Z24" s="812"/>
      <c r="AA24" s="813"/>
      <c r="AB24" s="62"/>
    </row>
    <row r="25" spans="2:28" ht="9" customHeight="1" thickBot="1" x14ac:dyDescent="0.25">
      <c r="B25" s="60"/>
      <c r="C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62"/>
    </row>
    <row r="26" spans="2:28" ht="27" customHeight="1" thickBot="1" x14ac:dyDescent="0.25">
      <c r="B26" s="60"/>
      <c r="C26" s="629" t="s">
        <v>31</v>
      </c>
      <c r="D26" s="630"/>
      <c r="E26" s="630"/>
      <c r="F26" s="630"/>
      <c r="G26" s="630"/>
      <c r="H26" s="631"/>
      <c r="I26" s="1117" t="s">
        <v>517</v>
      </c>
      <c r="J26" s="1372"/>
      <c r="K26" s="1372"/>
      <c r="L26" s="1372"/>
      <c r="M26" s="1372"/>
      <c r="N26" s="1372"/>
      <c r="O26" s="1372"/>
      <c r="P26" s="1372"/>
      <c r="Q26" s="1372"/>
      <c r="R26" s="1372"/>
      <c r="S26" s="1372"/>
      <c r="T26" s="1372"/>
      <c r="U26" s="1372"/>
      <c r="V26" s="1372"/>
      <c r="W26" s="1372"/>
      <c r="X26" s="1372"/>
      <c r="Y26" s="1372"/>
      <c r="Z26" s="1372"/>
      <c r="AA26" s="1373"/>
      <c r="AB26" s="62"/>
    </row>
    <row r="27" spans="2:28" ht="7.5" customHeight="1" thickBot="1" x14ac:dyDescent="0.25">
      <c r="B27" s="60"/>
      <c r="C27" s="59"/>
      <c r="D27" s="59"/>
      <c r="E27" s="59"/>
      <c r="F27" s="59"/>
      <c r="G27" s="59"/>
      <c r="H27" s="59"/>
      <c r="I27" s="63"/>
      <c r="J27" s="63"/>
      <c r="K27" s="63"/>
      <c r="L27" s="63"/>
      <c r="M27" s="63"/>
      <c r="N27" s="63"/>
      <c r="O27" s="63"/>
      <c r="P27" s="63"/>
      <c r="Q27" s="63"/>
      <c r="R27" s="63"/>
      <c r="S27" s="63"/>
      <c r="T27" s="63"/>
      <c r="U27" s="63"/>
      <c r="V27" s="63"/>
      <c r="W27" s="63"/>
      <c r="X27" s="63"/>
      <c r="Y27" s="63"/>
      <c r="Z27" s="63"/>
      <c r="AA27" s="63"/>
      <c r="AB27" s="62"/>
    </row>
    <row r="28" spans="2:28" ht="34.5" customHeight="1" thickBot="1" x14ac:dyDescent="0.25">
      <c r="B28" s="60"/>
      <c r="C28" s="629" t="s">
        <v>33</v>
      </c>
      <c r="D28" s="630"/>
      <c r="E28" s="630"/>
      <c r="F28" s="630"/>
      <c r="G28" s="630"/>
      <c r="H28" s="631"/>
      <c r="I28" s="1512" t="s">
        <v>481</v>
      </c>
      <c r="J28" s="1117"/>
      <c r="K28" s="617" t="s">
        <v>34</v>
      </c>
      <c r="L28" s="618"/>
      <c r="M28" s="618"/>
      <c r="N28" s="619"/>
      <c r="O28" s="805" t="s">
        <v>35</v>
      </c>
      <c r="P28" s="806"/>
      <c r="Q28" s="806"/>
      <c r="R28" s="807"/>
      <c r="S28" s="65" t="s">
        <v>37</v>
      </c>
      <c r="T28" s="806" t="s">
        <v>36</v>
      </c>
      <c r="U28" s="806"/>
      <c r="V28" s="807"/>
      <c r="W28" s="31"/>
      <c r="X28" s="635" t="s">
        <v>38</v>
      </c>
      <c r="Y28" s="636"/>
      <c r="Z28" s="637"/>
      <c r="AA28" s="65"/>
      <c r="AB28" s="62"/>
    </row>
    <row r="29" spans="2:28" ht="15" thickBot="1" x14ac:dyDescent="0.25">
      <c r="B29" s="60"/>
      <c r="C29" s="61"/>
      <c r="D29" s="61"/>
      <c r="E29" s="61"/>
      <c r="F29" s="61"/>
      <c r="G29" s="61"/>
      <c r="H29" s="61"/>
      <c r="I29" s="61"/>
      <c r="J29" s="61"/>
      <c r="K29" s="61"/>
      <c r="L29" s="61"/>
      <c r="M29" s="61"/>
      <c r="N29" s="61"/>
      <c r="O29" s="61"/>
      <c r="P29" s="61"/>
      <c r="Q29" s="61"/>
      <c r="R29" s="61"/>
      <c r="S29" s="61"/>
      <c r="T29" s="61"/>
      <c r="U29" s="61"/>
      <c r="V29" s="61"/>
      <c r="W29" s="61"/>
      <c r="X29" s="61"/>
      <c r="Y29" s="61"/>
      <c r="Z29" s="61"/>
      <c r="AA29" s="61"/>
      <c r="AB29" s="62"/>
    </row>
    <row r="30" spans="2:28" ht="15" customHeight="1" x14ac:dyDescent="0.25">
      <c r="B30" s="60"/>
      <c r="C30" s="651" t="s">
        <v>39</v>
      </c>
      <c r="D30" s="652"/>
      <c r="E30" s="652"/>
      <c r="F30" s="652"/>
      <c r="G30" s="652"/>
      <c r="H30" s="652"/>
      <c r="I30" s="652"/>
      <c r="J30" s="653"/>
      <c r="K30" s="660" t="s">
        <v>40</v>
      </c>
      <c r="L30" s="661"/>
      <c r="M30" s="661"/>
      <c r="N30" s="661"/>
      <c r="O30" s="661"/>
      <c r="P30" s="661"/>
      <c r="Q30" s="661"/>
      <c r="R30" s="661"/>
      <c r="S30" s="662" t="s">
        <v>41</v>
      </c>
      <c r="T30" s="662"/>
      <c r="U30" s="662"/>
      <c r="V30" s="662"/>
      <c r="W30" s="662"/>
      <c r="X30" s="663" t="s">
        <v>42</v>
      </c>
      <c r="Y30" s="663"/>
      <c r="Z30" s="663"/>
      <c r="AA30" s="664"/>
      <c r="AB30" s="62"/>
    </row>
    <row r="31" spans="2:28" ht="14.25" customHeight="1" x14ac:dyDescent="0.2">
      <c r="B31" s="60"/>
      <c r="C31" s="654"/>
      <c r="D31" s="797"/>
      <c r="E31" s="797"/>
      <c r="F31" s="797"/>
      <c r="G31" s="797"/>
      <c r="H31" s="797"/>
      <c r="I31" s="797"/>
      <c r="J31" s="656"/>
      <c r="K31" s="798" t="s">
        <v>43</v>
      </c>
      <c r="L31" s="799"/>
      <c r="M31" s="799"/>
      <c r="N31" s="799"/>
      <c r="O31" s="799" t="s">
        <v>44</v>
      </c>
      <c r="P31" s="799"/>
      <c r="Q31" s="799"/>
      <c r="R31" s="799"/>
      <c r="S31" s="799" t="s">
        <v>43</v>
      </c>
      <c r="T31" s="799"/>
      <c r="U31" s="799" t="s">
        <v>44</v>
      </c>
      <c r="V31" s="799"/>
      <c r="W31" s="799"/>
      <c r="X31" s="799" t="s">
        <v>43</v>
      </c>
      <c r="Y31" s="799"/>
      <c r="Z31" s="799" t="s">
        <v>44</v>
      </c>
      <c r="AA31" s="800"/>
      <c r="AB31" s="62"/>
    </row>
    <row r="32" spans="2:28" ht="16.5" customHeight="1" thickBot="1" x14ac:dyDescent="0.25">
      <c r="B32" s="60"/>
      <c r="C32" s="657"/>
      <c r="D32" s="658"/>
      <c r="E32" s="658"/>
      <c r="F32" s="658"/>
      <c r="G32" s="658"/>
      <c r="H32" s="658"/>
      <c r="I32" s="658"/>
      <c r="J32" s="659"/>
      <c r="K32" s="1511">
        <v>0</v>
      </c>
      <c r="L32" s="794"/>
      <c r="M32" s="794"/>
      <c r="N32" s="794"/>
      <c r="O32" s="794">
        <v>84</v>
      </c>
      <c r="P32" s="794"/>
      <c r="Q32" s="794"/>
      <c r="R32" s="794"/>
      <c r="S32" s="794">
        <v>85</v>
      </c>
      <c r="T32" s="794"/>
      <c r="U32" s="794">
        <v>95</v>
      </c>
      <c r="V32" s="794"/>
      <c r="W32" s="794"/>
      <c r="X32" s="794">
        <v>96</v>
      </c>
      <c r="Y32" s="794"/>
      <c r="Z32" s="794">
        <v>100</v>
      </c>
      <c r="AA32" s="796"/>
      <c r="AB32" s="62"/>
    </row>
    <row r="33" spans="2:37" ht="12" customHeight="1" thickBot="1" x14ac:dyDescent="0.25">
      <c r="B33" s="60"/>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2"/>
    </row>
    <row r="34" spans="2:37" s="68" customFormat="1" ht="15.75" thickBot="1" x14ac:dyDescent="0.25">
      <c r="B34" s="268"/>
      <c r="C34" s="1008" t="s">
        <v>45</v>
      </c>
      <c r="D34" s="1009"/>
      <c r="E34" s="1009"/>
      <c r="F34" s="1009"/>
      <c r="G34" s="1009"/>
      <c r="H34" s="1009"/>
      <c r="I34" s="1009"/>
      <c r="J34" s="1009"/>
      <c r="K34" s="1009"/>
      <c r="L34" s="1009"/>
      <c r="M34" s="1009"/>
      <c r="N34" s="1009"/>
      <c r="O34" s="1009"/>
      <c r="P34" s="1009"/>
      <c r="Q34" s="1009"/>
      <c r="R34" s="1009"/>
      <c r="S34" s="1009"/>
      <c r="T34" s="1009"/>
      <c r="U34" s="1009"/>
      <c r="V34" s="1009"/>
      <c r="W34" s="1009"/>
      <c r="X34" s="1009"/>
      <c r="Y34" s="1009"/>
      <c r="Z34" s="1009"/>
      <c r="AA34" s="1010"/>
      <c r="AB34" s="62"/>
    </row>
    <row r="35" spans="2:37" s="68" customFormat="1" ht="58.5" customHeight="1" thickBot="1" x14ac:dyDescent="0.25">
      <c r="B35" s="268"/>
      <c r="C35" s="1502" t="s">
        <v>46</v>
      </c>
      <c r="D35" s="1503"/>
      <c r="E35" s="1503"/>
      <c r="F35" s="1503"/>
      <c r="G35" s="1504"/>
      <c r="H35" s="269" t="s">
        <v>518</v>
      </c>
      <c r="I35" s="269" t="s">
        <v>519</v>
      </c>
      <c r="J35" s="269" t="s">
        <v>484</v>
      </c>
      <c r="K35" s="1505" t="s">
        <v>485</v>
      </c>
      <c r="L35" s="1506"/>
      <c r="M35" s="1506"/>
      <c r="N35" s="1506"/>
      <c r="O35" s="1506"/>
      <c r="P35" s="1507"/>
      <c r="Q35" s="1506" t="s">
        <v>50</v>
      </c>
      <c r="R35" s="1506"/>
      <c r="S35" s="1506"/>
      <c r="T35" s="1506"/>
      <c r="U35" s="1506"/>
      <c r="V35" s="1506"/>
      <c r="W35" s="1506"/>
      <c r="X35" s="1506"/>
      <c r="Y35" s="1506"/>
      <c r="Z35" s="1506"/>
      <c r="AA35" s="1507"/>
      <c r="AB35" s="62"/>
    </row>
    <row r="36" spans="2:37" s="68" customFormat="1" ht="63.75" customHeight="1" x14ac:dyDescent="0.2">
      <c r="B36" s="268"/>
      <c r="C36" s="781" t="s">
        <v>486</v>
      </c>
      <c r="D36" s="1479"/>
      <c r="E36" s="1479"/>
      <c r="F36" s="1479"/>
      <c r="G36" s="1480"/>
      <c r="H36" s="270">
        <v>2515.23</v>
      </c>
      <c r="I36" s="271">
        <v>2500</v>
      </c>
      <c r="J36" s="272">
        <f>+H36/I36</f>
        <v>1.006092</v>
      </c>
      <c r="K36" s="1481">
        <f>+H36/I49</f>
        <v>5.5893999999999999E-2</v>
      </c>
      <c r="L36" s="1482"/>
      <c r="M36" s="1482"/>
      <c r="N36" s="1482"/>
      <c r="O36" s="1482"/>
      <c r="P36" s="1483"/>
      <c r="Q36" s="1552" t="s">
        <v>520</v>
      </c>
      <c r="R36" s="1553"/>
      <c r="S36" s="1553"/>
      <c r="T36" s="1553"/>
      <c r="U36" s="1553"/>
      <c r="V36" s="1553"/>
      <c r="W36" s="1553"/>
      <c r="X36" s="1553"/>
      <c r="Y36" s="1553"/>
      <c r="Z36" s="1553"/>
      <c r="AA36" s="1554"/>
      <c r="AB36" s="62"/>
      <c r="AD36" s="273"/>
    </row>
    <row r="37" spans="2:37" s="68" customFormat="1" ht="63.75" customHeight="1" x14ac:dyDescent="0.2">
      <c r="B37" s="268"/>
      <c r="C37" s="781" t="s">
        <v>488</v>
      </c>
      <c r="D37" s="1479"/>
      <c r="E37" s="1479"/>
      <c r="F37" s="1479"/>
      <c r="G37" s="1480"/>
      <c r="H37" s="270">
        <v>6942.75</v>
      </c>
      <c r="I37" s="266">
        <v>6900</v>
      </c>
      <c r="J37" s="272">
        <f t="shared" ref="J37:J47" si="0">+H37/I37</f>
        <v>1.006195652173913</v>
      </c>
      <c r="K37" s="1481">
        <f>+(H36+H37)/$I$49</f>
        <v>0.21017733333333333</v>
      </c>
      <c r="L37" s="1482"/>
      <c r="M37" s="1482"/>
      <c r="N37" s="1482"/>
      <c r="O37" s="1482"/>
      <c r="P37" s="1483"/>
      <c r="Q37" s="1555"/>
      <c r="R37" s="1556"/>
      <c r="S37" s="1556"/>
      <c r="T37" s="1556"/>
      <c r="U37" s="1556"/>
      <c r="V37" s="1556"/>
      <c r="W37" s="1556"/>
      <c r="X37" s="1556"/>
      <c r="Y37" s="1556"/>
      <c r="Z37" s="1556"/>
      <c r="AA37" s="1557"/>
      <c r="AB37" s="62"/>
      <c r="AD37" s="274"/>
    </row>
    <row r="38" spans="2:37" s="68" customFormat="1" ht="63.75" customHeight="1" thickBot="1" x14ac:dyDescent="0.25">
      <c r="B38" s="268"/>
      <c r="C38" s="781" t="s">
        <v>489</v>
      </c>
      <c r="D38" s="1479"/>
      <c r="E38" s="1479"/>
      <c r="F38" s="1479"/>
      <c r="G38" s="1480"/>
      <c r="H38" s="270">
        <v>1442.65</v>
      </c>
      <c r="I38" s="266">
        <v>1400</v>
      </c>
      <c r="J38" s="272">
        <f>+H38/I38</f>
        <v>1.0304642857142858</v>
      </c>
      <c r="K38" s="1481">
        <f>+(H36+H37+H38)/$I$49</f>
        <v>0.24223622222222221</v>
      </c>
      <c r="L38" s="1482"/>
      <c r="M38" s="1482"/>
      <c r="N38" s="1482"/>
      <c r="O38" s="1482"/>
      <c r="P38" s="1483"/>
      <c r="Q38" s="1558"/>
      <c r="R38" s="1559"/>
      <c r="S38" s="1559"/>
      <c r="T38" s="1559"/>
      <c r="U38" s="1559"/>
      <c r="V38" s="1559"/>
      <c r="W38" s="1559"/>
      <c r="X38" s="1559"/>
      <c r="Y38" s="1559"/>
      <c r="Z38" s="1559"/>
      <c r="AA38" s="1560"/>
      <c r="AB38" s="62"/>
      <c r="AD38" s="273"/>
      <c r="AG38" s="275"/>
    </row>
    <row r="39" spans="2:37" s="68" customFormat="1" ht="73.5" customHeight="1" x14ac:dyDescent="0.2">
      <c r="B39" s="268"/>
      <c r="C39" s="781" t="s">
        <v>490</v>
      </c>
      <c r="D39" s="1479"/>
      <c r="E39" s="1479"/>
      <c r="F39" s="1479"/>
      <c r="G39" s="1480"/>
      <c r="H39" s="276">
        <v>0</v>
      </c>
      <c r="I39" s="266">
        <v>2000</v>
      </c>
      <c r="J39" s="272">
        <f t="shared" si="0"/>
        <v>0</v>
      </c>
      <c r="K39" s="1481">
        <f>+(+H36+H37+H38+H39)/$I$49</f>
        <v>0.24223622222222221</v>
      </c>
      <c r="L39" s="1482"/>
      <c r="M39" s="1482"/>
      <c r="N39" s="1482"/>
      <c r="O39" s="1482"/>
      <c r="P39" s="1483"/>
      <c r="Q39" s="1552" t="s">
        <v>521</v>
      </c>
      <c r="R39" s="1553"/>
      <c r="S39" s="1553"/>
      <c r="T39" s="1553"/>
      <c r="U39" s="1553"/>
      <c r="V39" s="1553"/>
      <c r="W39" s="1553"/>
      <c r="X39" s="1553"/>
      <c r="Y39" s="1553"/>
      <c r="Z39" s="1553"/>
      <c r="AA39" s="1554"/>
      <c r="AB39" s="62"/>
    </row>
    <row r="40" spans="2:37" s="68" customFormat="1" ht="73.5" customHeight="1" x14ac:dyDescent="0.2">
      <c r="B40" s="268"/>
      <c r="C40" s="781" t="s">
        <v>492</v>
      </c>
      <c r="D40" s="1479"/>
      <c r="E40" s="1479"/>
      <c r="F40" s="1479"/>
      <c r="G40" s="1480"/>
      <c r="H40" s="276">
        <v>4885.99</v>
      </c>
      <c r="I40" s="266">
        <v>3000</v>
      </c>
      <c r="J40" s="272">
        <f t="shared" si="0"/>
        <v>1.6286633333333334</v>
      </c>
      <c r="K40" s="1481">
        <f>+(H36+H37+H38+H39+H40)/$I$49</f>
        <v>0.35081377777777778</v>
      </c>
      <c r="L40" s="1482"/>
      <c r="M40" s="1482"/>
      <c r="N40" s="1482"/>
      <c r="O40" s="1482"/>
      <c r="P40" s="1483"/>
      <c r="Q40" s="1555"/>
      <c r="R40" s="1556"/>
      <c r="S40" s="1556"/>
      <c r="T40" s="1556"/>
      <c r="U40" s="1556"/>
      <c r="V40" s="1556"/>
      <c r="W40" s="1556"/>
      <c r="X40" s="1556"/>
      <c r="Y40" s="1556"/>
      <c r="Z40" s="1556"/>
      <c r="AA40" s="1557"/>
      <c r="AB40" s="62"/>
      <c r="AC40" s="273"/>
      <c r="AD40" s="274"/>
    </row>
    <row r="41" spans="2:37" s="68" customFormat="1" ht="73.5" customHeight="1" thickBot="1" x14ac:dyDescent="0.25">
      <c r="B41" s="268"/>
      <c r="C41" s="781" t="s">
        <v>493</v>
      </c>
      <c r="D41" s="1479"/>
      <c r="E41" s="1479"/>
      <c r="F41" s="1479"/>
      <c r="G41" s="1480"/>
      <c r="H41" s="276">
        <v>3624.66</v>
      </c>
      <c r="I41" s="266">
        <v>4500</v>
      </c>
      <c r="J41" s="272">
        <f t="shared" si="0"/>
        <v>0.80547999999999997</v>
      </c>
      <c r="K41" s="1481">
        <f>+(H36+H37+H38+H39+H40+H41)/$I$49</f>
        <v>0.43136177777777773</v>
      </c>
      <c r="L41" s="1482"/>
      <c r="M41" s="1482"/>
      <c r="N41" s="1482"/>
      <c r="O41" s="1482"/>
      <c r="P41" s="1483"/>
      <c r="Q41" s="1558"/>
      <c r="R41" s="1559"/>
      <c r="S41" s="1559"/>
      <c r="T41" s="1559"/>
      <c r="U41" s="1559"/>
      <c r="V41" s="1559"/>
      <c r="W41" s="1559"/>
      <c r="X41" s="1559"/>
      <c r="Y41" s="1559"/>
      <c r="Z41" s="1559"/>
      <c r="AA41" s="1560"/>
      <c r="AB41" s="62"/>
      <c r="AC41" s="273"/>
      <c r="AD41" s="273"/>
    </row>
    <row r="42" spans="2:37" s="68" customFormat="1" ht="72" customHeight="1" x14ac:dyDescent="0.2">
      <c r="B42" s="268"/>
      <c r="C42" s="1546" t="s">
        <v>494</v>
      </c>
      <c r="D42" s="1547"/>
      <c r="E42" s="1547"/>
      <c r="F42" s="1547"/>
      <c r="G42" s="1548"/>
      <c r="H42" s="266">
        <v>1371.05</v>
      </c>
      <c r="I42" s="267">
        <v>4500</v>
      </c>
      <c r="J42" s="272">
        <f t="shared" si="0"/>
        <v>0.30467777777777777</v>
      </c>
      <c r="K42" s="1549">
        <f>+(H36+H37+H38+H39+H40+H41+H42)/$I$49</f>
        <v>0.46182955555555549</v>
      </c>
      <c r="L42" s="1550"/>
      <c r="M42" s="1550"/>
      <c r="N42" s="1550"/>
      <c r="O42" s="1550"/>
      <c r="P42" s="1551"/>
      <c r="Q42" s="1552" t="s">
        <v>522</v>
      </c>
      <c r="R42" s="1553"/>
      <c r="S42" s="1553"/>
      <c r="T42" s="1553"/>
      <c r="U42" s="1553"/>
      <c r="V42" s="1553"/>
      <c r="W42" s="1553"/>
      <c r="X42" s="1553"/>
      <c r="Y42" s="1553"/>
      <c r="Z42" s="1553"/>
      <c r="AA42" s="1554"/>
      <c r="AB42" s="62"/>
      <c r="AD42" s="277"/>
    </row>
    <row r="43" spans="2:37" s="68" customFormat="1" ht="72" customHeight="1" x14ac:dyDescent="0.2">
      <c r="B43" s="268"/>
      <c r="C43" s="1546" t="s">
        <v>496</v>
      </c>
      <c r="D43" s="1547"/>
      <c r="E43" s="1547"/>
      <c r="F43" s="1547"/>
      <c r="G43" s="1548"/>
      <c r="H43" s="266">
        <v>2851.38</v>
      </c>
      <c r="I43" s="267">
        <v>2500</v>
      </c>
      <c r="J43" s="272">
        <f t="shared" si="0"/>
        <v>1.140552</v>
      </c>
      <c r="K43" s="1549">
        <f>+(H36+H37+H38+H39+H40+H41+H42+H43)/$I$49</f>
        <v>0.52519355555555558</v>
      </c>
      <c r="L43" s="1550"/>
      <c r="M43" s="1550"/>
      <c r="N43" s="1550"/>
      <c r="O43" s="1550"/>
      <c r="P43" s="1551"/>
      <c r="Q43" s="1555"/>
      <c r="R43" s="1556"/>
      <c r="S43" s="1556"/>
      <c r="T43" s="1556"/>
      <c r="U43" s="1556"/>
      <c r="V43" s="1556"/>
      <c r="W43" s="1556"/>
      <c r="X43" s="1556"/>
      <c r="Y43" s="1556"/>
      <c r="Z43" s="1556"/>
      <c r="AA43" s="1557"/>
      <c r="AB43" s="62"/>
      <c r="AC43" s="273"/>
    </row>
    <row r="44" spans="2:37" s="68" customFormat="1" ht="72" customHeight="1" thickBot="1" x14ac:dyDescent="0.25">
      <c r="B44" s="268"/>
      <c r="C44" s="1546" t="s">
        <v>497</v>
      </c>
      <c r="D44" s="1547"/>
      <c r="E44" s="1547"/>
      <c r="F44" s="1547"/>
      <c r="G44" s="1548"/>
      <c r="H44" s="266">
        <v>4210.5</v>
      </c>
      <c r="I44" s="267">
        <v>6000</v>
      </c>
      <c r="J44" s="272">
        <f t="shared" si="0"/>
        <v>0.70174999999999998</v>
      </c>
      <c r="K44" s="1549">
        <f>+(H36+H37+H38+H39+H40+H41+H42+H43+H44)/$I$49</f>
        <v>0.61876022222222216</v>
      </c>
      <c r="L44" s="1550"/>
      <c r="M44" s="1550"/>
      <c r="N44" s="1550"/>
      <c r="O44" s="1550"/>
      <c r="P44" s="1551"/>
      <c r="Q44" s="1558"/>
      <c r="R44" s="1559"/>
      <c r="S44" s="1559"/>
      <c r="T44" s="1559"/>
      <c r="U44" s="1559"/>
      <c r="V44" s="1559"/>
      <c r="W44" s="1559"/>
      <c r="X44" s="1559"/>
      <c r="Y44" s="1559"/>
      <c r="Z44" s="1559"/>
      <c r="AA44" s="1560"/>
      <c r="AB44" s="62"/>
      <c r="AG44" s="273"/>
      <c r="AH44" s="277"/>
      <c r="AK44" s="273"/>
    </row>
    <row r="45" spans="2:37" s="68" customFormat="1" ht="60.75" customHeight="1" x14ac:dyDescent="0.2">
      <c r="B45" s="268"/>
      <c r="C45" s="1546" t="s">
        <v>498</v>
      </c>
      <c r="D45" s="1547"/>
      <c r="E45" s="1547"/>
      <c r="F45" s="1547"/>
      <c r="G45" s="1548"/>
      <c r="H45" s="266">
        <v>4948.72</v>
      </c>
      <c r="I45" s="267">
        <v>5500</v>
      </c>
      <c r="J45" s="272">
        <f t="shared" si="0"/>
        <v>0.89976727272727275</v>
      </c>
      <c r="K45" s="1549">
        <f>+(H36+H37+H38+H39+H40+H41+H42+H43+H44+H45)/$I$49</f>
        <v>0.72873177777777776</v>
      </c>
      <c r="L45" s="1550"/>
      <c r="M45" s="1550"/>
      <c r="N45" s="1550"/>
      <c r="O45" s="1550"/>
      <c r="P45" s="1551"/>
      <c r="Q45" s="1552" t="s">
        <v>523</v>
      </c>
      <c r="R45" s="1553"/>
      <c r="S45" s="1553"/>
      <c r="T45" s="1553"/>
      <c r="U45" s="1553"/>
      <c r="V45" s="1553"/>
      <c r="W45" s="1553"/>
      <c r="X45" s="1553"/>
      <c r="Y45" s="1553"/>
      <c r="Z45" s="1553"/>
      <c r="AA45" s="1554"/>
      <c r="AB45" s="62"/>
      <c r="AC45" s="273"/>
    </row>
    <row r="46" spans="2:37" s="68" customFormat="1" ht="60.75" customHeight="1" x14ac:dyDescent="0.2">
      <c r="B46" s="268"/>
      <c r="C46" s="1546" t="s">
        <v>500</v>
      </c>
      <c r="D46" s="1547"/>
      <c r="E46" s="1547"/>
      <c r="F46" s="1547"/>
      <c r="G46" s="1548"/>
      <c r="H46" s="266">
        <v>6496.46</v>
      </c>
      <c r="I46" s="267">
        <v>5500</v>
      </c>
      <c r="J46" s="272">
        <f t="shared" si="0"/>
        <v>1.1811745454545455</v>
      </c>
      <c r="K46" s="1549">
        <f>+(H36+H37+H38+H39+H40+H41+H42+H43+H44+H45+H46)/$I$49</f>
        <v>0.87309755555555557</v>
      </c>
      <c r="L46" s="1550"/>
      <c r="M46" s="1550"/>
      <c r="N46" s="1550"/>
      <c r="O46" s="1550"/>
      <c r="P46" s="1551"/>
      <c r="Q46" s="1555"/>
      <c r="R46" s="1556"/>
      <c r="S46" s="1556"/>
      <c r="T46" s="1556"/>
      <c r="U46" s="1556"/>
      <c r="V46" s="1556"/>
      <c r="W46" s="1556"/>
      <c r="X46" s="1556"/>
      <c r="Y46" s="1556"/>
      <c r="Z46" s="1556"/>
      <c r="AA46" s="1557"/>
      <c r="AB46" s="62"/>
      <c r="AD46" s="273"/>
    </row>
    <row r="47" spans="2:37" s="68" customFormat="1" ht="60.75" customHeight="1" thickBot="1" x14ac:dyDescent="0.25">
      <c r="B47" s="268"/>
      <c r="C47" s="1561" t="s">
        <v>501</v>
      </c>
      <c r="D47" s="1562"/>
      <c r="E47" s="1562"/>
      <c r="F47" s="1562"/>
      <c r="G47" s="1563"/>
      <c r="H47" s="266">
        <v>7865.25</v>
      </c>
      <c r="I47" s="267">
        <v>4718</v>
      </c>
      <c r="J47" s="272">
        <f t="shared" si="0"/>
        <v>1.6670729122509538</v>
      </c>
      <c r="K47" s="1564">
        <f>+(H36+H37+H38+H39+H40+H41+H42+H43+H44+H45+H46+H47)/$I$49</f>
        <v>1.0478808888888889</v>
      </c>
      <c r="L47" s="1565"/>
      <c r="M47" s="1565"/>
      <c r="N47" s="1565"/>
      <c r="O47" s="1565"/>
      <c r="P47" s="1566"/>
      <c r="Q47" s="1558"/>
      <c r="R47" s="1559"/>
      <c r="S47" s="1559"/>
      <c r="T47" s="1559"/>
      <c r="U47" s="1559"/>
      <c r="V47" s="1559"/>
      <c r="W47" s="1559"/>
      <c r="X47" s="1559"/>
      <c r="Y47" s="1559"/>
      <c r="Z47" s="1559"/>
      <c r="AA47" s="1560"/>
      <c r="AB47" s="62"/>
      <c r="AD47" s="273"/>
    </row>
    <row r="48" spans="2:37" s="68" customFormat="1" ht="24" customHeight="1" thickBot="1" x14ac:dyDescent="0.25">
      <c r="B48" s="268"/>
      <c r="C48" s="1108" t="s">
        <v>51</v>
      </c>
      <c r="D48" s="1109"/>
      <c r="E48" s="1109"/>
      <c r="F48" s="1109"/>
      <c r="G48" s="1110"/>
      <c r="H48" s="278">
        <f>+SUM(H36:H47)</f>
        <v>47154.64</v>
      </c>
      <c r="I48" s="279">
        <f>+SUM(I36:I47)</f>
        <v>49018</v>
      </c>
      <c r="J48" s="292"/>
      <c r="K48" s="1468"/>
      <c r="L48" s="1469"/>
      <c r="M48" s="1469"/>
      <c r="N48" s="1469"/>
      <c r="O48" s="1469"/>
      <c r="P48" s="1470"/>
      <c r="Q48" s="1111"/>
      <c r="R48" s="1111"/>
      <c r="S48" s="1111"/>
      <c r="T48" s="1111"/>
      <c r="U48" s="1111"/>
      <c r="V48" s="1111"/>
      <c r="W48" s="1111"/>
      <c r="X48" s="1111"/>
      <c r="Y48" s="1111"/>
      <c r="Z48" s="1111"/>
      <c r="AA48" s="1112"/>
      <c r="AB48" s="62"/>
    </row>
    <row r="49" spans="1:33" s="68" customFormat="1" ht="18" customHeight="1" x14ac:dyDescent="0.2">
      <c r="B49" s="268"/>
      <c r="C49" s="1545" t="s">
        <v>524</v>
      </c>
      <c r="D49" s="1545"/>
      <c r="E49" s="1545"/>
      <c r="F49" s="1545"/>
      <c r="G49" s="1545"/>
      <c r="H49" s="1545"/>
      <c r="I49" s="281">
        <v>45000</v>
      </c>
      <c r="J49" s="281"/>
      <c r="K49" s="282"/>
      <c r="L49" s="282"/>
      <c r="M49" s="282"/>
      <c r="N49" s="282"/>
      <c r="O49" s="282"/>
      <c r="P49" s="282"/>
      <c r="Q49" s="282"/>
      <c r="R49" s="282"/>
      <c r="S49" s="282"/>
      <c r="T49" s="282"/>
      <c r="U49" s="282"/>
      <c r="V49" s="282"/>
      <c r="W49" s="282"/>
      <c r="X49" s="282"/>
      <c r="Y49" s="282"/>
      <c r="Z49" s="282"/>
      <c r="AA49" s="282"/>
      <c r="AB49" s="62"/>
    </row>
    <row r="50" spans="1:33" s="68" customFormat="1" ht="3.75" customHeight="1" x14ac:dyDescent="0.2">
      <c r="B50" s="268"/>
      <c r="C50" s="283"/>
      <c r="D50" s="283"/>
      <c r="E50" s="283"/>
      <c r="F50" s="283"/>
      <c r="G50" s="283"/>
      <c r="H50" s="284"/>
      <c r="I50" s="284"/>
      <c r="J50" s="150"/>
      <c r="K50" s="283"/>
      <c r="L50" s="283"/>
      <c r="M50" s="283"/>
      <c r="N50" s="283"/>
      <c r="O50" s="283"/>
      <c r="P50" s="283"/>
      <c r="Q50" s="283"/>
      <c r="R50" s="283"/>
      <c r="S50" s="283"/>
      <c r="T50" s="283"/>
      <c r="U50" s="283"/>
      <c r="V50" s="283"/>
      <c r="W50" s="283"/>
      <c r="X50" s="283"/>
      <c r="Y50" s="283"/>
      <c r="Z50" s="283"/>
      <c r="AA50" s="283"/>
      <c r="AB50" s="62"/>
    </row>
    <row r="51" spans="1:33" s="68" customFormat="1" ht="6" customHeight="1" thickBot="1" x14ac:dyDescent="0.25">
      <c r="B51" s="268"/>
      <c r="C51" s="283"/>
      <c r="D51" s="283"/>
      <c r="E51" s="283"/>
      <c r="F51" s="283"/>
      <c r="G51" s="283"/>
      <c r="H51" s="284"/>
      <c r="I51" s="284"/>
      <c r="J51" s="150"/>
      <c r="K51" s="283"/>
      <c r="L51" s="283"/>
      <c r="M51" s="283"/>
      <c r="N51" s="283"/>
      <c r="O51" s="283"/>
      <c r="P51" s="283"/>
      <c r="Q51" s="283"/>
      <c r="R51" s="283"/>
      <c r="S51" s="283"/>
      <c r="T51" s="283"/>
      <c r="U51" s="283"/>
      <c r="V51" s="283"/>
      <c r="W51" s="283"/>
      <c r="X51" s="283"/>
      <c r="Y51" s="283"/>
      <c r="Z51" s="283"/>
      <c r="AA51" s="283"/>
      <c r="AB51" s="62"/>
    </row>
    <row r="52" spans="1:33" s="68" customFormat="1" ht="11.25" customHeight="1" x14ac:dyDescent="0.2">
      <c r="B52" s="268"/>
      <c r="C52" s="1088" t="s">
        <v>52</v>
      </c>
      <c r="D52" s="1089"/>
      <c r="E52" s="1089"/>
      <c r="F52" s="1089"/>
      <c r="G52" s="1089"/>
      <c r="H52" s="1089"/>
      <c r="I52" s="1089"/>
      <c r="J52" s="1089"/>
      <c r="K52" s="1089"/>
      <c r="L52" s="1089"/>
      <c r="M52" s="1089"/>
      <c r="N52" s="1089"/>
      <c r="O52" s="1089"/>
      <c r="P52" s="1089"/>
      <c r="Q52" s="1089"/>
      <c r="R52" s="1089"/>
      <c r="S52" s="1089"/>
      <c r="T52" s="1089"/>
      <c r="U52" s="1089"/>
      <c r="V52" s="1089"/>
      <c r="W52" s="1089"/>
      <c r="X52" s="1089"/>
      <c r="Y52" s="1089"/>
      <c r="Z52" s="1089"/>
      <c r="AA52" s="1090"/>
      <c r="AB52" s="62"/>
    </row>
    <row r="53" spans="1:33" ht="20.25" customHeight="1" x14ac:dyDescent="0.2">
      <c r="B53" s="60"/>
      <c r="C53" s="1091"/>
      <c r="D53" s="1472"/>
      <c r="E53" s="1472"/>
      <c r="F53" s="1472"/>
      <c r="G53" s="1472"/>
      <c r="H53" s="1472"/>
      <c r="I53" s="1472"/>
      <c r="J53" s="1472"/>
      <c r="K53" s="1472"/>
      <c r="L53" s="1472"/>
      <c r="M53" s="1472"/>
      <c r="N53" s="1472"/>
      <c r="O53" s="1472"/>
      <c r="P53" s="1472"/>
      <c r="Q53" s="1472"/>
      <c r="R53" s="1472"/>
      <c r="S53" s="1472"/>
      <c r="T53" s="1472"/>
      <c r="U53" s="1472"/>
      <c r="V53" s="1472"/>
      <c r="W53" s="1472"/>
      <c r="X53" s="1472"/>
      <c r="Y53" s="1472"/>
      <c r="Z53" s="1472"/>
      <c r="AA53" s="1093"/>
      <c r="AB53" s="62"/>
    </row>
    <row r="54" spans="1:33" ht="22.5" customHeight="1" x14ac:dyDescent="0.2">
      <c r="B54" s="60"/>
      <c r="C54" s="1473"/>
      <c r="D54" s="1474"/>
      <c r="E54" s="1474"/>
      <c r="F54" s="1474"/>
      <c r="G54" s="1474"/>
      <c r="H54" s="1474"/>
      <c r="I54" s="1474"/>
      <c r="J54" s="1474"/>
      <c r="K54" s="1474"/>
      <c r="L54" s="1474"/>
      <c r="M54" s="1474"/>
      <c r="N54" s="1474"/>
      <c r="O54" s="1474"/>
      <c r="P54" s="1474"/>
      <c r="Q54" s="1474"/>
      <c r="R54" s="1474"/>
      <c r="S54" s="1474"/>
      <c r="T54" s="1474"/>
      <c r="U54" s="1474"/>
      <c r="V54" s="1474"/>
      <c r="W54" s="1474"/>
      <c r="X54" s="1474"/>
      <c r="Y54" s="1474"/>
      <c r="Z54" s="1474"/>
      <c r="AA54" s="1475"/>
      <c r="AB54" s="62"/>
    </row>
    <row r="55" spans="1:33" ht="87" customHeight="1" x14ac:dyDescent="0.2">
      <c r="B55" s="60"/>
      <c r="C55" s="1473"/>
      <c r="D55" s="1474"/>
      <c r="E55" s="1474"/>
      <c r="F55" s="1474"/>
      <c r="G55" s="1474"/>
      <c r="H55" s="1474"/>
      <c r="I55" s="1474"/>
      <c r="J55" s="1474"/>
      <c r="K55" s="1474"/>
      <c r="L55" s="1474"/>
      <c r="M55" s="1474"/>
      <c r="N55" s="1474"/>
      <c r="O55" s="1474"/>
      <c r="P55" s="1474"/>
      <c r="Q55" s="1474"/>
      <c r="R55" s="1474"/>
      <c r="S55" s="1474"/>
      <c r="T55" s="1474"/>
      <c r="U55" s="1474"/>
      <c r="V55" s="1474"/>
      <c r="W55" s="1474"/>
      <c r="X55" s="1474"/>
      <c r="Y55" s="1474"/>
      <c r="Z55" s="1474"/>
      <c r="AA55" s="1475"/>
      <c r="AB55" s="62"/>
    </row>
    <row r="56" spans="1:33" ht="98.25" customHeight="1" thickBot="1" x14ac:dyDescent="0.25">
      <c r="B56" s="60"/>
      <c r="C56" s="1476"/>
      <c r="D56" s="1477"/>
      <c r="E56" s="1477"/>
      <c r="F56" s="1477"/>
      <c r="G56" s="1477"/>
      <c r="H56" s="1477"/>
      <c r="I56" s="1477"/>
      <c r="J56" s="1477"/>
      <c r="K56" s="1477"/>
      <c r="L56" s="1477"/>
      <c r="M56" s="1477"/>
      <c r="N56" s="1477"/>
      <c r="O56" s="1477"/>
      <c r="P56" s="1477"/>
      <c r="Q56" s="1477"/>
      <c r="R56" s="1477"/>
      <c r="S56" s="1477"/>
      <c r="T56" s="1477"/>
      <c r="U56" s="1477"/>
      <c r="V56" s="1477"/>
      <c r="W56" s="1477"/>
      <c r="X56" s="1477"/>
      <c r="Y56" s="1477"/>
      <c r="Z56" s="1477"/>
      <c r="AA56" s="1478"/>
      <c r="AB56" s="62"/>
    </row>
    <row r="57" spans="1:33" ht="8.25" customHeight="1" x14ac:dyDescent="0.2">
      <c r="B57" s="285"/>
      <c r="C57" s="286"/>
      <c r="D57" s="286"/>
      <c r="E57" s="286"/>
      <c r="F57" s="286"/>
      <c r="G57" s="286"/>
      <c r="H57" s="286"/>
      <c r="I57" s="286"/>
      <c r="J57" s="286"/>
      <c r="K57" s="286"/>
      <c r="L57" s="286"/>
      <c r="M57" s="286"/>
      <c r="N57" s="286"/>
      <c r="O57" s="286"/>
      <c r="P57" s="286"/>
      <c r="Q57" s="286"/>
      <c r="R57" s="286"/>
      <c r="S57" s="286"/>
      <c r="T57" s="286"/>
      <c r="U57" s="286"/>
      <c r="V57" s="286"/>
      <c r="W57" s="286"/>
      <c r="X57" s="286"/>
      <c r="Y57" s="286"/>
      <c r="Z57" s="286"/>
      <c r="AA57" s="286"/>
      <c r="AB57" s="80"/>
    </row>
    <row r="58" spans="1:33" ht="6" customHeight="1" thickBot="1" x14ac:dyDescent="0.25">
      <c r="B58" s="287"/>
      <c r="C58" s="288"/>
      <c r="D58" s="288"/>
      <c r="E58" s="288"/>
      <c r="F58" s="288"/>
      <c r="G58" s="288"/>
      <c r="H58" s="288"/>
      <c r="I58" s="288"/>
      <c r="J58" s="288"/>
      <c r="K58" s="288"/>
      <c r="L58" s="288"/>
      <c r="M58" s="288"/>
      <c r="N58" s="288"/>
      <c r="O58" s="288"/>
      <c r="P58" s="288"/>
      <c r="Q58" s="288"/>
      <c r="R58" s="288"/>
      <c r="S58" s="288"/>
      <c r="T58" s="288"/>
      <c r="U58" s="288"/>
      <c r="V58" s="288"/>
      <c r="W58" s="288"/>
      <c r="X58" s="288"/>
      <c r="Y58" s="288"/>
      <c r="Z58" s="288"/>
      <c r="AA58" s="288"/>
      <c r="AB58" s="83"/>
    </row>
    <row r="59" spans="1:33" ht="15.75" x14ac:dyDescent="0.2">
      <c r="B59" s="289"/>
      <c r="C59" s="1437" t="s">
        <v>46</v>
      </c>
      <c r="D59" s="1438"/>
      <c r="E59" s="1438"/>
      <c r="F59" s="1438"/>
      <c r="G59" s="1439"/>
      <c r="H59" s="1437" t="s">
        <v>91</v>
      </c>
      <c r="I59" s="1439"/>
      <c r="J59" s="1437" t="s">
        <v>64</v>
      </c>
      <c r="K59" s="1438"/>
      <c r="L59" s="1438"/>
      <c r="M59" s="1439"/>
      <c r="N59" s="1437" t="s">
        <v>53</v>
      </c>
      <c r="O59" s="1438"/>
      <c r="P59" s="1438"/>
      <c r="Q59" s="1438"/>
      <c r="R59" s="1438"/>
      <c r="S59" s="1438"/>
      <c r="T59" s="1438"/>
      <c r="U59" s="1439"/>
      <c r="V59" s="1446" t="s">
        <v>54</v>
      </c>
      <c r="W59" s="1446"/>
      <c r="X59" s="1446"/>
      <c r="Y59" s="1446"/>
      <c r="Z59" s="1446"/>
      <c r="AA59" s="1447"/>
      <c r="AB59" s="25"/>
    </row>
    <row r="60" spans="1:33" ht="16.5" thickBot="1" x14ac:dyDescent="0.25">
      <c r="A60" s="46"/>
      <c r="B60" s="26"/>
      <c r="C60" s="1440"/>
      <c r="D60" s="1441"/>
      <c r="E60" s="1441"/>
      <c r="F60" s="1441"/>
      <c r="G60" s="1442"/>
      <c r="H60" s="1440"/>
      <c r="I60" s="1442"/>
      <c r="J60" s="1443"/>
      <c r="K60" s="1444"/>
      <c r="L60" s="1444"/>
      <c r="M60" s="1445"/>
      <c r="N60" s="1440"/>
      <c r="O60" s="1441"/>
      <c r="P60" s="1441"/>
      <c r="Q60" s="1441"/>
      <c r="R60" s="1441"/>
      <c r="S60" s="1441"/>
      <c r="T60" s="1441"/>
      <c r="U60" s="1442"/>
      <c r="V60" s="1448"/>
      <c r="W60" s="1448"/>
      <c r="X60" s="1448"/>
      <c r="Y60" s="1448"/>
      <c r="Z60" s="1448"/>
      <c r="AA60" s="1449"/>
      <c r="AB60" s="25"/>
      <c r="AG60" s="290"/>
    </row>
    <row r="61" spans="1:33" ht="14.25" customHeight="1" x14ac:dyDescent="0.2">
      <c r="B61" s="289"/>
      <c r="C61" s="1450" t="s">
        <v>486</v>
      </c>
      <c r="D61" s="1451"/>
      <c r="E61" s="1451"/>
      <c r="F61" s="1451"/>
      <c r="G61" s="1451"/>
      <c r="H61" s="1452" t="s">
        <v>503</v>
      </c>
      <c r="I61" s="1452"/>
      <c r="J61" s="1453">
        <f>+H36</f>
        <v>2515.23</v>
      </c>
      <c r="K61" s="1454"/>
      <c r="L61" s="1454"/>
      <c r="M61" s="1455"/>
      <c r="N61" s="1456" t="s">
        <v>504</v>
      </c>
      <c r="O61" s="1457"/>
      <c r="P61" s="1457"/>
      <c r="Q61" s="1457"/>
      <c r="R61" s="1457"/>
      <c r="S61" s="1457"/>
      <c r="T61" s="1457"/>
      <c r="U61" s="1458"/>
      <c r="V61" s="1542" t="s">
        <v>505</v>
      </c>
      <c r="W61" s="1543"/>
      <c r="X61" s="1543"/>
      <c r="Y61" s="1543"/>
      <c r="Z61" s="1543"/>
      <c r="AA61" s="1544"/>
      <c r="AB61" s="87"/>
    </row>
    <row r="62" spans="1:33" ht="14.25" customHeight="1" x14ac:dyDescent="0.2">
      <c r="B62" s="289"/>
      <c r="C62" s="1435" t="s">
        <v>506</v>
      </c>
      <c r="D62" s="1436"/>
      <c r="E62" s="1436"/>
      <c r="F62" s="1436"/>
      <c r="G62" s="1436"/>
      <c r="H62" s="1404" t="s">
        <v>503</v>
      </c>
      <c r="I62" s="1404"/>
      <c r="J62" s="1405">
        <f>+H37</f>
        <v>6942.75</v>
      </c>
      <c r="K62" s="1406"/>
      <c r="L62" s="1406"/>
      <c r="M62" s="1407"/>
      <c r="N62" s="1459"/>
      <c r="O62" s="1460"/>
      <c r="P62" s="1460"/>
      <c r="Q62" s="1460"/>
      <c r="R62" s="1460"/>
      <c r="S62" s="1460"/>
      <c r="T62" s="1460"/>
      <c r="U62" s="1461"/>
      <c r="V62" s="1536"/>
      <c r="W62" s="1537"/>
      <c r="X62" s="1537"/>
      <c r="Y62" s="1537"/>
      <c r="Z62" s="1537"/>
      <c r="AA62" s="1538"/>
      <c r="AB62" s="87"/>
    </row>
    <row r="63" spans="1:33" ht="14.25" customHeight="1" x14ac:dyDescent="0.2">
      <c r="B63" s="289"/>
      <c r="C63" s="1435" t="s">
        <v>489</v>
      </c>
      <c r="D63" s="1436"/>
      <c r="E63" s="1436"/>
      <c r="F63" s="1436"/>
      <c r="G63" s="1436"/>
      <c r="H63" s="1404" t="s">
        <v>503</v>
      </c>
      <c r="I63" s="1404"/>
      <c r="J63" s="1405">
        <f>+H38</f>
        <v>1442.65</v>
      </c>
      <c r="K63" s="1406"/>
      <c r="L63" s="1406"/>
      <c r="M63" s="1407"/>
      <c r="N63" s="1459"/>
      <c r="O63" s="1460"/>
      <c r="P63" s="1460"/>
      <c r="Q63" s="1460"/>
      <c r="R63" s="1460"/>
      <c r="S63" s="1460"/>
      <c r="T63" s="1460"/>
      <c r="U63" s="1461"/>
      <c r="V63" s="1536"/>
      <c r="W63" s="1537"/>
      <c r="X63" s="1537"/>
      <c r="Y63" s="1537"/>
      <c r="Z63" s="1537"/>
      <c r="AA63" s="1538"/>
      <c r="AB63" s="87"/>
    </row>
    <row r="64" spans="1:33" ht="19.5" customHeight="1" x14ac:dyDescent="0.2">
      <c r="B64" s="289"/>
      <c r="C64" s="1435" t="s">
        <v>507</v>
      </c>
      <c r="D64" s="1436"/>
      <c r="E64" s="1436"/>
      <c r="F64" s="1436"/>
      <c r="G64" s="1436"/>
      <c r="H64" s="1404" t="s">
        <v>503</v>
      </c>
      <c r="I64" s="1404"/>
      <c r="J64" s="1404">
        <f>SUM(J61:M63)</f>
        <v>10900.63</v>
      </c>
      <c r="K64" s="1404"/>
      <c r="L64" s="1404"/>
      <c r="M64" s="1404"/>
      <c r="N64" s="1462"/>
      <c r="O64" s="1463"/>
      <c r="P64" s="1463"/>
      <c r="Q64" s="1463"/>
      <c r="R64" s="1463"/>
      <c r="S64" s="1463"/>
      <c r="T64" s="1463"/>
      <c r="U64" s="1464"/>
      <c r="V64" s="1539"/>
      <c r="W64" s="1540"/>
      <c r="X64" s="1540"/>
      <c r="Y64" s="1540"/>
      <c r="Z64" s="1540"/>
      <c r="AA64" s="1541"/>
      <c r="AB64" s="87"/>
    </row>
    <row r="65" spans="2:28" ht="14.25" customHeight="1" x14ac:dyDescent="0.2">
      <c r="B65" s="289"/>
      <c r="C65" s="1402" t="s">
        <v>490</v>
      </c>
      <c r="D65" s="1403"/>
      <c r="E65" s="1403"/>
      <c r="F65" s="1403"/>
      <c r="G65" s="1403"/>
      <c r="H65" s="1404" t="s">
        <v>503</v>
      </c>
      <c r="I65" s="1404"/>
      <c r="J65" s="1405">
        <f>+H39</f>
        <v>0</v>
      </c>
      <c r="K65" s="1406"/>
      <c r="L65" s="1406"/>
      <c r="M65" s="1407"/>
      <c r="N65" s="1408" t="s">
        <v>504</v>
      </c>
      <c r="O65" s="1409"/>
      <c r="P65" s="1409"/>
      <c r="Q65" s="1409"/>
      <c r="R65" s="1409"/>
      <c r="S65" s="1409"/>
      <c r="T65" s="1409"/>
      <c r="U65" s="1410"/>
      <c r="V65" s="1533" t="s">
        <v>525</v>
      </c>
      <c r="W65" s="1534"/>
      <c r="X65" s="1534"/>
      <c r="Y65" s="1534"/>
      <c r="Z65" s="1534"/>
      <c r="AA65" s="1535"/>
      <c r="AB65" s="87"/>
    </row>
    <row r="66" spans="2:28" ht="21" customHeight="1" x14ac:dyDescent="0.2">
      <c r="B66" s="289"/>
      <c r="C66" s="1402" t="s">
        <v>492</v>
      </c>
      <c r="D66" s="1403"/>
      <c r="E66" s="1403"/>
      <c r="F66" s="1403"/>
      <c r="G66" s="1403"/>
      <c r="H66" s="1404" t="s">
        <v>503</v>
      </c>
      <c r="I66" s="1404"/>
      <c r="J66" s="1405">
        <f>+H40</f>
        <v>4885.99</v>
      </c>
      <c r="K66" s="1406"/>
      <c r="L66" s="1406"/>
      <c r="M66" s="1407"/>
      <c r="N66" s="1411"/>
      <c r="O66" s="1412"/>
      <c r="P66" s="1412"/>
      <c r="Q66" s="1412"/>
      <c r="R66" s="1412"/>
      <c r="S66" s="1412"/>
      <c r="T66" s="1412"/>
      <c r="U66" s="1413"/>
      <c r="V66" s="1536"/>
      <c r="W66" s="1537"/>
      <c r="X66" s="1537"/>
      <c r="Y66" s="1537"/>
      <c r="Z66" s="1537"/>
      <c r="AA66" s="1538"/>
      <c r="AB66" s="87"/>
    </row>
    <row r="67" spans="2:28" ht="14.25" customHeight="1" x14ac:dyDescent="0.2">
      <c r="B67" s="289"/>
      <c r="C67" s="1402" t="s">
        <v>493</v>
      </c>
      <c r="D67" s="1403"/>
      <c r="E67" s="1403"/>
      <c r="F67" s="1403"/>
      <c r="G67" s="1403"/>
      <c r="H67" s="1404" t="s">
        <v>503</v>
      </c>
      <c r="I67" s="1404"/>
      <c r="J67" s="1405">
        <f>+H41</f>
        <v>3624.66</v>
      </c>
      <c r="K67" s="1406"/>
      <c r="L67" s="1406"/>
      <c r="M67" s="1407"/>
      <c r="N67" s="1411"/>
      <c r="O67" s="1412"/>
      <c r="P67" s="1412"/>
      <c r="Q67" s="1412"/>
      <c r="R67" s="1412"/>
      <c r="S67" s="1412"/>
      <c r="T67" s="1412"/>
      <c r="U67" s="1413"/>
      <c r="V67" s="1536"/>
      <c r="W67" s="1537"/>
      <c r="X67" s="1537"/>
      <c r="Y67" s="1537"/>
      <c r="Z67" s="1537"/>
      <c r="AA67" s="1538"/>
      <c r="AB67" s="87"/>
    </row>
    <row r="68" spans="2:28" ht="14.25" customHeight="1" x14ac:dyDescent="0.2">
      <c r="B68" s="289"/>
      <c r="C68" s="1402" t="s">
        <v>509</v>
      </c>
      <c r="D68" s="1403"/>
      <c r="E68" s="1403"/>
      <c r="F68" s="1403"/>
      <c r="G68" s="1403"/>
      <c r="H68" s="1404" t="s">
        <v>503</v>
      </c>
      <c r="I68" s="1404"/>
      <c r="J68" s="1405">
        <f>+SUM(J65:M67)</f>
        <v>8510.65</v>
      </c>
      <c r="K68" s="1406"/>
      <c r="L68" s="1406"/>
      <c r="M68" s="1407"/>
      <c r="N68" s="1414"/>
      <c r="O68" s="1415"/>
      <c r="P68" s="1415"/>
      <c r="Q68" s="1415"/>
      <c r="R68" s="1415"/>
      <c r="S68" s="1415"/>
      <c r="T68" s="1415"/>
      <c r="U68" s="1416"/>
      <c r="V68" s="1539"/>
      <c r="W68" s="1540"/>
      <c r="X68" s="1540"/>
      <c r="Y68" s="1540"/>
      <c r="Z68" s="1540"/>
      <c r="AA68" s="1541"/>
      <c r="AB68" s="87"/>
    </row>
    <row r="69" spans="2:28" ht="16.5" customHeight="1" x14ac:dyDescent="0.2">
      <c r="B69" s="289"/>
      <c r="C69" s="1402" t="s">
        <v>494</v>
      </c>
      <c r="D69" s="1403"/>
      <c r="E69" s="1403"/>
      <c r="F69" s="1403"/>
      <c r="G69" s="1403"/>
      <c r="H69" s="1404" t="s">
        <v>503</v>
      </c>
      <c r="I69" s="1404"/>
      <c r="J69" s="1405">
        <f>+H42</f>
        <v>1371.05</v>
      </c>
      <c r="K69" s="1406"/>
      <c r="L69" s="1406"/>
      <c r="M69" s="1407"/>
      <c r="N69" s="1408" t="s">
        <v>504</v>
      </c>
      <c r="O69" s="1409"/>
      <c r="P69" s="1409"/>
      <c r="Q69" s="1409"/>
      <c r="R69" s="1409"/>
      <c r="S69" s="1409"/>
      <c r="T69" s="1409"/>
      <c r="U69" s="1410"/>
      <c r="V69" s="1533" t="s">
        <v>525</v>
      </c>
      <c r="W69" s="1534"/>
      <c r="X69" s="1534"/>
      <c r="Y69" s="1534"/>
      <c r="Z69" s="1534"/>
      <c r="AA69" s="1535"/>
      <c r="AB69" s="87"/>
    </row>
    <row r="70" spans="2:28" ht="16.5" customHeight="1" x14ac:dyDescent="0.2">
      <c r="B70" s="289"/>
      <c r="C70" s="1402" t="s">
        <v>496</v>
      </c>
      <c r="D70" s="1403"/>
      <c r="E70" s="1403"/>
      <c r="F70" s="1403"/>
      <c r="G70" s="1403"/>
      <c r="H70" s="1404" t="s">
        <v>503</v>
      </c>
      <c r="I70" s="1404"/>
      <c r="J70" s="1405">
        <f>+H43</f>
        <v>2851.38</v>
      </c>
      <c r="K70" s="1406"/>
      <c r="L70" s="1406"/>
      <c r="M70" s="1407"/>
      <c r="N70" s="1411"/>
      <c r="O70" s="1412"/>
      <c r="P70" s="1412"/>
      <c r="Q70" s="1412"/>
      <c r="R70" s="1412"/>
      <c r="S70" s="1412"/>
      <c r="T70" s="1412"/>
      <c r="U70" s="1413"/>
      <c r="V70" s="1536"/>
      <c r="W70" s="1537"/>
      <c r="X70" s="1537"/>
      <c r="Y70" s="1537"/>
      <c r="Z70" s="1537"/>
      <c r="AA70" s="1538"/>
      <c r="AB70" s="87"/>
    </row>
    <row r="71" spans="2:28" ht="16.5" customHeight="1" x14ac:dyDescent="0.2">
      <c r="B71" s="289"/>
      <c r="C71" s="1402" t="s">
        <v>497</v>
      </c>
      <c r="D71" s="1403"/>
      <c r="E71" s="1403"/>
      <c r="F71" s="1403"/>
      <c r="G71" s="1403"/>
      <c r="H71" s="1404" t="s">
        <v>503</v>
      </c>
      <c r="I71" s="1404"/>
      <c r="J71" s="1405">
        <f>+H44</f>
        <v>4210.5</v>
      </c>
      <c r="K71" s="1406"/>
      <c r="L71" s="1406"/>
      <c r="M71" s="1407"/>
      <c r="N71" s="1411"/>
      <c r="O71" s="1412"/>
      <c r="P71" s="1412"/>
      <c r="Q71" s="1412"/>
      <c r="R71" s="1412"/>
      <c r="S71" s="1412"/>
      <c r="T71" s="1412"/>
      <c r="U71" s="1413"/>
      <c r="V71" s="1536"/>
      <c r="W71" s="1537"/>
      <c r="X71" s="1537"/>
      <c r="Y71" s="1537"/>
      <c r="Z71" s="1537"/>
      <c r="AA71" s="1538"/>
      <c r="AB71" s="87"/>
    </row>
    <row r="72" spans="2:28" ht="16.5" customHeight="1" x14ac:dyDescent="0.2">
      <c r="B72" s="291"/>
      <c r="C72" s="1402" t="s">
        <v>510</v>
      </c>
      <c r="D72" s="1403"/>
      <c r="E72" s="1403"/>
      <c r="F72" s="1403"/>
      <c r="G72" s="1403"/>
      <c r="H72" s="1404" t="s">
        <v>503</v>
      </c>
      <c r="I72" s="1404"/>
      <c r="J72" s="1405">
        <f>+SUM(J69:M71)</f>
        <v>8432.93</v>
      </c>
      <c r="K72" s="1406"/>
      <c r="L72" s="1406"/>
      <c r="M72" s="1407"/>
      <c r="N72" s="1414"/>
      <c r="O72" s="1415"/>
      <c r="P72" s="1415"/>
      <c r="Q72" s="1415"/>
      <c r="R72" s="1415"/>
      <c r="S72" s="1415"/>
      <c r="T72" s="1415"/>
      <c r="U72" s="1416"/>
      <c r="V72" s="1539"/>
      <c r="W72" s="1540"/>
      <c r="X72" s="1540"/>
      <c r="Y72" s="1540"/>
      <c r="Z72" s="1540"/>
      <c r="AA72" s="1541"/>
      <c r="AB72" s="89"/>
    </row>
    <row r="73" spans="2:28" ht="18.75" customHeight="1" x14ac:dyDescent="0.2">
      <c r="B73" s="289"/>
      <c r="C73" s="1402" t="s">
        <v>498</v>
      </c>
      <c r="D73" s="1403"/>
      <c r="E73" s="1403"/>
      <c r="F73" s="1403"/>
      <c r="G73" s="1403"/>
      <c r="H73" s="1404" t="s">
        <v>503</v>
      </c>
      <c r="I73" s="1404"/>
      <c r="J73" s="1405">
        <f>+H45</f>
        <v>4948.72</v>
      </c>
      <c r="K73" s="1406"/>
      <c r="L73" s="1406"/>
      <c r="M73" s="1407"/>
      <c r="N73" s="1530" t="s">
        <v>504</v>
      </c>
      <c r="O73" s="1531"/>
      <c r="P73" s="1531"/>
      <c r="Q73" s="1531"/>
      <c r="R73" s="1531"/>
      <c r="S73" s="1531"/>
      <c r="T73" s="1531"/>
      <c r="U73" s="1532"/>
      <c r="V73" s="1533" t="s">
        <v>525</v>
      </c>
      <c r="W73" s="1534"/>
      <c r="X73" s="1534"/>
      <c r="Y73" s="1534"/>
      <c r="Z73" s="1534"/>
      <c r="AA73" s="1535"/>
      <c r="AB73" s="87"/>
    </row>
    <row r="74" spans="2:28" ht="18.75" customHeight="1" x14ac:dyDescent="0.2">
      <c r="B74" s="289"/>
      <c r="C74" s="1402" t="s">
        <v>500</v>
      </c>
      <c r="D74" s="1403"/>
      <c r="E74" s="1403"/>
      <c r="F74" s="1403"/>
      <c r="G74" s="1403"/>
      <c r="H74" s="1404" t="s">
        <v>503</v>
      </c>
      <c r="I74" s="1404"/>
      <c r="J74" s="1405">
        <f>+H46</f>
        <v>6496.46</v>
      </c>
      <c r="K74" s="1406"/>
      <c r="L74" s="1406"/>
      <c r="M74" s="1407"/>
      <c r="N74" s="1459"/>
      <c r="O74" s="1460"/>
      <c r="P74" s="1460"/>
      <c r="Q74" s="1460"/>
      <c r="R74" s="1460"/>
      <c r="S74" s="1460"/>
      <c r="T74" s="1460"/>
      <c r="U74" s="1461"/>
      <c r="V74" s="1536"/>
      <c r="W74" s="1537"/>
      <c r="X74" s="1537"/>
      <c r="Y74" s="1537"/>
      <c r="Z74" s="1537"/>
      <c r="AA74" s="1538"/>
      <c r="AB74" s="87"/>
    </row>
    <row r="75" spans="2:28" ht="18.75" customHeight="1" x14ac:dyDescent="0.2">
      <c r="B75" s="289"/>
      <c r="C75" s="1402" t="s">
        <v>501</v>
      </c>
      <c r="D75" s="1403"/>
      <c r="E75" s="1403"/>
      <c r="F75" s="1403"/>
      <c r="G75" s="1403"/>
      <c r="H75" s="1404" t="s">
        <v>503</v>
      </c>
      <c r="I75" s="1404"/>
      <c r="J75" s="1405">
        <f>+H47</f>
        <v>7865.25</v>
      </c>
      <c r="K75" s="1406"/>
      <c r="L75" s="1406"/>
      <c r="M75" s="1407"/>
      <c r="N75" s="1459"/>
      <c r="O75" s="1460"/>
      <c r="P75" s="1460"/>
      <c r="Q75" s="1460"/>
      <c r="R75" s="1460"/>
      <c r="S75" s="1460"/>
      <c r="T75" s="1460"/>
      <c r="U75" s="1461"/>
      <c r="V75" s="1536"/>
      <c r="W75" s="1537"/>
      <c r="X75" s="1537"/>
      <c r="Y75" s="1537"/>
      <c r="Z75" s="1537"/>
      <c r="AA75" s="1538"/>
      <c r="AB75" s="87"/>
    </row>
    <row r="76" spans="2:28" ht="18.75" customHeight="1" x14ac:dyDescent="0.2">
      <c r="B76" s="291"/>
      <c r="C76" s="1402" t="s">
        <v>511</v>
      </c>
      <c r="D76" s="1403"/>
      <c r="E76" s="1403"/>
      <c r="F76" s="1403"/>
      <c r="G76" s="1403"/>
      <c r="H76" s="1404" t="s">
        <v>503</v>
      </c>
      <c r="I76" s="1404"/>
      <c r="J76" s="1405">
        <f>+SUM(J73:M75)</f>
        <v>19310.43</v>
      </c>
      <c r="K76" s="1406"/>
      <c r="L76" s="1406"/>
      <c r="M76" s="1407"/>
      <c r="N76" s="1462"/>
      <c r="O76" s="1463"/>
      <c r="P76" s="1463"/>
      <c r="Q76" s="1463"/>
      <c r="R76" s="1463"/>
      <c r="S76" s="1463"/>
      <c r="T76" s="1463"/>
      <c r="U76" s="1464"/>
      <c r="V76" s="1539"/>
      <c r="W76" s="1540"/>
      <c r="X76" s="1540"/>
      <c r="Y76" s="1540"/>
      <c r="Z76" s="1540"/>
      <c r="AA76" s="1541"/>
      <c r="AB76" s="89"/>
    </row>
    <row r="111" ht="6" customHeight="1" x14ac:dyDescent="0.2"/>
  </sheetData>
  <mergeCells count="156">
    <mergeCell ref="C10:H11"/>
    <mergeCell ref="I10:Q11"/>
    <mergeCell ref="R10:U10"/>
    <mergeCell ref="V10:AA10"/>
    <mergeCell ref="R11:U11"/>
    <mergeCell ref="V11:AA11"/>
    <mergeCell ref="B2:G4"/>
    <mergeCell ref="H2:AB2"/>
    <mergeCell ref="H3:O3"/>
    <mergeCell ref="P3:AB3"/>
    <mergeCell ref="H4:AB4"/>
    <mergeCell ref="C7:H8"/>
    <mergeCell ref="I7:AA8"/>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34:AA34"/>
    <mergeCell ref="C35:G35"/>
    <mergeCell ref="K35:P35"/>
    <mergeCell ref="Q35:AA35"/>
    <mergeCell ref="C36:G36"/>
    <mergeCell ref="K36:P36"/>
    <mergeCell ref="Q36:AA38"/>
    <mergeCell ref="C37:G37"/>
    <mergeCell ref="K37:P37"/>
    <mergeCell ref="C38:G38"/>
    <mergeCell ref="C42:G42"/>
    <mergeCell ref="K42:P42"/>
    <mergeCell ref="Q42:AA44"/>
    <mergeCell ref="C43:G43"/>
    <mergeCell ref="K43:P43"/>
    <mergeCell ref="C44:G44"/>
    <mergeCell ref="K44:P44"/>
    <mergeCell ref="K38:P38"/>
    <mergeCell ref="C39:G39"/>
    <mergeCell ref="K39:P39"/>
    <mergeCell ref="Q39:AA41"/>
    <mergeCell ref="C40:G40"/>
    <mergeCell ref="K40:P40"/>
    <mergeCell ref="C41:G41"/>
    <mergeCell ref="K41:P41"/>
    <mergeCell ref="C48:G48"/>
    <mergeCell ref="K48:P48"/>
    <mergeCell ref="Q48:AA48"/>
    <mergeCell ref="C49:H49"/>
    <mergeCell ref="C52:AA53"/>
    <mergeCell ref="C54:AA56"/>
    <mergeCell ref="C45:G45"/>
    <mergeCell ref="K45:P45"/>
    <mergeCell ref="Q45:AA47"/>
    <mergeCell ref="C46:G46"/>
    <mergeCell ref="K46:P46"/>
    <mergeCell ref="C47:G47"/>
    <mergeCell ref="K47:P47"/>
    <mergeCell ref="C59:G60"/>
    <mergeCell ref="H59:I60"/>
    <mergeCell ref="J59:M60"/>
    <mergeCell ref="N59:U60"/>
    <mergeCell ref="V59:AA60"/>
    <mergeCell ref="C61:G61"/>
    <mergeCell ref="H61:I61"/>
    <mergeCell ref="J61:M61"/>
    <mergeCell ref="N61:U64"/>
    <mergeCell ref="V61:AA64"/>
    <mergeCell ref="C64:G64"/>
    <mergeCell ref="H64:I64"/>
    <mergeCell ref="J64:M64"/>
    <mergeCell ref="H72:I72"/>
    <mergeCell ref="J72:M72"/>
    <mergeCell ref="C65:G65"/>
    <mergeCell ref="H65:I65"/>
    <mergeCell ref="J65:M65"/>
    <mergeCell ref="C62:G62"/>
    <mergeCell ref="H62:I62"/>
    <mergeCell ref="J62:M62"/>
    <mergeCell ref="C63:G63"/>
    <mergeCell ref="H63:I63"/>
    <mergeCell ref="J63:M63"/>
    <mergeCell ref="J68:M68"/>
    <mergeCell ref="C69:G69"/>
    <mergeCell ref="H69:I69"/>
    <mergeCell ref="J69:M69"/>
    <mergeCell ref="N73:U76"/>
    <mergeCell ref="N69:U72"/>
    <mergeCell ref="V69:AA72"/>
    <mergeCell ref="C70:G70"/>
    <mergeCell ref="H70:I70"/>
    <mergeCell ref="J70:M70"/>
    <mergeCell ref="C71:G71"/>
    <mergeCell ref="N65:U68"/>
    <mergeCell ref="V65:AA68"/>
    <mergeCell ref="C66:G66"/>
    <mergeCell ref="H66:I66"/>
    <mergeCell ref="J66:M66"/>
    <mergeCell ref="C67:G67"/>
    <mergeCell ref="H67:I67"/>
    <mergeCell ref="J67:M67"/>
    <mergeCell ref="C68:G68"/>
    <mergeCell ref="H68:I68"/>
    <mergeCell ref="H71:I71"/>
    <mergeCell ref="J71:M71"/>
    <mergeCell ref="V73:AA76"/>
    <mergeCell ref="C74:G74"/>
    <mergeCell ref="H74:I74"/>
    <mergeCell ref="J74:M74"/>
    <mergeCell ref="C72:G72"/>
    <mergeCell ref="C75:G75"/>
    <mergeCell ref="H75:I75"/>
    <mergeCell ref="J75:M75"/>
    <mergeCell ref="C76:G76"/>
    <mergeCell ref="H76:I76"/>
    <mergeCell ref="C73:G73"/>
    <mergeCell ref="H73:I73"/>
    <mergeCell ref="J73:M73"/>
    <mergeCell ref="J76:M76"/>
  </mergeCell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04"/>
  <sheetViews>
    <sheetView topLeftCell="A37" workbookViewId="0">
      <selection activeCell="K39" sqref="K39:AA39"/>
    </sheetView>
  </sheetViews>
  <sheetFormatPr baseColWidth="10" defaultColWidth="3.7109375" defaultRowHeight="14.25" x14ac:dyDescent="0.2"/>
  <cols>
    <col min="1" max="1" width="3.7109375" style="48"/>
    <col min="2" max="2" width="2.85546875" style="48" customWidth="1"/>
    <col min="3" max="6" width="2.7109375" style="48" customWidth="1"/>
    <col min="7" max="7" width="4.28515625" style="48" customWidth="1"/>
    <col min="8" max="8" width="19.5703125" style="48" customWidth="1"/>
    <col min="9" max="9" width="13.42578125" style="48" customWidth="1"/>
    <col min="10" max="10" width="15" style="48" customWidth="1"/>
    <col min="11" max="12" width="3.42578125" style="48" customWidth="1"/>
    <col min="13" max="15" width="2.7109375" style="48" customWidth="1"/>
    <col min="16" max="16" width="3.42578125" style="48" customWidth="1"/>
    <col min="17" max="17" width="3.5703125" style="48" customWidth="1"/>
    <col min="18" max="18" width="3.7109375" style="48"/>
    <col min="19" max="19" width="3.28515625" style="48" customWidth="1"/>
    <col min="20" max="20" width="7.42578125" style="48" customWidth="1"/>
    <col min="21" max="21" width="3.5703125" style="48" customWidth="1"/>
    <col min="22" max="22" width="3.7109375" style="48"/>
    <col min="23" max="25" width="5" style="48" customWidth="1"/>
    <col min="26" max="26" width="6.7109375" style="48" customWidth="1"/>
    <col min="27" max="27" width="4.140625" style="48" customWidth="1"/>
    <col min="28" max="28" width="2" style="48" customWidth="1"/>
    <col min="29" max="16384" width="3.7109375" style="48"/>
  </cols>
  <sheetData>
    <row r="1" spans="1:28" ht="15" thickBot="1" x14ac:dyDescent="0.25">
      <c r="A1" s="46"/>
      <c r="B1" s="47"/>
      <c r="C1" s="47"/>
      <c r="D1" s="47"/>
      <c r="E1" s="47"/>
      <c r="F1" s="47"/>
    </row>
    <row r="2" spans="1:28" ht="45.75" customHeight="1" x14ac:dyDescent="0.2">
      <c r="A2" s="46"/>
      <c r="B2" s="846"/>
      <c r="C2" s="847"/>
      <c r="D2" s="847"/>
      <c r="E2" s="847"/>
      <c r="F2" s="847"/>
      <c r="G2" s="847"/>
      <c r="H2" s="852" t="s">
        <v>0</v>
      </c>
      <c r="I2" s="852"/>
      <c r="J2" s="852"/>
      <c r="K2" s="852"/>
      <c r="L2" s="852"/>
      <c r="M2" s="852"/>
      <c r="N2" s="852"/>
      <c r="O2" s="852"/>
      <c r="P2" s="852"/>
      <c r="Q2" s="852"/>
      <c r="R2" s="852"/>
      <c r="S2" s="852"/>
      <c r="T2" s="852"/>
      <c r="U2" s="852"/>
      <c r="V2" s="852"/>
      <c r="W2" s="852"/>
      <c r="X2" s="852"/>
      <c r="Y2" s="852"/>
      <c r="Z2" s="852"/>
      <c r="AA2" s="852"/>
      <c r="AB2" s="853"/>
    </row>
    <row r="3" spans="1:28" ht="15" x14ac:dyDescent="0.2">
      <c r="A3" s="46"/>
      <c r="B3" s="848"/>
      <c r="C3" s="849"/>
      <c r="D3" s="849"/>
      <c r="E3" s="849"/>
      <c r="F3" s="849"/>
      <c r="G3" s="849"/>
      <c r="H3" s="854" t="s">
        <v>1</v>
      </c>
      <c r="I3" s="854"/>
      <c r="J3" s="854"/>
      <c r="K3" s="854"/>
      <c r="L3" s="854"/>
      <c r="M3" s="854"/>
      <c r="N3" s="854"/>
      <c r="O3" s="854"/>
      <c r="P3" s="854" t="s">
        <v>2</v>
      </c>
      <c r="Q3" s="854"/>
      <c r="R3" s="854"/>
      <c r="S3" s="854"/>
      <c r="T3" s="854"/>
      <c r="U3" s="854"/>
      <c r="V3" s="854"/>
      <c r="W3" s="854"/>
      <c r="X3" s="854"/>
      <c r="Y3" s="854"/>
      <c r="Z3" s="854"/>
      <c r="AA3" s="854"/>
      <c r="AB3" s="855"/>
    </row>
    <row r="4" spans="1:28" ht="15.75" thickBot="1" x14ac:dyDescent="0.25">
      <c r="A4" s="46"/>
      <c r="B4" s="850"/>
      <c r="C4" s="851"/>
      <c r="D4" s="851"/>
      <c r="E4" s="851"/>
      <c r="F4" s="851"/>
      <c r="G4" s="851"/>
      <c r="H4" s="856" t="s">
        <v>3</v>
      </c>
      <c r="I4" s="856"/>
      <c r="J4" s="856"/>
      <c r="K4" s="856"/>
      <c r="L4" s="856"/>
      <c r="M4" s="856"/>
      <c r="N4" s="856"/>
      <c r="O4" s="856"/>
      <c r="P4" s="856"/>
      <c r="Q4" s="856"/>
      <c r="R4" s="856"/>
      <c r="S4" s="856"/>
      <c r="T4" s="856"/>
      <c r="U4" s="856"/>
      <c r="V4" s="856"/>
      <c r="W4" s="856"/>
      <c r="X4" s="856"/>
      <c r="Y4" s="856"/>
      <c r="Z4" s="856"/>
      <c r="AA4" s="856"/>
      <c r="AB4" s="857"/>
    </row>
    <row r="5" spans="1:28" ht="15" x14ac:dyDescent="0.2">
      <c r="A5" s="46"/>
      <c r="B5" s="46"/>
      <c r="C5" s="46"/>
      <c r="D5" s="46"/>
      <c r="E5" s="46"/>
      <c r="F5" s="46"/>
      <c r="G5" s="46"/>
      <c r="H5" s="49"/>
      <c r="I5" s="49"/>
      <c r="J5" s="49"/>
      <c r="K5" s="49"/>
      <c r="L5" s="49"/>
      <c r="M5" s="49"/>
      <c r="N5" s="49"/>
      <c r="O5" s="49"/>
      <c r="P5" s="49"/>
      <c r="Q5" s="49"/>
      <c r="R5" s="49"/>
      <c r="S5" s="49"/>
      <c r="T5" s="49"/>
      <c r="U5" s="49"/>
      <c r="V5" s="49"/>
      <c r="W5" s="49"/>
      <c r="X5" s="49"/>
      <c r="Y5" s="49"/>
      <c r="Z5" s="49"/>
      <c r="AA5" s="49"/>
      <c r="AB5" s="49"/>
    </row>
    <row r="6" spans="1:28" ht="4.1500000000000004" customHeight="1" thickBot="1" x14ac:dyDescent="0.25">
      <c r="B6" s="50"/>
      <c r="C6" s="51"/>
      <c r="D6" s="51"/>
      <c r="E6" s="51"/>
      <c r="F6" s="51"/>
      <c r="G6" s="51"/>
      <c r="H6" s="51"/>
      <c r="I6" s="52"/>
      <c r="J6" s="52"/>
      <c r="K6" s="52"/>
      <c r="L6" s="52"/>
      <c r="M6" s="52"/>
      <c r="N6" s="52"/>
      <c r="O6" s="52"/>
      <c r="P6" s="52"/>
      <c r="Q6" s="52"/>
      <c r="R6" s="53"/>
      <c r="S6" s="53"/>
      <c r="T6" s="53"/>
      <c r="U6" s="53"/>
      <c r="V6" s="53"/>
      <c r="W6" s="51"/>
      <c r="X6" s="51"/>
      <c r="Y6" s="51"/>
      <c r="Z6" s="51"/>
      <c r="AA6" s="51"/>
      <c r="AB6" s="54"/>
    </row>
    <row r="7" spans="1:28" ht="15" customHeight="1" x14ac:dyDescent="0.2">
      <c r="B7" s="55"/>
      <c r="C7" s="666" t="s">
        <v>4</v>
      </c>
      <c r="D7" s="667"/>
      <c r="E7" s="667"/>
      <c r="F7" s="667"/>
      <c r="G7" s="667"/>
      <c r="H7" s="668"/>
      <c r="I7" s="858" t="s">
        <v>66</v>
      </c>
      <c r="J7" s="859"/>
      <c r="K7" s="859"/>
      <c r="L7" s="859"/>
      <c r="M7" s="859"/>
      <c r="N7" s="859"/>
      <c r="O7" s="859"/>
      <c r="P7" s="859"/>
      <c r="Q7" s="859"/>
      <c r="R7" s="859"/>
      <c r="S7" s="859"/>
      <c r="T7" s="859"/>
      <c r="U7" s="859"/>
      <c r="V7" s="859"/>
      <c r="W7" s="859"/>
      <c r="X7" s="859"/>
      <c r="Y7" s="859"/>
      <c r="Z7" s="859"/>
      <c r="AA7" s="860"/>
      <c r="AB7" s="56"/>
    </row>
    <row r="8" spans="1:28" ht="8.4499999999999993" customHeight="1" thickBot="1" x14ac:dyDescent="0.25">
      <c r="B8" s="55"/>
      <c r="C8" s="669"/>
      <c r="D8" s="670"/>
      <c r="E8" s="670"/>
      <c r="F8" s="670"/>
      <c r="G8" s="670"/>
      <c r="H8" s="671"/>
      <c r="I8" s="861"/>
      <c r="J8" s="862"/>
      <c r="K8" s="862"/>
      <c r="L8" s="862"/>
      <c r="M8" s="862"/>
      <c r="N8" s="862"/>
      <c r="O8" s="862"/>
      <c r="P8" s="862"/>
      <c r="Q8" s="862"/>
      <c r="R8" s="862"/>
      <c r="S8" s="862"/>
      <c r="T8" s="862"/>
      <c r="U8" s="862"/>
      <c r="V8" s="862"/>
      <c r="W8" s="862"/>
      <c r="X8" s="862"/>
      <c r="Y8" s="862"/>
      <c r="Z8" s="862"/>
      <c r="AA8" s="863"/>
      <c r="AB8" s="56"/>
    </row>
    <row r="9" spans="1:28" ht="9.6" customHeight="1" thickBot="1" x14ac:dyDescent="0.25">
      <c r="B9" s="55"/>
      <c r="C9" s="57"/>
      <c r="D9" s="57"/>
      <c r="E9" s="57"/>
      <c r="F9" s="57"/>
      <c r="G9" s="57"/>
      <c r="H9" s="57"/>
      <c r="I9" s="58"/>
      <c r="J9" s="58"/>
      <c r="K9" s="58"/>
      <c r="L9" s="58"/>
      <c r="M9" s="58"/>
      <c r="N9" s="58"/>
      <c r="O9" s="58"/>
      <c r="P9" s="58"/>
      <c r="Q9" s="58"/>
      <c r="R9" s="59"/>
      <c r="S9" s="59"/>
      <c r="T9" s="59"/>
      <c r="U9" s="59"/>
      <c r="V9" s="59"/>
      <c r="W9" s="57"/>
      <c r="X9" s="57"/>
      <c r="Y9" s="57"/>
      <c r="Z9" s="57"/>
      <c r="AA9" s="57"/>
      <c r="AB9" s="56"/>
    </row>
    <row r="10" spans="1:28" ht="15" customHeight="1" thickBot="1" x14ac:dyDescent="0.25">
      <c r="B10" s="55"/>
      <c r="C10" s="666" t="s">
        <v>6</v>
      </c>
      <c r="D10" s="667"/>
      <c r="E10" s="667"/>
      <c r="F10" s="667"/>
      <c r="G10" s="667"/>
      <c r="H10" s="668"/>
      <c r="I10" s="838" t="s">
        <v>67</v>
      </c>
      <c r="J10" s="839"/>
      <c r="K10" s="839"/>
      <c r="L10" s="839"/>
      <c r="M10" s="839"/>
      <c r="N10" s="839"/>
      <c r="O10" s="839"/>
      <c r="P10" s="839"/>
      <c r="Q10" s="840"/>
      <c r="R10" s="708" t="s">
        <v>8</v>
      </c>
      <c r="S10" s="709"/>
      <c r="T10" s="709"/>
      <c r="U10" s="710"/>
      <c r="V10" s="608" t="s">
        <v>9</v>
      </c>
      <c r="W10" s="609"/>
      <c r="X10" s="609"/>
      <c r="Y10" s="609"/>
      <c r="Z10" s="609"/>
      <c r="AA10" s="610"/>
      <c r="AB10" s="56"/>
    </row>
    <row r="11" spans="1:28" ht="19.149999999999999" customHeight="1" thickBot="1" x14ac:dyDescent="0.25">
      <c r="B11" s="55"/>
      <c r="C11" s="669"/>
      <c r="D11" s="670"/>
      <c r="E11" s="670"/>
      <c r="F11" s="670"/>
      <c r="G11" s="670"/>
      <c r="H11" s="671"/>
      <c r="I11" s="841"/>
      <c r="J11" s="842"/>
      <c r="K11" s="842"/>
      <c r="L11" s="842"/>
      <c r="M11" s="842"/>
      <c r="N11" s="842"/>
      <c r="O11" s="842"/>
      <c r="P11" s="842"/>
      <c r="Q11" s="843"/>
      <c r="R11" s="804" t="s">
        <v>68</v>
      </c>
      <c r="S11" s="844"/>
      <c r="T11" s="844"/>
      <c r="U11" s="845"/>
      <c r="V11" s="699" t="s">
        <v>69</v>
      </c>
      <c r="W11" s="706"/>
      <c r="X11" s="706"/>
      <c r="Y11" s="706"/>
      <c r="Z11" s="706"/>
      <c r="AA11" s="707"/>
      <c r="AB11" s="56"/>
    </row>
    <row r="12" spans="1:28" ht="7.15" customHeight="1" thickBot="1" x14ac:dyDescent="0.25">
      <c r="B12" s="60"/>
      <c r="C12" s="61"/>
      <c r="D12" s="61"/>
      <c r="E12" s="61"/>
      <c r="F12" s="61"/>
      <c r="G12" s="61"/>
      <c r="H12" s="61"/>
      <c r="I12" s="61"/>
      <c r="J12" s="61"/>
      <c r="K12" s="61"/>
      <c r="L12" s="61"/>
      <c r="M12" s="61"/>
      <c r="N12" s="61"/>
      <c r="O12" s="61"/>
      <c r="P12" s="61"/>
      <c r="Q12" s="61"/>
      <c r="R12" s="61"/>
      <c r="S12" s="61"/>
      <c r="T12" s="61"/>
      <c r="U12" s="61"/>
      <c r="V12" s="61"/>
      <c r="W12" s="61"/>
      <c r="X12" s="61"/>
      <c r="Y12" s="61"/>
      <c r="Z12" s="61"/>
      <c r="AA12" s="61"/>
      <c r="AB12" s="62"/>
    </row>
    <row r="13" spans="1:28" ht="15" customHeight="1" x14ac:dyDescent="0.2">
      <c r="B13" s="60"/>
      <c r="C13" s="666" t="s">
        <v>11</v>
      </c>
      <c r="D13" s="667"/>
      <c r="E13" s="667"/>
      <c r="F13" s="667"/>
      <c r="G13" s="667"/>
      <c r="H13" s="668"/>
      <c r="I13" s="829" t="s">
        <v>70</v>
      </c>
      <c r="J13" s="830"/>
      <c r="K13" s="830"/>
      <c r="L13" s="830"/>
      <c r="M13" s="830"/>
      <c r="N13" s="830"/>
      <c r="O13" s="830"/>
      <c r="P13" s="830"/>
      <c r="Q13" s="830"/>
      <c r="R13" s="830"/>
      <c r="S13" s="831"/>
      <c r="T13" s="666" t="s">
        <v>13</v>
      </c>
      <c r="U13" s="667"/>
      <c r="V13" s="667"/>
      <c r="W13" s="667"/>
      <c r="X13" s="667"/>
      <c r="Y13" s="667"/>
      <c r="Z13" s="667"/>
      <c r="AA13" s="668"/>
      <c r="AB13" s="62"/>
    </row>
    <row r="14" spans="1:28" ht="26.45" customHeight="1" thickBot="1" x14ac:dyDescent="0.25">
      <c r="B14" s="60"/>
      <c r="C14" s="669"/>
      <c r="D14" s="670"/>
      <c r="E14" s="670"/>
      <c r="F14" s="670"/>
      <c r="G14" s="670"/>
      <c r="H14" s="671"/>
      <c r="I14" s="832"/>
      <c r="J14" s="833"/>
      <c r="K14" s="833"/>
      <c r="L14" s="833"/>
      <c r="M14" s="833"/>
      <c r="N14" s="833"/>
      <c r="O14" s="833"/>
      <c r="P14" s="833"/>
      <c r="Q14" s="833"/>
      <c r="R14" s="833"/>
      <c r="S14" s="834"/>
      <c r="T14" s="835" t="s">
        <v>71</v>
      </c>
      <c r="U14" s="836"/>
      <c r="V14" s="836"/>
      <c r="W14" s="836"/>
      <c r="X14" s="836"/>
      <c r="Y14" s="836"/>
      <c r="Z14" s="836"/>
      <c r="AA14" s="837"/>
      <c r="AB14" s="62"/>
    </row>
    <row r="15" spans="1:28" ht="8.4499999999999993" customHeight="1" thickBot="1" x14ac:dyDescent="0.25">
      <c r="B15" s="60"/>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2"/>
    </row>
    <row r="16" spans="1:28" ht="24.6" customHeight="1" thickBot="1" x14ac:dyDescent="0.25">
      <c r="B16" s="60"/>
      <c r="C16" s="629" t="s">
        <v>15</v>
      </c>
      <c r="D16" s="630"/>
      <c r="E16" s="630"/>
      <c r="F16" s="630"/>
      <c r="G16" s="630"/>
      <c r="H16" s="631"/>
      <c r="I16" s="801" t="s">
        <v>72</v>
      </c>
      <c r="J16" s="802"/>
      <c r="K16" s="802"/>
      <c r="L16" s="802"/>
      <c r="M16" s="802"/>
      <c r="N16" s="802"/>
      <c r="O16" s="802"/>
      <c r="P16" s="802"/>
      <c r="Q16" s="802"/>
      <c r="R16" s="802"/>
      <c r="S16" s="802"/>
      <c r="T16" s="802"/>
      <c r="U16" s="802"/>
      <c r="V16" s="802"/>
      <c r="W16" s="802"/>
      <c r="X16" s="802"/>
      <c r="Y16" s="802"/>
      <c r="Z16" s="802"/>
      <c r="AA16" s="803"/>
      <c r="AB16" s="62"/>
    </row>
    <row r="17" spans="2:28" ht="10.15" customHeight="1" thickBot="1" x14ac:dyDescent="0.25">
      <c r="B17" s="60"/>
      <c r="C17" s="59"/>
      <c r="D17" s="59"/>
      <c r="E17" s="59"/>
      <c r="F17" s="59"/>
      <c r="G17" s="59"/>
      <c r="H17" s="59"/>
      <c r="I17" s="63"/>
      <c r="J17" s="63"/>
      <c r="K17" s="63"/>
      <c r="L17" s="63"/>
      <c r="M17" s="63"/>
      <c r="N17" s="63"/>
      <c r="O17" s="63"/>
      <c r="P17" s="63"/>
      <c r="Q17" s="63"/>
      <c r="R17" s="63"/>
      <c r="S17" s="63"/>
      <c r="T17" s="63"/>
      <c r="U17" s="63"/>
      <c r="V17" s="63"/>
      <c r="W17" s="63"/>
      <c r="X17" s="63"/>
      <c r="Y17" s="63"/>
      <c r="Z17" s="63"/>
      <c r="AA17" s="63"/>
      <c r="AB17" s="62"/>
    </row>
    <row r="18" spans="2:28" ht="72.75" customHeight="1" thickBot="1" x14ac:dyDescent="0.25">
      <c r="B18" s="60"/>
      <c r="C18" s="629" t="s">
        <v>73</v>
      </c>
      <c r="D18" s="630"/>
      <c r="E18" s="630"/>
      <c r="F18" s="630"/>
      <c r="G18" s="630"/>
      <c r="H18" s="631"/>
      <c r="I18" s="801" t="s">
        <v>74</v>
      </c>
      <c r="J18" s="802"/>
      <c r="K18" s="802"/>
      <c r="L18" s="802"/>
      <c r="M18" s="802"/>
      <c r="N18" s="802"/>
      <c r="O18" s="802"/>
      <c r="P18" s="802"/>
      <c r="Q18" s="802"/>
      <c r="R18" s="802"/>
      <c r="S18" s="802"/>
      <c r="T18" s="802"/>
      <c r="U18" s="802"/>
      <c r="V18" s="802"/>
      <c r="W18" s="802"/>
      <c r="X18" s="802"/>
      <c r="Y18" s="802"/>
      <c r="Z18" s="802"/>
      <c r="AA18" s="803"/>
      <c r="AB18" s="62"/>
    </row>
    <row r="19" spans="2:28" ht="10.9" customHeight="1" thickBot="1" x14ac:dyDescent="0.25">
      <c r="B19" s="60"/>
      <c r="C19" s="59"/>
      <c r="D19" s="59"/>
      <c r="E19" s="59"/>
      <c r="F19" s="59"/>
      <c r="G19" s="59"/>
      <c r="H19" s="59"/>
      <c r="I19" s="63"/>
      <c r="J19" s="63"/>
      <c r="K19" s="63"/>
      <c r="L19" s="63"/>
      <c r="M19" s="63"/>
      <c r="N19" s="63"/>
      <c r="O19" s="63"/>
      <c r="P19" s="63"/>
      <c r="Q19" s="63"/>
      <c r="R19" s="63"/>
      <c r="S19" s="63"/>
      <c r="T19" s="63"/>
      <c r="U19" s="63"/>
      <c r="V19" s="63"/>
      <c r="W19" s="63"/>
      <c r="X19" s="63"/>
      <c r="Y19" s="63"/>
      <c r="Z19" s="63"/>
      <c r="AA19" s="63"/>
      <c r="AB19" s="62"/>
    </row>
    <row r="20" spans="2:28" s="46" customFormat="1" ht="17.45" customHeight="1" thickBot="1" x14ac:dyDescent="0.25">
      <c r="B20" s="60"/>
      <c r="C20" s="684" t="s">
        <v>19</v>
      </c>
      <c r="D20" s="685"/>
      <c r="E20" s="685"/>
      <c r="F20" s="685"/>
      <c r="G20" s="685"/>
      <c r="H20" s="686"/>
      <c r="I20" s="814" t="s">
        <v>75</v>
      </c>
      <c r="J20" s="815"/>
      <c r="K20" s="815"/>
      <c r="L20" s="816"/>
      <c r="M20" s="608" t="s">
        <v>21</v>
      </c>
      <c r="N20" s="609"/>
      <c r="O20" s="609"/>
      <c r="P20" s="609"/>
      <c r="Q20" s="609"/>
      <c r="R20" s="609"/>
      <c r="S20" s="610"/>
      <c r="T20" s="820" t="s">
        <v>22</v>
      </c>
      <c r="U20" s="821"/>
      <c r="V20" s="821"/>
      <c r="W20" s="821"/>
      <c r="X20" s="821"/>
      <c r="Y20" s="821"/>
      <c r="Z20" s="821"/>
      <c r="AA20" s="822"/>
      <c r="AB20" s="62"/>
    </row>
    <row r="21" spans="2:28" s="46" customFormat="1" ht="19.149999999999999" customHeight="1" thickBot="1" x14ac:dyDescent="0.25">
      <c r="B21" s="60"/>
      <c r="C21" s="687"/>
      <c r="D21" s="688"/>
      <c r="E21" s="688"/>
      <c r="F21" s="688"/>
      <c r="G21" s="688"/>
      <c r="H21" s="689"/>
      <c r="I21" s="817"/>
      <c r="J21" s="818"/>
      <c r="K21" s="818"/>
      <c r="L21" s="819"/>
      <c r="M21" s="823" t="s">
        <v>23</v>
      </c>
      <c r="N21" s="824"/>
      <c r="O21" s="824"/>
      <c r="P21" s="824"/>
      <c r="Q21" s="824"/>
      <c r="R21" s="824"/>
      <c r="S21" s="825"/>
      <c r="T21" s="826" t="s">
        <v>24</v>
      </c>
      <c r="U21" s="827"/>
      <c r="V21" s="827"/>
      <c r="W21" s="827"/>
      <c r="X21" s="827"/>
      <c r="Y21" s="827"/>
      <c r="Z21" s="827"/>
      <c r="AA21" s="828"/>
      <c r="AB21" s="62"/>
    </row>
    <row r="22" spans="2:28" ht="10.9" customHeight="1" thickBot="1" x14ac:dyDescent="0.25">
      <c r="B22" s="60"/>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2"/>
    </row>
    <row r="23" spans="2:28" ht="24" customHeight="1" x14ac:dyDescent="0.2">
      <c r="B23" s="60"/>
      <c r="C23" s="608" t="s">
        <v>25</v>
      </c>
      <c r="D23" s="609"/>
      <c r="E23" s="609"/>
      <c r="F23" s="609"/>
      <c r="G23" s="609"/>
      <c r="H23" s="609"/>
      <c r="I23" s="610"/>
      <c r="J23" s="608" t="s">
        <v>26</v>
      </c>
      <c r="K23" s="609"/>
      <c r="L23" s="609"/>
      <c r="M23" s="609"/>
      <c r="N23" s="609"/>
      <c r="O23" s="609"/>
      <c r="P23" s="610"/>
      <c r="Q23" s="608" t="s">
        <v>27</v>
      </c>
      <c r="R23" s="609"/>
      <c r="S23" s="609"/>
      <c r="T23" s="609"/>
      <c r="U23" s="609"/>
      <c r="V23" s="609"/>
      <c r="W23" s="609"/>
      <c r="X23" s="609"/>
      <c r="Y23" s="609"/>
      <c r="Z23" s="609"/>
      <c r="AA23" s="610"/>
      <c r="AB23" s="62"/>
    </row>
    <row r="24" spans="2:28" ht="43.15" customHeight="1" thickBot="1" x14ac:dyDescent="0.25">
      <c r="B24" s="60"/>
      <c r="C24" s="808" t="s">
        <v>76</v>
      </c>
      <c r="D24" s="809"/>
      <c r="E24" s="809"/>
      <c r="F24" s="809"/>
      <c r="G24" s="809"/>
      <c r="H24" s="809"/>
      <c r="I24" s="810"/>
      <c r="J24" s="808" t="s">
        <v>77</v>
      </c>
      <c r="K24" s="809"/>
      <c r="L24" s="809"/>
      <c r="M24" s="809"/>
      <c r="N24" s="809"/>
      <c r="O24" s="809"/>
      <c r="P24" s="810"/>
      <c r="Q24" s="811" t="s">
        <v>78</v>
      </c>
      <c r="R24" s="812"/>
      <c r="S24" s="812"/>
      <c r="T24" s="812"/>
      <c r="U24" s="812"/>
      <c r="V24" s="812"/>
      <c r="W24" s="812"/>
      <c r="X24" s="812"/>
      <c r="Y24" s="812"/>
      <c r="Z24" s="812"/>
      <c r="AA24" s="813"/>
      <c r="AB24" s="62"/>
    </row>
    <row r="25" spans="2:28" ht="7.9" customHeight="1" thickBot="1" x14ac:dyDescent="0.25">
      <c r="B25" s="60"/>
      <c r="C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62"/>
    </row>
    <row r="26" spans="2:28" ht="30" customHeight="1" thickBot="1" x14ac:dyDescent="0.25">
      <c r="B26" s="60"/>
      <c r="C26" s="629" t="s">
        <v>31</v>
      </c>
      <c r="D26" s="630"/>
      <c r="E26" s="630"/>
      <c r="F26" s="630"/>
      <c r="G26" s="630"/>
      <c r="H26" s="631"/>
      <c r="I26" s="801" t="s">
        <v>79</v>
      </c>
      <c r="J26" s="802"/>
      <c r="K26" s="802"/>
      <c r="L26" s="802"/>
      <c r="M26" s="802"/>
      <c r="N26" s="802"/>
      <c r="O26" s="802"/>
      <c r="P26" s="802"/>
      <c r="Q26" s="802"/>
      <c r="R26" s="802"/>
      <c r="S26" s="802"/>
      <c r="T26" s="802"/>
      <c r="U26" s="802"/>
      <c r="V26" s="802"/>
      <c r="W26" s="802"/>
      <c r="X26" s="802"/>
      <c r="Y26" s="802"/>
      <c r="Z26" s="802"/>
      <c r="AA26" s="803"/>
      <c r="AB26" s="62"/>
    </row>
    <row r="27" spans="2:28" ht="9.6" customHeight="1" thickBot="1" x14ac:dyDescent="0.25">
      <c r="B27" s="60"/>
      <c r="C27" s="59"/>
      <c r="D27" s="59"/>
      <c r="E27" s="59"/>
      <c r="F27" s="59"/>
      <c r="G27" s="59"/>
      <c r="H27" s="59"/>
      <c r="I27" s="63"/>
      <c r="J27" s="63"/>
      <c r="K27" s="63"/>
      <c r="L27" s="63"/>
      <c r="M27" s="63"/>
      <c r="N27" s="63"/>
      <c r="O27" s="63"/>
      <c r="P27" s="63"/>
      <c r="Q27" s="63"/>
      <c r="R27" s="63"/>
      <c r="S27" s="63"/>
      <c r="T27" s="63"/>
      <c r="U27" s="63"/>
      <c r="V27" s="63"/>
      <c r="W27" s="63"/>
      <c r="X27" s="63"/>
      <c r="Y27" s="63"/>
      <c r="Z27" s="63"/>
      <c r="AA27" s="63"/>
      <c r="AB27" s="62"/>
    </row>
    <row r="28" spans="2:28" ht="43.9" customHeight="1" thickBot="1" x14ac:dyDescent="0.25">
      <c r="B28" s="60"/>
      <c r="C28" s="629" t="s">
        <v>33</v>
      </c>
      <c r="D28" s="630"/>
      <c r="E28" s="630"/>
      <c r="F28" s="630"/>
      <c r="G28" s="630"/>
      <c r="H28" s="631"/>
      <c r="I28" s="804">
        <v>0.02</v>
      </c>
      <c r="J28" s="801"/>
      <c r="K28" s="617" t="s">
        <v>34</v>
      </c>
      <c r="L28" s="618"/>
      <c r="M28" s="618"/>
      <c r="N28" s="619"/>
      <c r="O28" s="805" t="s">
        <v>35</v>
      </c>
      <c r="P28" s="806"/>
      <c r="Q28" s="806"/>
      <c r="R28" s="807"/>
      <c r="S28" s="64" t="s">
        <v>37</v>
      </c>
      <c r="T28" s="806" t="s">
        <v>36</v>
      </c>
      <c r="U28" s="806"/>
      <c r="V28" s="807"/>
      <c r="W28" s="31"/>
      <c r="X28" s="635" t="s">
        <v>38</v>
      </c>
      <c r="Y28" s="636"/>
      <c r="Z28" s="637"/>
      <c r="AA28" s="65"/>
      <c r="AB28" s="62"/>
    </row>
    <row r="29" spans="2:28" ht="10.15" customHeight="1" thickBot="1" x14ac:dyDescent="0.25">
      <c r="B29" s="60"/>
      <c r="C29" s="61"/>
      <c r="D29" s="61"/>
      <c r="E29" s="61"/>
      <c r="F29" s="61"/>
      <c r="G29" s="61"/>
      <c r="H29" s="61"/>
      <c r="I29" s="61"/>
      <c r="J29" s="61"/>
      <c r="K29" s="61"/>
      <c r="L29" s="61"/>
      <c r="M29" s="61"/>
      <c r="N29" s="61"/>
      <c r="O29" s="61"/>
      <c r="P29" s="61"/>
      <c r="Q29" s="61"/>
      <c r="R29" s="61"/>
      <c r="S29" s="61"/>
      <c r="T29" s="61"/>
      <c r="U29" s="61"/>
      <c r="V29" s="61"/>
      <c r="W29" s="61"/>
      <c r="X29" s="61"/>
      <c r="Y29" s="61"/>
      <c r="Z29" s="61"/>
      <c r="AA29" s="61"/>
      <c r="AB29" s="62"/>
    </row>
    <row r="30" spans="2:28" ht="15" customHeight="1" x14ac:dyDescent="0.25">
      <c r="B30" s="60"/>
      <c r="C30" s="651" t="s">
        <v>39</v>
      </c>
      <c r="D30" s="652"/>
      <c r="E30" s="652"/>
      <c r="F30" s="652"/>
      <c r="G30" s="652"/>
      <c r="H30" s="652"/>
      <c r="I30" s="652"/>
      <c r="J30" s="653"/>
      <c r="K30" s="660" t="s">
        <v>40</v>
      </c>
      <c r="L30" s="661"/>
      <c r="M30" s="661"/>
      <c r="N30" s="661"/>
      <c r="O30" s="661"/>
      <c r="P30" s="661"/>
      <c r="Q30" s="661"/>
      <c r="R30" s="661"/>
      <c r="S30" s="662" t="s">
        <v>41</v>
      </c>
      <c r="T30" s="662"/>
      <c r="U30" s="662"/>
      <c r="V30" s="662"/>
      <c r="W30" s="662"/>
      <c r="X30" s="663" t="s">
        <v>42</v>
      </c>
      <c r="Y30" s="663"/>
      <c r="Z30" s="663"/>
      <c r="AA30" s="664"/>
      <c r="AB30" s="62"/>
    </row>
    <row r="31" spans="2:28" ht="14.25" customHeight="1" x14ac:dyDescent="0.2">
      <c r="B31" s="60"/>
      <c r="C31" s="654"/>
      <c r="D31" s="797"/>
      <c r="E31" s="797"/>
      <c r="F31" s="797"/>
      <c r="G31" s="797"/>
      <c r="H31" s="797"/>
      <c r="I31" s="797"/>
      <c r="J31" s="656"/>
      <c r="K31" s="798" t="s">
        <v>43</v>
      </c>
      <c r="L31" s="799"/>
      <c r="M31" s="799"/>
      <c r="N31" s="799"/>
      <c r="O31" s="799" t="s">
        <v>44</v>
      </c>
      <c r="P31" s="799"/>
      <c r="Q31" s="799"/>
      <c r="R31" s="799"/>
      <c r="S31" s="799" t="s">
        <v>43</v>
      </c>
      <c r="T31" s="799"/>
      <c r="U31" s="799" t="s">
        <v>44</v>
      </c>
      <c r="V31" s="799"/>
      <c r="W31" s="799"/>
      <c r="X31" s="799" t="s">
        <v>43</v>
      </c>
      <c r="Y31" s="799"/>
      <c r="Z31" s="799" t="s">
        <v>44</v>
      </c>
      <c r="AA31" s="800"/>
      <c r="AB31" s="62"/>
    </row>
    <row r="32" spans="2:28" ht="15" customHeight="1" thickBot="1" x14ac:dyDescent="0.25">
      <c r="B32" s="60"/>
      <c r="C32" s="657"/>
      <c r="D32" s="658"/>
      <c r="E32" s="658"/>
      <c r="F32" s="658"/>
      <c r="G32" s="658"/>
      <c r="H32" s="658"/>
      <c r="I32" s="658"/>
      <c r="J32" s="659"/>
      <c r="K32" s="793">
        <v>0.11</v>
      </c>
      <c r="L32" s="794"/>
      <c r="M32" s="794"/>
      <c r="N32" s="794"/>
      <c r="O32" s="795">
        <v>1</v>
      </c>
      <c r="P32" s="794"/>
      <c r="Q32" s="794"/>
      <c r="R32" s="794"/>
      <c r="S32" s="795">
        <v>0.01</v>
      </c>
      <c r="T32" s="794"/>
      <c r="U32" s="795">
        <v>0.1</v>
      </c>
      <c r="V32" s="794"/>
      <c r="W32" s="794"/>
      <c r="X32" s="795">
        <v>0</v>
      </c>
      <c r="Y32" s="794"/>
      <c r="Z32" s="795">
        <v>0</v>
      </c>
      <c r="AA32" s="796"/>
      <c r="AB32" s="62"/>
    </row>
    <row r="33" spans="1:28" ht="10.9" customHeight="1" thickBot="1" x14ac:dyDescent="0.25">
      <c r="B33" s="60"/>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2"/>
    </row>
    <row r="34" spans="1:28" s="68" customFormat="1" ht="15" thickBot="1" x14ac:dyDescent="0.25">
      <c r="A34" s="66"/>
      <c r="B34" s="67"/>
      <c r="C34" s="623" t="s">
        <v>45</v>
      </c>
      <c r="D34" s="624"/>
      <c r="E34" s="624"/>
      <c r="F34" s="624"/>
      <c r="G34" s="624"/>
      <c r="H34" s="624"/>
      <c r="I34" s="624"/>
      <c r="J34" s="624"/>
      <c r="K34" s="624"/>
      <c r="L34" s="624"/>
      <c r="M34" s="624"/>
      <c r="N34" s="624"/>
      <c r="O34" s="624"/>
      <c r="P34" s="624"/>
      <c r="Q34" s="624"/>
      <c r="R34" s="624"/>
      <c r="S34" s="624"/>
      <c r="T34" s="624"/>
      <c r="U34" s="624"/>
      <c r="V34" s="624"/>
      <c r="W34" s="624"/>
      <c r="X34" s="624"/>
      <c r="Y34" s="624"/>
      <c r="Z34" s="624"/>
      <c r="AA34" s="625"/>
      <c r="AB34" s="62"/>
    </row>
    <row r="35" spans="1:28" s="68" customFormat="1" ht="78" customHeight="1" thickBot="1" x14ac:dyDescent="0.25">
      <c r="A35" s="66"/>
      <c r="B35" s="67"/>
      <c r="C35" s="623" t="s">
        <v>46</v>
      </c>
      <c r="D35" s="624"/>
      <c r="E35" s="624"/>
      <c r="F35" s="624"/>
      <c r="G35" s="625"/>
      <c r="H35" s="38" t="s">
        <v>80</v>
      </c>
      <c r="I35" s="38" t="s">
        <v>81</v>
      </c>
      <c r="J35" s="38" t="s">
        <v>49</v>
      </c>
      <c r="K35" s="626" t="s">
        <v>50</v>
      </c>
      <c r="L35" s="627"/>
      <c r="M35" s="627"/>
      <c r="N35" s="627"/>
      <c r="O35" s="627"/>
      <c r="P35" s="627"/>
      <c r="Q35" s="627"/>
      <c r="R35" s="627"/>
      <c r="S35" s="627"/>
      <c r="T35" s="627"/>
      <c r="U35" s="627"/>
      <c r="V35" s="627"/>
      <c r="W35" s="627"/>
      <c r="X35" s="627"/>
      <c r="Y35" s="627"/>
      <c r="Z35" s="627"/>
      <c r="AA35" s="628"/>
      <c r="AB35" s="62"/>
    </row>
    <row r="36" spans="1:28" s="68" customFormat="1" ht="87" customHeight="1" x14ac:dyDescent="0.2">
      <c r="A36" s="66"/>
      <c r="B36" s="67"/>
      <c r="C36" s="781" t="s">
        <v>82</v>
      </c>
      <c r="D36" s="782"/>
      <c r="E36" s="782"/>
      <c r="F36" s="782"/>
      <c r="G36" s="783"/>
      <c r="H36" s="39">
        <v>0</v>
      </c>
      <c r="I36" s="39">
        <v>100</v>
      </c>
      <c r="J36" s="40">
        <f>+H36/I36</f>
        <v>0</v>
      </c>
      <c r="K36" s="784" t="s">
        <v>83</v>
      </c>
      <c r="L36" s="785"/>
      <c r="M36" s="785"/>
      <c r="N36" s="785"/>
      <c r="O36" s="785"/>
      <c r="P36" s="785"/>
      <c r="Q36" s="785"/>
      <c r="R36" s="785"/>
      <c r="S36" s="785"/>
      <c r="T36" s="785"/>
      <c r="U36" s="785"/>
      <c r="V36" s="785"/>
      <c r="W36" s="785"/>
      <c r="X36" s="785"/>
      <c r="Y36" s="785"/>
      <c r="Z36" s="785"/>
      <c r="AA36" s="786"/>
      <c r="AB36" s="62"/>
    </row>
    <row r="37" spans="1:28" s="68" customFormat="1" ht="121.5" customHeight="1" x14ac:dyDescent="0.2">
      <c r="A37" s="66"/>
      <c r="B37" s="67"/>
      <c r="C37" s="781" t="s">
        <v>84</v>
      </c>
      <c r="D37" s="782"/>
      <c r="E37" s="782"/>
      <c r="F37" s="782"/>
      <c r="G37" s="783"/>
      <c r="H37" s="69">
        <v>0</v>
      </c>
      <c r="I37" s="69">
        <v>78</v>
      </c>
      <c r="J37" s="40">
        <f>+H37/I37</f>
        <v>0</v>
      </c>
      <c r="K37" s="784" t="s">
        <v>85</v>
      </c>
      <c r="L37" s="785"/>
      <c r="M37" s="785"/>
      <c r="N37" s="785"/>
      <c r="O37" s="785"/>
      <c r="P37" s="785"/>
      <c r="Q37" s="785"/>
      <c r="R37" s="785"/>
      <c r="S37" s="785"/>
      <c r="T37" s="785"/>
      <c r="U37" s="785"/>
      <c r="V37" s="785"/>
      <c r="W37" s="785"/>
      <c r="X37" s="785"/>
      <c r="Y37" s="785"/>
      <c r="Z37" s="785"/>
      <c r="AA37" s="786"/>
      <c r="AB37" s="62"/>
    </row>
    <row r="38" spans="1:28" s="68" customFormat="1" ht="78.75" customHeight="1" x14ac:dyDescent="0.2">
      <c r="A38" s="66"/>
      <c r="B38" s="67"/>
      <c r="C38" s="781" t="s">
        <v>86</v>
      </c>
      <c r="D38" s="782"/>
      <c r="E38" s="782"/>
      <c r="F38" s="782"/>
      <c r="G38" s="783"/>
      <c r="H38" s="69">
        <v>2</v>
      </c>
      <c r="I38" s="69">
        <v>105</v>
      </c>
      <c r="J38" s="40">
        <f t="shared" ref="J38:J41" si="0">+H38/I38</f>
        <v>1.9047619047619049E-2</v>
      </c>
      <c r="K38" s="784" t="s">
        <v>87</v>
      </c>
      <c r="L38" s="785"/>
      <c r="M38" s="785"/>
      <c r="N38" s="785"/>
      <c r="O38" s="785"/>
      <c r="P38" s="785"/>
      <c r="Q38" s="785"/>
      <c r="R38" s="785"/>
      <c r="S38" s="785"/>
      <c r="T38" s="785"/>
      <c r="U38" s="785"/>
      <c r="V38" s="785"/>
      <c r="W38" s="785"/>
      <c r="X38" s="785"/>
      <c r="Y38" s="785"/>
      <c r="Z38" s="785"/>
      <c r="AA38" s="786"/>
      <c r="AB38" s="62"/>
    </row>
    <row r="39" spans="1:28" s="68" customFormat="1" ht="79.5" customHeight="1" x14ac:dyDescent="0.2">
      <c r="A39" s="66"/>
      <c r="B39" s="67"/>
      <c r="C39" s="781" t="s">
        <v>88</v>
      </c>
      <c r="D39" s="782"/>
      <c r="E39" s="782"/>
      <c r="F39" s="782"/>
      <c r="G39" s="783"/>
      <c r="H39" s="69">
        <v>3</v>
      </c>
      <c r="I39" s="69">
        <v>88</v>
      </c>
      <c r="J39" s="40">
        <f t="shared" si="0"/>
        <v>3.4090909090909088E-2</v>
      </c>
      <c r="K39" s="784" t="s">
        <v>89</v>
      </c>
      <c r="L39" s="785"/>
      <c r="M39" s="785"/>
      <c r="N39" s="785"/>
      <c r="O39" s="785"/>
      <c r="P39" s="785"/>
      <c r="Q39" s="785"/>
      <c r="R39" s="785"/>
      <c r="S39" s="785"/>
      <c r="T39" s="785"/>
      <c r="U39" s="785"/>
      <c r="V39" s="785"/>
      <c r="W39" s="785"/>
      <c r="X39" s="785"/>
      <c r="Y39" s="785"/>
      <c r="Z39" s="785"/>
      <c r="AA39" s="786"/>
      <c r="AB39" s="62"/>
    </row>
    <row r="40" spans="1:28" s="68" customFormat="1" ht="15" thickBot="1" x14ac:dyDescent="0.25">
      <c r="A40" s="66"/>
      <c r="B40" s="67"/>
      <c r="C40" s="787"/>
      <c r="D40" s="788"/>
      <c r="E40" s="788"/>
      <c r="F40" s="788"/>
      <c r="G40" s="789"/>
      <c r="H40" s="71"/>
      <c r="I40" s="71"/>
      <c r="J40" s="40" t="e">
        <f t="shared" si="0"/>
        <v>#DIV/0!</v>
      </c>
      <c r="K40" s="790"/>
      <c r="L40" s="791"/>
      <c r="M40" s="791"/>
      <c r="N40" s="791"/>
      <c r="O40" s="791"/>
      <c r="P40" s="791"/>
      <c r="Q40" s="791"/>
      <c r="R40" s="791"/>
      <c r="S40" s="791"/>
      <c r="T40" s="791"/>
      <c r="U40" s="791"/>
      <c r="V40" s="791"/>
      <c r="W40" s="791"/>
      <c r="X40" s="791"/>
      <c r="Y40" s="791"/>
      <c r="Z40" s="791"/>
      <c r="AA40" s="792"/>
      <c r="AB40" s="62"/>
    </row>
    <row r="41" spans="1:28" s="68" customFormat="1" ht="15.75" customHeight="1" thickBot="1" x14ac:dyDescent="0.25">
      <c r="A41" s="66"/>
      <c r="B41" s="67"/>
      <c r="C41" s="750"/>
      <c r="D41" s="751"/>
      <c r="E41" s="751"/>
      <c r="F41" s="751"/>
      <c r="G41" s="752"/>
      <c r="H41" s="72">
        <f>SUM(H36:H40)</f>
        <v>5</v>
      </c>
      <c r="I41" s="72">
        <f>SUM(I36:I40)</f>
        <v>371</v>
      </c>
      <c r="J41" s="40">
        <f t="shared" si="0"/>
        <v>1.3477088948787063E-2</v>
      </c>
      <c r="K41" s="753"/>
      <c r="L41" s="754"/>
      <c r="M41" s="754"/>
      <c r="N41" s="754"/>
      <c r="O41" s="754"/>
      <c r="P41" s="754"/>
      <c r="Q41" s="754"/>
      <c r="R41" s="754"/>
      <c r="S41" s="754"/>
      <c r="T41" s="754"/>
      <c r="U41" s="754"/>
      <c r="V41" s="754"/>
      <c r="W41" s="754"/>
      <c r="X41" s="754"/>
      <c r="Y41" s="754"/>
      <c r="Z41" s="754"/>
      <c r="AA41" s="755"/>
      <c r="AB41" s="62"/>
    </row>
    <row r="42" spans="1:28" s="68" customFormat="1" ht="5.25" customHeight="1" x14ac:dyDescent="0.2">
      <c r="A42" s="66"/>
      <c r="B42" s="67"/>
      <c r="C42" s="73"/>
      <c r="D42" s="73"/>
      <c r="E42" s="73"/>
      <c r="F42" s="73"/>
      <c r="G42" s="73"/>
      <c r="H42" s="74"/>
      <c r="I42" s="74"/>
      <c r="J42" s="75"/>
      <c r="K42" s="73"/>
      <c r="L42" s="73"/>
      <c r="M42" s="73"/>
      <c r="N42" s="73"/>
      <c r="O42" s="73"/>
      <c r="P42" s="73"/>
      <c r="Q42" s="73"/>
      <c r="R42" s="73"/>
      <c r="S42" s="73"/>
      <c r="T42" s="73"/>
      <c r="U42" s="73"/>
      <c r="V42" s="73"/>
      <c r="W42" s="73"/>
      <c r="X42" s="73"/>
      <c r="Y42" s="73"/>
      <c r="Z42" s="73"/>
      <c r="AA42" s="73"/>
      <c r="AB42" s="62"/>
    </row>
    <row r="43" spans="1:28" s="68" customFormat="1" ht="15" thickBot="1" x14ac:dyDescent="0.25">
      <c r="A43" s="66"/>
      <c r="B43" s="67"/>
      <c r="C43" s="73"/>
      <c r="D43" s="73"/>
      <c r="E43" s="73"/>
      <c r="F43" s="73"/>
      <c r="G43" s="73"/>
      <c r="H43" s="74"/>
      <c r="I43" s="74"/>
      <c r="J43" s="75"/>
      <c r="K43" s="73"/>
      <c r="L43" s="73"/>
      <c r="M43" s="73"/>
      <c r="N43" s="73"/>
      <c r="O43" s="73"/>
      <c r="P43" s="73"/>
      <c r="Q43" s="73"/>
      <c r="R43" s="73"/>
      <c r="S43" s="73"/>
      <c r="T43" s="73"/>
      <c r="U43" s="73"/>
      <c r="V43" s="73"/>
      <c r="W43" s="73"/>
      <c r="X43" s="73"/>
      <c r="Y43" s="73"/>
      <c r="Z43" s="73"/>
      <c r="AA43" s="73"/>
      <c r="AB43" s="62"/>
    </row>
    <row r="44" spans="1:28" s="68" customFormat="1" ht="15" thickBot="1" x14ac:dyDescent="0.25">
      <c r="A44" s="66"/>
      <c r="B44" s="67"/>
      <c r="C44" s="756" t="s">
        <v>52</v>
      </c>
      <c r="D44" s="757"/>
      <c r="E44" s="757"/>
      <c r="F44" s="757"/>
      <c r="G44" s="757"/>
      <c r="H44" s="757"/>
      <c r="I44" s="757"/>
      <c r="J44" s="757"/>
      <c r="K44" s="757"/>
      <c r="L44" s="757"/>
      <c r="M44" s="757"/>
      <c r="N44" s="757"/>
      <c r="O44" s="757"/>
      <c r="P44" s="757"/>
      <c r="Q44" s="757"/>
      <c r="R44" s="757"/>
      <c r="S44" s="757"/>
      <c r="T44" s="757"/>
      <c r="U44" s="757"/>
      <c r="V44" s="757"/>
      <c r="W44" s="757"/>
      <c r="X44" s="757"/>
      <c r="Y44" s="757"/>
      <c r="Z44" s="757"/>
      <c r="AA44" s="758"/>
      <c r="AB44" s="62"/>
    </row>
    <row r="45" spans="1:28" ht="15" hidden="1" thickBot="1" x14ac:dyDescent="0.25">
      <c r="A45" s="76"/>
      <c r="B45" s="77"/>
      <c r="C45" s="759"/>
      <c r="D45" s="760"/>
      <c r="E45" s="760"/>
      <c r="F45" s="760"/>
      <c r="G45" s="760"/>
      <c r="H45" s="760"/>
      <c r="I45" s="760"/>
      <c r="J45" s="760"/>
      <c r="K45" s="760"/>
      <c r="L45" s="760"/>
      <c r="M45" s="760"/>
      <c r="N45" s="760"/>
      <c r="O45" s="760"/>
      <c r="P45" s="760"/>
      <c r="Q45" s="760"/>
      <c r="R45" s="760"/>
      <c r="S45" s="760"/>
      <c r="T45" s="760"/>
      <c r="U45" s="760"/>
      <c r="V45" s="760"/>
      <c r="W45" s="760"/>
      <c r="X45" s="760"/>
      <c r="Y45" s="760"/>
      <c r="Z45" s="760"/>
      <c r="AA45" s="761"/>
      <c r="AB45" s="62"/>
    </row>
    <row r="46" spans="1:28" x14ac:dyDescent="0.2">
      <c r="A46" s="76"/>
      <c r="B46" s="77"/>
      <c r="C46" s="762" t="s">
        <v>90</v>
      </c>
      <c r="D46" s="763"/>
      <c r="E46" s="763"/>
      <c r="F46" s="763"/>
      <c r="G46" s="763"/>
      <c r="H46" s="763"/>
      <c r="I46" s="763"/>
      <c r="J46" s="763"/>
      <c r="K46" s="763"/>
      <c r="L46" s="763"/>
      <c r="M46" s="763"/>
      <c r="N46" s="763"/>
      <c r="O46" s="763"/>
      <c r="P46" s="763"/>
      <c r="Q46" s="763"/>
      <c r="R46" s="763"/>
      <c r="S46" s="763"/>
      <c r="T46" s="763"/>
      <c r="U46" s="763"/>
      <c r="V46" s="763"/>
      <c r="W46" s="763"/>
      <c r="X46" s="763"/>
      <c r="Y46" s="763"/>
      <c r="Z46" s="763"/>
      <c r="AA46" s="764"/>
      <c r="AB46" s="62"/>
    </row>
    <row r="47" spans="1:28" ht="7.9" customHeight="1" x14ac:dyDescent="0.2">
      <c r="A47" s="76"/>
      <c r="B47" s="77"/>
      <c r="C47" s="765"/>
      <c r="D47" s="766"/>
      <c r="E47" s="766"/>
      <c r="F47" s="766"/>
      <c r="G47" s="766"/>
      <c r="H47" s="766"/>
      <c r="I47" s="766"/>
      <c r="J47" s="766"/>
      <c r="K47" s="766"/>
      <c r="L47" s="766"/>
      <c r="M47" s="766"/>
      <c r="N47" s="766"/>
      <c r="O47" s="766"/>
      <c r="P47" s="766"/>
      <c r="Q47" s="766"/>
      <c r="R47" s="766"/>
      <c r="S47" s="766"/>
      <c r="T47" s="766"/>
      <c r="U47" s="766"/>
      <c r="V47" s="766"/>
      <c r="W47" s="766"/>
      <c r="X47" s="766"/>
      <c r="Y47" s="766"/>
      <c r="Z47" s="766"/>
      <c r="AA47" s="767"/>
      <c r="AB47" s="62"/>
    </row>
    <row r="48" spans="1:28" x14ac:dyDescent="0.2">
      <c r="A48" s="76"/>
      <c r="B48" s="77"/>
      <c r="C48" s="765"/>
      <c r="D48" s="766"/>
      <c r="E48" s="766"/>
      <c r="F48" s="766"/>
      <c r="G48" s="766"/>
      <c r="H48" s="766"/>
      <c r="I48" s="766"/>
      <c r="J48" s="766"/>
      <c r="K48" s="766"/>
      <c r="L48" s="766"/>
      <c r="M48" s="766"/>
      <c r="N48" s="766"/>
      <c r="O48" s="766"/>
      <c r="P48" s="766"/>
      <c r="Q48" s="766"/>
      <c r="R48" s="766"/>
      <c r="S48" s="766"/>
      <c r="T48" s="766"/>
      <c r="U48" s="766"/>
      <c r="V48" s="766"/>
      <c r="W48" s="766"/>
      <c r="X48" s="766"/>
      <c r="Y48" s="766"/>
      <c r="Z48" s="766"/>
      <c r="AA48" s="767"/>
      <c r="AB48" s="62"/>
    </row>
    <row r="49" spans="1:28" ht="6.6" customHeight="1" x14ac:dyDescent="0.2">
      <c r="A49" s="76"/>
      <c r="B49" s="77"/>
      <c r="C49" s="765"/>
      <c r="D49" s="766"/>
      <c r="E49" s="766"/>
      <c r="F49" s="766"/>
      <c r="G49" s="766"/>
      <c r="H49" s="766"/>
      <c r="I49" s="766"/>
      <c r="J49" s="766"/>
      <c r="K49" s="766"/>
      <c r="L49" s="766"/>
      <c r="M49" s="766"/>
      <c r="N49" s="766"/>
      <c r="O49" s="766"/>
      <c r="P49" s="766"/>
      <c r="Q49" s="766"/>
      <c r="R49" s="766"/>
      <c r="S49" s="766"/>
      <c r="T49" s="766"/>
      <c r="U49" s="766"/>
      <c r="V49" s="766"/>
      <c r="W49" s="766"/>
      <c r="X49" s="766"/>
      <c r="Y49" s="766"/>
      <c r="Z49" s="766"/>
      <c r="AA49" s="767"/>
      <c r="AB49" s="62"/>
    </row>
    <row r="50" spans="1:28" ht="103.5" customHeight="1" x14ac:dyDescent="0.2">
      <c r="A50" s="76"/>
      <c r="B50" s="77"/>
      <c r="C50" s="765"/>
      <c r="D50" s="766"/>
      <c r="E50" s="766"/>
      <c r="F50" s="766"/>
      <c r="G50" s="766"/>
      <c r="H50" s="766"/>
      <c r="I50" s="766"/>
      <c r="J50" s="766"/>
      <c r="K50" s="766"/>
      <c r="L50" s="766"/>
      <c r="M50" s="766"/>
      <c r="N50" s="766"/>
      <c r="O50" s="766"/>
      <c r="P50" s="766"/>
      <c r="Q50" s="766"/>
      <c r="R50" s="766"/>
      <c r="S50" s="766"/>
      <c r="T50" s="766"/>
      <c r="U50" s="766"/>
      <c r="V50" s="766"/>
      <c r="W50" s="766"/>
      <c r="X50" s="766"/>
      <c r="Y50" s="766"/>
      <c r="Z50" s="766"/>
      <c r="AA50" s="767"/>
      <c r="AB50" s="62"/>
    </row>
    <row r="51" spans="1:28" ht="63.75" customHeight="1" x14ac:dyDescent="0.2">
      <c r="A51" s="76"/>
      <c r="B51" s="77"/>
      <c r="C51" s="765"/>
      <c r="D51" s="766"/>
      <c r="E51" s="766"/>
      <c r="F51" s="766"/>
      <c r="G51" s="766"/>
      <c r="H51" s="766"/>
      <c r="I51" s="766"/>
      <c r="J51" s="766"/>
      <c r="K51" s="766"/>
      <c r="L51" s="766"/>
      <c r="M51" s="766"/>
      <c r="N51" s="766"/>
      <c r="O51" s="766"/>
      <c r="P51" s="766"/>
      <c r="Q51" s="766"/>
      <c r="R51" s="766"/>
      <c r="S51" s="766"/>
      <c r="T51" s="766"/>
      <c r="U51" s="766"/>
      <c r="V51" s="766"/>
      <c r="W51" s="766"/>
      <c r="X51" s="766"/>
      <c r="Y51" s="766"/>
      <c r="Z51" s="766"/>
      <c r="AA51" s="767"/>
      <c r="AB51" s="62"/>
    </row>
    <row r="52" spans="1:28" ht="1.9" customHeight="1" x14ac:dyDescent="0.2">
      <c r="A52" s="76"/>
      <c r="B52" s="77"/>
      <c r="C52" s="765"/>
      <c r="D52" s="766"/>
      <c r="E52" s="766"/>
      <c r="F52" s="766"/>
      <c r="G52" s="766"/>
      <c r="H52" s="766"/>
      <c r="I52" s="766"/>
      <c r="J52" s="766"/>
      <c r="K52" s="766"/>
      <c r="L52" s="766"/>
      <c r="M52" s="766"/>
      <c r="N52" s="766"/>
      <c r="O52" s="766"/>
      <c r="P52" s="766"/>
      <c r="Q52" s="766"/>
      <c r="R52" s="766"/>
      <c r="S52" s="766"/>
      <c r="T52" s="766"/>
      <c r="U52" s="766"/>
      <c r="V52" s="766"/>
      <c r="W52" s="766"/>
      <c r="X52" s="766"/>
      <c r="Y52" s="766"/>
      <c r="Z52" s="766"/>
      <c r="AA52" s="767"/>
      <c r="AB52" s="62"/>
    </row>
    <row r="53" spans="1:28" ht="9.6" customHeight="1" x14ac:dyDescent="0.2">
      <c r="A53" s="76"/>
      <c r="B53" s="77"/>
      <c r="C53" s="765"/>
      <c r="D53" s="766"/>
      <c r="E53" s="766"/>
      <c r="F53" s="766"/>
      <c r="G53" s="766"/>
      <c r="H53" s="766"/>
      <c r="I53" s="766"/>
      <c r="J53" s="766"/>
      <c r="K53" s="766"/>
      <c r="L53" s="766"/>
      <c r="M53" s="766"/>
      <c r="N53" s="766"/>
      <c r="O53" s="766"/>
      <c r="P53" s="766"/>
      <c r="Q53" s="766"/>
      <c r="R53" s="766"/>
      <c r="S53" s="766"/>
      <c r="T53" s="766"/>
      <c r="U53" s="766"/>
      <c r="V53" s="766"/>
      <c r="W53" s="766"/>
      <c r="X53" s="766"/>
      <c r="Y53" s="766"/>
      <c r="Z53" s="766"/>
      <c r="AA53" s="767"/>
      <c r="AB53" s="62"/>
    </row>
    <row r="54" spans="1:28" ht="6.6" customHeight="1" thickBot="1" x14ac:dyDescent="0.25">
      <c r="A54" s="76"/>
      <c r="B54" s="77"/>
      <c r="C54" s="768"/>
      <c r="D54" s="769"/>
      <c r="E54" s="769"/>
      <c r="F54" s="769"/>
      <c r="G54" s="769"/>
      <c r="H54" s="769"/>
      <c r="I54" s="769"/>
      <c r="J54" s="769"/>
      <c r="K54" s="769"/>
      <c r="L54" s="769"/>
      <c r="M54" s="769"/>
      <c r="N54" s="769"/>
      <c r="O54" s="769"/>
      <c r="P54" s="769"/>
      <c r="Q54" s="769"/>
      <c r="R54" s="769"/>
      <c r="S54" s="769"/>
      <c r="T54" s="769"/>
      <c r="U54" s="769"/>
      <c r="V54" s="769"/>
      <c r="W54" s="769"/>
      <c r="X54" s="769"/>
      <c r="Y54" s="769"/>
      <c r="Z54" s="769"/>
      <c r="AA54" s="770"/>
      <c r="AB54" s="62"/>
    </row>
    <row r="55" spans="1:28" ht="8.4499999999999993" customHeight="1" x14ac:dyDescent="0.2">
      <c r="A55" s="76"/>
      <c r="B55" s="78"/>
      <c r="C55" s="79"/>
      <c r="D55" s="79"/>
      <c r="E55" s="79"/>
      <c r="F55" s="79"/>
      <c r="G55" s="79"/>
      <c r="H55" s="79"/>
      <c r="I55" s="79"/>
      <c r="J55" s="79"/>
      <c r="K55" s="79"/>
      <c r="L55" s="79"/>
      <c r="M55" s="79"/>
      <c r="N55" s="79"/>
      <c r="O55" s="79"/>
      <c r="P55" s="79"/>
      <c r="Q55" s="79"/>
      <c r="R55" s="79"/>
      <c r="S55" s="79"/>
      <c r="T55" s="79"/>
      <c r="U55" s="79"/>
      <c r="V55" s="79"/>
      <c r="W55" s="79"/>
      <c r="X55" s="79"/>
      <c r="Y55" s="79"/>
      <c r="Z55" s="79"/>
      <c r="AA55" s="79"/>
      <c r="AB55" s="80"/>
    </row>
    <row r="56" spans="1:28" ht="9.6" customHeight="1" thickBot="1" x14ac:dyDescent="0.25">
      <c r="A56" s="76"/>
      <c r="B56" s="81"/>
      <c r="C56" s="82"/>
      <c r="D56" s="82"/>
      <c r="E56" s="82"/>
      <c r="F56" s="82"/>
      <c r="G56" s="82"/>
      <c r="H56" s="82"/>
      <c r="I56" s="82"/>
      <c r="J56" s="82"/>
      <c r="K56" s="82"/>
      <c r="L56" s="82"/>
      <c r="M56" s="82"/>
      <c r="N56" s="82"/>
      <c r="O56" s="82"/>
      <c r="P56" s="82"/>
      <c r="Q56" s="82"/>
      <c r="R56" s="82"/>
      <c r="S56" s="82"/>
      <c r="T56" s="82"/>
      <c r="U56" s="82"/>
      <c r="V56" s="82"/>
      <c r="W56" s="82"/>
      <c r="X56" s="82"/>
      <c r="Y56" s="82"/>
      <c r="Z56" s="82"/>
      <c r="AA56" s="82"/>
      <c r="AB56" s="83"/>
    </row>
    <row r="57" spans="1:28" ht="15.75" x14ac:dyDescent="0.2">
      <c r="A57" s="76"/>
      <c r="B57" s="84"/>
      <c r="C57" s="771" t="s">
        <v>46</v>
      </c>
      <c r="D57" s="772"/>
      <c r="E57" s="772"/>
      <c r="F57" s="772"/>
      <c r="G57" s="773"/>
      <c r="H57" s="771" t="s">
        <v>91</v>
      </c>
      <c r="I57" s="773"/>
      <c r="J57" s="771" t="s">
        <v>64</v>
      </c>
      <c r="K57" s="772"/>
      <c r="L57" s="772"/>
      <c r="M57" s="773"/>
      <c r="N57" s="771" t="s">
        <v>53</v>
      </c>
      <c r="O57" s="772"/>
      <c r="P57" s="772"/>
      <c r="Q57" s="772"/>
      <c r="R57" s="772"/>
      <c r="S57" s="772"/>
      <c r="T57" s="772"/>
      <c r="U57" s="773"/>
      <c r="V57" s="777" t="s">
        <v>54</v>
      </c>
      <c r="W57" s="777"/>
      <c r="X57" s="777"/>
      <c r="Y57" s="777"/>
      <c r="Z57" s="777"/>
      <c r="AA57" s="778"/>
      <c r="AB57" s="25"/>
    </row>
    <row r="58" spans="1:28" ht="10.15" customHeight="1" thickBot="1" x14ac:dyDescent="0.25">
      <c r="A58" s="85"/>
      <c r="B58" s="86"/>
      <c r="C58" s="774"/>
      <c r="D58" s="775"/>
      <c r="E58" s="775"/>
      <c r="F58" s="775"/>
      <c r="G58" s="776"/>
      <c r="H58" s="774"/>
      <c r="I58" s="776"/>
      <c r="J58" s="774"/>
      <c r="K58" s="775"/>
      <c r="L58" s="775"/>
      <c r="M58" s="776"/>
      <c r="N58" s="774"/>
      <c r="O58" s="775"/>
      <c r="P58" s="775"/>
      <c r="Q58" s="775"/>
      <c r="R58" s="775"/>
      <c r="S58" s="775"/>
      <c r="T58" s="775"/>
      <c r="U58" s="776"/>
      <c r="V58" s="779"/>
      <c r="W58" s="779"/>
      <c r="X58" s="779"/>
      <c r="Y58" s="779"/>
      <c r="Z58" s="779"/>
      <c r="AA58" s="780"/>
      <c r="AB58" s="25"/>
    </row>
    <row r="59" spans="1:28" ht="16.5" hidden="1" thickBot="1" x14ac:dyDescent="0.25">
      <c r="A59" s="85"/>
      <c r="B59" s="86"/>
      <c r="C59" s="774"/>
      <c r="D59" s="775"/>
      <c r="E59" s="775"/>
      <c r="F59" s="775"/>
      <c r="G59" s="776"/>
      <c r="H59" s="774"/>
      <c r="I59" s="776"/>
      <c r="J59" s="774"/>
      <c r="K59" s="775"/>
      <c r="L59" s="775"/>
      <c r="M59" s="776"/>
      <c r="N59" s="774"/>
      <c r="O59" s="775"/>
      <c r="P59" s="775"/>
      <c r="Q59" s="775"/>
      <c r="R59" s="775"/>
      <c r="S59" s="775"/>
      <c r="T59" s="775"/>
      <c r="U59" s="776"/>
      <c r="V59" s="779"/>
      <c r="W59" s="779"/>
      <c r="X59" s="779"/>
      <c r="Y59" s="779"/>
      <c r="Z59" s="779"/>
      <c r="AA59" s="780"/>
      <c r="AB59" s="25"/>
    </row>
    <row r="60" spans="1:28" ht="212.25" customHeight="1" thickBot="1" x14ac:dyDescent="0.25">
      <c r="A60" s="76"/>
      <c r="B60" s="84"/>
      <c r="C60" s="737" t="s">
        <v>82</v>
      </c>
      <c r="D60" s="738"/>
      <c r="E60" s="738"/>
      <c r="F60" s="738"/>
      <c r="G60" s="738"/>
      <c r="H60" s="744">
        <v>0.1</v>
      </c>
      <c r="I60" s="745"/>
      <c r="J60" s="746">
        <v>0</v>
      </c>
      <c r="K60" s="747"/>
      <c r="L60" s="747"/>
      <c r="M60" s="748"/>
      <c r="N60" s="741" t="s">
        <v>92</v>
      </c>
      <c r="O60" s="741"/>
      <c r="P60" s="741"/>
      <c r="Q60" s="741"/>
      <c r="R60" s="741"/>
      <c r="S60" s="741"/>
      <c r="T60" s="741"/>
      <c r="U60" s="741"/>
      <c r="V60" s="741" t="s">
        <v>93</v>
      </c>
      <c r="W60" s="741"/>
      <c r="X60" s="741"/>
      <c r="Y60" s="741"/>
      <c r="Z60" s="741"/>
      <c r="AA60" s="742"/>
      <c r="AB60" s="87"/>
    </row>
    <row r="61" spans="1:28" ht="204" customHeight="1" thickBot="1" x14ac:dyDescent="0.25">
      <c r="A61" s="76"/>
      <c r="B61" s="84"/>
      <c r="C61" s="737" t="s">
        <v>84</v>
      </c>
      <c r="D61" s="738"/>
      <c r="E61" s="738"/>
      <c r="F61" s="738"/>
      <c r="G61" s="738"/>
      <c r="H61" s="749">
        <v>0.06</v>
      </c>
      <c r="I61" s="749"/>
      <c r="J61" s="749">
        <v>0</v>
      </c>
      <c r="K61" s="749"/>
      <c r="L61" s="749"/>
      <c r="M61" s="749"/>
      <c r="N61" s="741" t="s">
        <v>94</v>
      </c>
      <c r="O61" s="741"/>
      <c r="P61" s="741"/>
      <c r="Q61" s="741"/>
      <c r="R61" s="741"/>
      <c r="S61" s="741"/>
      <c r="T61" s="741"/>
      <c r="U61" s="741"/>
      <c r="V61" s="741" t="s">
        <v>93</v>
      </c>
      <c r="W61" s="741"/>
      <c r="X61" s="741"/>
      <c r="Y61" s="741"/>
      <c r="Z61" s="741"/>
      <c r="AA61" s="742"/>
      <c r="AB61" s="87"/>
    </row>
    <row r="62" spans="1:28" ht="168.75" customHeight="1" thickBot="1" x14ac:dyDescent="0.25">
      <c r="A62" s="76"/>
      <c r="B62" s="84"/>
      <c r="C62" s="737" t="s">
        <v>86</v>
      </c>
      <c r="D62" s="738"/>
      <c r="E62" s="738"/>
      <c r="F62" s="738"/>
      <c r="G62" s="738"/>
      <c r="H62" s="739">
        <v>0.04</v>
      </c>
      <c r="I62" s="740"/>
      <c r="J62" s="739">
        <v>0.02</v>
      </c>
      <c r="K62" s="740"/>
      <c r="L62" s="740"/>
      <c r="M62" s="740"/>
      <c r="N62" s="741" t="s">
        <v>95</v>
      </c>
      <c r="O62" s="741"/>
      <c r="P62" s="741"/>
      <c r="Q62" s="741"/>
      <c r="R62" s="741"/>
      <c r="S62" s="741"/>
      <c r="T62" s="741"/>
      <c r="U62" s="741"/>
      <c r="V62" s="741" t="s">
        <v>93</v>
      </c>
      <c r="W62" s="741"/>
      <c r="X62" s="741"/>
      <c r="Y62" s="741"/>
      <c r="Z62" s="741"/>
      <c r="AA62" s="742"/>
      <c r="AB62" s="87"/>
    </row>
    <row r="63" spans="1:28" ht="181.5" customHeight="1" thickBot="1" x14ac:dyDescent="0.25">
      <c r="A63" s="76"/>
      <c r="B63" s="84"/>
      <c r="C63" s="743" t="s">
        <v>88</v>
      </c>
      <c r="D63" s="740"/>
      <c r="E63" s="740"/>
      <c r="F63" s="740"/>
      <c r="G63" s="740"/>
      <c r="H63" s="739">
        <v>0.01</v>
      </c>
      <c r="I63" s="740"/>
      <c r="J63" s="739">
        <v>0.03</v>
      </c>
      <c r="K63" s="740"/>
      <c r="L63" s="740"/>
      <c r="M63" s="740"/>
      <c r="N63" s="741" t="s">
        <v>96</v>
      </c>
      <c r="O63" s="741"/>
      <c r="P63" s="741"/>
      <c r="Q63" s="741"/>
      <c r="R63" s="741"/>
      <c r="S63" s="741"/>
      <c r="T63" s="741"/>
      <c r="U63" s="741"/>
      <c r="V63" s="741" t="s">
        <v>93</v>
      </c>
      <c r="W63" s="741"/>
      <c r="X63" s="741"/>
      <c r="Y63" s="741"/>
      <c r="Z63" s="741"/>
      <c r="AA63" s="742"/>
      <c r="AB63" s="87"/>
    </row>
    <row r="64" spans="1:28" ht="9" customHeight="1" thickBot="1" x14ac:dyDescent="0.25">
      <c r="A64" s="76"/>
      <c r="B64" s="84"/>
      <c r="C64" s="731"/>
      <c r="D64" s="732"/>
      <c r="E64" s="732"/>
      <c r="F64" s="732"/>
      <c r="G64" s="732"/>
      <c r="H64" s="732"/>
      <c r="I64" s="732"/>
      <c r="J64" s="732"/>
      <c r="K64" s="732"/>
      <c r="L64" s="732"/>
      <c r="M64" s="732"/>
      <c r="N64" s="733"/>
      <c r="O64" s="734"/>
      <c r="P64" s="734"/>
      <c r="Q64" s="734"/>
      <c r="R64" s="734"/>
      <c r="S64" s="734"/>
      <c r="T64" s="734"/>
      <c r="U64" s="735"/>
      <c r="V64" s="733"/>
      <c r="W64" s="734"/>
      <c r="X64" s="734"/>
      <c r="Y64" s="734"/>
      <c r="Z64" s="734"/>
      <c r="AA64" s="736"/>
      <c r="AB64" s="87"/>
    </row>
    <row r="65" spans="1:28" x14ac:dyDescent="0.2">
      <c r="A65" s="76"/>
      <c r="B65" s="88"/>
      <c r="C65" s="79"/>
      <c r="D65" s="79"/>
      <c r="E65" s="79"/>
      <c r="F65" s="79"/>
      <c r="G65" s="79"/>
      <c r="H65" s="79"/>
      <c r="I65" s="79"/>
      <c r="J65" s="79"/>
      <c r="K65" s="79"/>
      <c r="L65" s="79"/>
      <c r="M65" s="79"/>
      <c r="N65" s="79"/>
      <c r="O65" s="79"/>
      <c r="P65" s="79"/>
      <c r="Q65" s="79"/>
      <c r="R65" s="79"/>
      <c r="S65" s="79"/>
      <c r="T65" s="79"/>
      <c r="U65" s="79"/>
      <c r="V65" s="79"/>
      <c r="W65" s="79"/>
      <c r="X65" s="79"/>
      <c r="Y65" s="79"/>
      <c r="Z65" s="79"/>
      <c r="AA65" s="79"/>
      <c r="AB65" s="89"/>
    </row>
    <row r="66" spans="1:28" x14ac:dyDescent="0.2">
      <c r="A66" s="76"/>
      <c r="B66" s="76"/>
      <c r="C66" s="76"/>
      <c r="D66" s="76"/>
      <c r="E66" s="76"/>
      <c r="F66" s="76"/>
      <c r="G66" s="76"/>
      <c r="H66" s="76"/>
      <c r="I66" s="76"/>
      <c r="J66" s="76"/>
      <c r="K66" s="76"/>
      <c r="L66" s="76"/>
      <c r="M66" s="76"/>
      <c r="N66" s="76"/>
      <c r="O66" s="76"/>
      <c r="P66" s="76"/>
      <c r="Q66" s="76"/>
      <c r="R66" s="76"/>
      <c r="S66" s="76"/>
      <c r="T66" s="76"/>
      <c r="U66" s="76"/>
      <c r="V66" s="76"/>
      <c r="W66" s="76"/>
      <c r="X66" s="76"/>
      <c r="Y66" s="76"/>
      <c r="Z66" s="76"/>
      <c r="AA66" s="76"/>
    </row>
    <row r="67" spans="1:28" x14ac:dyDescent="0.2">
      <c r="A67" s="76"/>
      <c r="B67" s="76"/>
      <c r="C67" s="76"/>
      <c r="D67" s="76"/>
      <c r="E67" s="76"/>
      <c r="F67" s="76"/>
      <c r="G67" s="76"/>
      <c r="H67" s="76"/>
      <c r="I67" s="76"/>
      <c r="J67" s="76"/>
      <c r="K67" s="76"/>
      <c r="L67" s="76"/>
      <c r="M67" s="76"/>
      <c r="N67" s="76"/>
      <c r="O67" s="76"/>
      <c r="P67" s="76"/>
      <c r="Q67" s="76"/>
      <c r="R67" s="76"/>
      <c r="S67" s="76"/>
      <c r="T67" s="76"/>
      <c r="U67" s="76"/>
      <c r="V67" s="76"/>
      <c r="W67" s="76"/>
      <c r="X67" s="76"/>
      <c r="Y67" s="76"/>
      <c r="Z67" s="76"/>
      <c r="AA67" s="76"/>
    </row>
    <row r="68" spans="1:28" x14ac:dyDescent="0.2">
      <c r="A68" s="76"/>
      <c r="B68" s="76"/>
      <c r="C68" s="76"/>
      <c r="D68" s="76"/>
      <c r="E68" s="76"/>
      <c r="F68" s="76"/>
      <c r="G68" s="76"/>
      <c r="H68" s="76"/>
      <c r="I68" s="76"/>
      <c r="J68" s="76"/>
      <c r="K68" s="76"/>
      <c r="L68" s="76"/>
      <c r="M68" s="76"/>
      <c r="N68" s="76"/>
      <c r="O68" s="76"/>
      <c r="P68" s="76"/>
      <c r="Q68" s="76"/>
      <c r="R68" s="76"/>
      <c r="S68" s="76"/>
      <c r="T68" s="76"/>
      <c r="U68" s="76"/>
      <c r="V68" s="76"/>
      <c r="W68" s="76"/>
      <c r="X68" s="76"/>
      <c r="Y68" s="76"/>
      <c r="Z68" s="76"/>
      <c r="AA68" s="76"/>
    </row>
    <row r="104" ht="6" customHeight="1" x14ac:dyDescent="0.2"/>
  </sheetData>
  <mergeCells count="104">
    <mergeCell ref="C10:H11"/>
    <mergeCell ref="I10:Q11"/>
    <mergeCell ref="R10:U10"/>
    <mergeCell ref="V10:AA10"/>
    <mergeCell ref="R11:U11"/>
    <mergeCell ref="V11:AA11"/>
    <mergeCell ref="B2:G4"/>
    <mergeCell ref="H2:AB2"/>
    <mergeCell ref="H3:O3"/>
    <mergeCell ref="P3:AB3"/>
    <mergeCell ref="H4:AB4"/>
    <mergeCell ref="C7:H8"/>
    <mergeCell ref="I7:AA8"/>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C41:G41"/>
    <mergeCell ref="K41:AA41"/>
    <mergeCell ref="C44:AA45"/>
    <mergeCell ref="C46:AA54"/>
    <mergeCell ref="C57:G59"/>
    <mergeCell ref="H57:I59"/>
    <mergeCell ref="J57:M59"/>
    <mergeCell ref="N57:U59"/>
    <mergeCell ref="V57:AA59"/>
    <mergeCell ref="C60:G60"/>
    <mergeCell ref="H60:I60"/>
    <mergeCell ref="J60:M60"/>
    <mergeCell ref="N60:U60"/>
    <mergeCell ref="V60:AA60"/>
    <mergeCell ref="C61:G61"/>
    <mergeCell ref="H61:I61"/>
    <mergeCell ref="J61:M61"/>
    <mergeCell ref="N61:U61"/>
    <mergeCell ref="V61:AA61"/>
    <mergeCell ref="C64:G64"/>
    <mergeCell ref="H64:I64"/>
    <mergeCell ref="J64:M64"/>
    <mergeCell ref="N64:U64"/>
    <mergeCell ref="V64:AA64"/>
    <mergeCell ref="C62:G62"/>
    <mergeCell ref="H62:I62"/>
    <mergeCell ref="J62:M62"/>
    <mergeCell ref="N62:U62"/>
    <mergeCell ref="V62:AA62"/>
    <mergeCell ref="C63:G63"/>
    <mergeCell ref="H63:I63"/>
    <mergeCell ref="J63:M63"/>
    <mergeCell ref="N63:U63"/>
    <mergeCell ref="V63:AA63"/>
  </mergeCells>
  <pageMargins left="0.7" right="0.7" top="0.75" bottom="0.75" header="0.3" footer="0.3"/>
  <drawing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B100"/>
  <sheetViews>
    <sheetView topLeftCell="A28" workbookViewId="0">
      <selection sqref="A1:XFD1048576"/>
    </sheetView>
  </sheetViews>
  <sheetFormatPr baseColWidth="10" defaultColWidth="3.5703125" defaultRowHeight="14.25" x14ac:dyDescent="0.2"/>
  <cols>
    <col min="1" max="1" width="3.5703125" style="1"/>
    <col min="2" max="2" width="2.85546875" style="1" customWidth="1"/>
    <col min="3" max="6" width="2.5703125" style="1" customWidth="1"/>
    <col min="7" max="7" width="4.42578125" style="1" customWidth="1"/>
    <col min="8" max="8" width="14.42578125" style="1" customWidth="1"/>
    <col min="9" max="9" width="13.42578125" style="1" customWidth="1"/>
    <col min="10" max="10" width="15" style="1" customWidth="1"/>
    <col min="11" max="12" width="3.42578125" style="1" customWidth="1"/>
    <col min="13" max="15" width="2.5703125" style="1" customWidth="1"/>
    <col min="16" max="16" width="3.42578125" style="1" customWidth="1"/>
    <col min="17" max="17" width="3.5703125" style="1" customWidth="1"/>
    <col min="18" max="18" width="3.5703125" style="1"/>
    <col min="19" max="19" width="3.42578125" style="1" customWidth="1"/>
    <col min="20" max="20" width="7.42578125" style="1" customWidth="1"/>
    <col min="21" max="21" width="22.140625" style="1" customWidth="1"/>
    <col min="22" max="22" width="3.5703125" style="1"/>
    <col min="23" max="25" width="5" style="1" customWidth="1"/>
    <col min="26" max="26" width="6.5703125" style="1" customWidth="1"/>
    <col min="27" max="27" width="4.140625" style="1" customWidth="1"/>
    <col min="28" max="28" width="2" style="1" customWidth="1"/>
    <col min="29" max="16384" width="3.5703125" style="1"/>
  </cols>
  <sheetData>
    <row r="1" spans="2:28" ht="15" thickBot="1" x14ac:dyDescent="0.25">
      <c r="B1" s="2"/>
      <c r="C1" s="2"/>
      <c r="D1" s="2"/>
      <c r="E1" s="2"/>
      <c r="F1" s="2"/>
    </row>
    <row r="2" spans="2:28" ht="45.75" customHeight="1" x14ac:dyDescent="0.2">
      <c r="B2" s="719"/>
      <c r="C2" s="720"/>
      <c r="D2" s="720"/>
      <c r="E2" s="720"/>
      <c r="F2" s="720"/>
      <c r="G2" s="720"/>
      <c r="H2" s="725" t="s">
        <v>0</v>
      </c>
      <c r="I2" s="725"/>
      <c r="J2" s="725"/>
      <c r="K2" s="725"/>
      <c r="L2" s="725"/>
      <c r="M2" s="725"/>
      <c r="N2" s="725"/>
      <c r="O2" s="725"/>
      <c r="P2" s="725"/>
      <c r="Q2" s="725"/>
      <c r="R2" s="725"/>
      <c r="S2" s="725"/>
      <c r="T2" s="725"/>
      <c r="U2" s="725"/>
      <c r="V2" s="725"/>
      <c r="W2" s="725"/>
      <c r="X2" s="725"/>
      <c r="Y2" s="725"/>
      <c r="Z2" s="725"/>
      <c r="AA2" s="725"/>
      <c r="AB2" s="726"/>
    </row>
    <row r="3" spans="2:28" ht="15" x14ac:dyDescent="0.2">
      <c r="B3" s="721"/>
      <c r="C3" s="722"/>
      <c r="D3" s="722"/>
      <c r="E3" s="722"/>
      <c r="F3" s="722"/>
      <c r="G3" s="722"/>
      <c r="H3" s="727" t="s">
        <v>1</v>
      </c>
      <c r="I3" s="727"/>
      <c r="J3" s="727"/>
      <c r="K3" s="727"/>
      <c r="L3" s="727"/>
      <c r="M3" s="727"/>
      <c r="N3" s="727"/>
      <c r="O3" s="727"/>
      <c r="P3" s="727" t="s">
        <v>2</v>
      </c>
      <c r="Q3" s="727"/>
      <c r="R3" s="727"/>
      <c r="S3" s="727"/>
      <c r="T3" s="727"/>
      <c r="U3" s="727"/>
      <c r="V3" s="727"/>
      <c r="W3" s="727"/>
      <c r="X3" s="727"/>
      <c r="Y3" s="727"/>
      <c r="Z3" s="727"/>
      <c r="AA3" s="727"/>
      <c r="AB3" s="728"/>
    </row>
    <row r="4" spans="2:28" ht="15.75" thickBot="1" x14ac:dyDescent="0.25">
      <c r="B4" s="723"/>
      <c r="C4" s="724"/>
      <c r="D4" s="724"/>
      <c r="E4" s="724"/>
      <c r="F4" s="724"/>
      <c r="G4" s="724"/>
      <c r="H4" s="729" t="s">
        <v>3</v>
      </c>
      <c r="I4" s="729"/>
      <c r="J4" s="729"/>
      <c r="K4" s="729"/>
      <c r="L4" s="729"/>
      <c r="M4" s="729"/>
      <c r="N4" s="729"/>
      <c r="O4" s="729"/>
      <c r="P4" s="729"/>
      <c r="Q4" s="729"/>
      <c r="R4" s="729"/>
      <c r="S4" s="729"/>
      <c r="T4" s="729"/>
      <c r="U4" s="729"/>
      <c r="V4" s="729"/>
      <c r="W4" s="729"/>
      <c r="X4" s="729"/>
      <c r="Y4" s="729"/>
      <c r="Z4" s="729"/>
      <c r="AA4" s="729"/>
      <c r="AB4" s="730"/>
    </row>
    <row r="5" spans="2:28" ht="15" x14ac:dyDescent="0.2">
      <c r="H5" s="3"/>
      <c r="I5" s="3"/>
      <c r="J5" s="3"/>
      <c r="K5" s="3"/>
      <c r="L5" s="3"/>
      <c r="M5" s="3"/>
      <c r="N5" s="3"/>
      <c r="O5" s="3"/>
      <c r="P5" s="3"/>
      <c r="Q5" s="3"/>
      <c r="R5" s="3"/>
      <c r="S5" s="3"/>
      <c r="T5" s="3"/>
      <c r="U5" s="3"/>
      <c r="V5" s="3"/>
      <c r="W5" s="3"/>
      <c r="X5" s="3"/>
      <c r="Y5" s="3"/>
      <c r="Z5" s="3"/>
      <c r="AA5" s="3"/>
      <c r="AB5" s="3"/>
    </row>
    <row r="6" spans="2:28" ht="7.5" customHeight="1"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666" t="s">
        <v>4</v>
      </c>
      <c r="D7" s="667"/>
      <c r="E7" s="667"/>
      <c r="F7" s="667"/>
      <c r="G7" s="667"/>
      <c r="H7" s="668"/>
      <c r="I7" s="700" t="s">
        <v>526</v>
      </c>
      <c r="J7" s="701"/>
      <c r="K7" s="701"/>
      <c r="L7" s="701"/>
      <c r="M7" s="701"/>
      <c r="N7" s="701"/>
      <c r="O7" s="701"/>
      <c r="P7" s="701"/>
      <c r="Q7" s="701"/>
      <c r="R7" s="701"/>
      <c r="S7" s="701"/>
      <c r="T7" s="701"/>
      <c r="U7" s="701"/>
      <c r="V7" s="701"/>
      <c r="W7" s="701"/>
      <c r="X7" s="701"/>
      <c r="Y7" s="701"/>
      <c r="Z7" s="701"/>
      <c r="AA7" s="702"/>
      <c r="AB7" s="10"/>
    </row>
    <row r="8" spans="2:28" ht="15.75" thickBot="1" x14ac:dyDescent="0.25">
      <c r="B8" s="9"/>
      <c r="C8" s="669"/>
      <c r="D8" s="670"/>
      <c r="E8" s="670"/>
      <c r="F8" s="670"/>
      <c r="G8" s="670"/>
      <c r="H8" s="671"/>
      <c r="I8" s="703"/>
      <c r="J8" s="704"/>
      <c r="K8" s="704"/>
      <c r="L8" s="704"/>
      <c r="M8" s="704"/>
      <c r="N8" s="704"/>
      <c r="O8" s="704"/>
      <c r="P8" s="704"/>
      <c r="Q8" s="704"/>
      <c r="R8" s="704"/>
      <c r="S8" s="704"/>
      <c r="T8" s="704"/>
      <c r="U8" s="704"/>
      <c r="V8" s="704"/>
      <c r="W8" s="704"/>
      <c r="X8" s="704"/>
      <c r="Y8" s="704"/>
      <c r="Z8" s="704"/>
      <c r="AA8" s="705"/>
      <c r="AB8" s="10"/>
    </row>
    <row r="9" spans="2:28" ht="9"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666" t="s">
        <v>6</v>
      </c>
      <c r="D10" s="667"/>
      <c r="E10" s="667"/>
      <c r="F10" s="667"/>
      <c r="G10" s="667"/>
      <c r="H10" s="668"/>
      <c r="I10" s="1635" t="s">
        <v>527</v>
      </c>
      <c r="J10" s="1636"/>
      <c r="K10" s="1636"/>
      <c r="L10" s="1636"/>
      <c r="M10" s="1636"/>
      <c r="N10" s="1636"/>
      <c r="O10" s="1636"/>
      <c r="P10" s="1636"/>
      <c r="Q10" s="1637"/>
      <c r="R10" s="708" t="s">
        <v>8</v>
      </c>
      <c r="S10" s="709"/>
      <c r="T10" s="709"/>
      <c r="U10" s="710"/>
      <c r="V10" s="608" t="s">
        <v>9</v>
      </c>
      <c r="W10" s="609"/>
      <c r="X10" s="609"/>
      <c r="Y10" s="609"/>
      <c r="Z10" s="609"/>
      <c r="AA10" s="610"/>
      <c r="AB10" s="10"/>
    </row>
    <row r="11" spans="2:28" ht="19.5" customHeight="1" thickBot="1" x14ac:dyDescent="0.25">
      <c r="B11" s="9"/>
      <c r="C11" s="669"/>
      <c r="D11" s="670"/>
      <c r="E11" s="670"/>
      <c r="F11" s="670"/>
      <c r="G11" s="670"/>
      <c r="H11" s="671"/>
      <c r="I11" s="1638"/>
      <c r="J11" s="1639"/>
      <c r="K11" s="1639"/>
      <c r="L11" s="1639"/>
      <c r="M11" s="1639"/>
      <c r="N11" s="1639"/>
      <c r="O11" s="1639"/>
      <c r="P11" s="1639"/>
      <c r="Q11" s="1640"/>
      <c r="R11" s="640" t="s">
        <v>528</v>
      </c>
      <c r="S11" s="717"/>
      <c r="T11" s="717"/>
      <c r="U11" s="718"/>
      <c r="V11" s="699">
        <v>4</v>
      </c>
      <c r="W11" s="706"/>
      <c r="X11" s="706"/>
      <c r="Y11" s="706"/>
      <c r="Z11" s="706"/>
      <c r="AA11" s="707"/>
      <c r="AB11" s="10"/>
    </row>
    <row r="12" spans="2:28" ht="10.5"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666" t="s">
        <v>11</v>
      </c>
      <c r="D13" s="667"/>
      <c r="E13" s="667"/>
      <c r="F13" s="667"/>
      <c r="G13" s="667"/>
      <c r="H13" s="668"/>
      <c r="I13" s="1629" t="s">
        <v>529</v>
      </c>
      <c r="J13" s="1630"/>
      <c r="K13" s="1630"/>
      <c r="L13" s="1630"/>
      <c r="M13" s="1630"/>
      <c r="N13" s="1630"/>
      <c r="O13" s="1630"/>
      <c r="P13" s="1630"/>
      <c r="Q13" s="1630"/>
      <c r="R13" s="1630"/>
      <c r="S13" s="1631"/>
      <c r="T13" s="666" t="s">
        <v>13</v>
      </c>
      <c r="U13" s="667"/>
      <c r="V13" s="667"/>
      <c r="W13" s="667"/>
      <c r="X13" s="667"/>
      <c r="Y13" s="667"/>
      <c r="Z13" s="667"/>
      <c r="AA13" s="668"/>
      <c r="AB13" s="16"/>
    </row>
    <row r="14" spans="2:28" ht="51" customHeight="1" thickBot="1" x14ac:dyDescent="0.25">
      <c r="B14" s="14"/>
      <c r="C14" s="669"/>
      <c r="D14" s="670"/>
      <c r="E14" s="670"/>
      <c r="F14" s="670"/>
      <c r="G14" s="670"/>
      <c r="H14" s="671"/>
      <c r="I14" s="1632"/>
      <c r="J14" s="1633"/>
      <c r="K14" s="1633"/>
      <c r="L14" s="1633"/>
      <c r="M14" s="1633"/>
      <c r="N14" s="1633"/>
      <c r="O14" s="1633"/>
      <c r="P14" s="1633"/>
      <c r="Q14" s="1633"/>
      <c r="R14" s="1633"/>
      <c r="S14" s="1634"/>
      <c r="T14" s="678" t="s">
        <v>14</v>
      </c>
      <c r="U14" s="679"/>
      <c r="V14" s="679"/>
      <c r="W14" s="679"/>
      <c r="X14" s="679"/>
      <c r="Y14" s="679"/>
      <c r="Z14" s="679"/>
      <c r="AA14" s="680"/>
      <c r="AB14" s="16"/>
    </row>
    <row r="15" spans="2:28" ht="9.75"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30.75" customHeight="1" thickBot="1" x14ac:dyDescent="0.25">
      <c r="B16" s="14"/>
      <c r="C16" s="629" t="s">
        <v>15</v>
      </c>
      <c r="D16" s="630"/>
      <c r="E16" s="630"/>
      <c r="F16" s="630"/>
      <c r="G16" s="630"/>
      <c r="H16" s="631"/>
      <c r="I16" s="1626" t="s">
        <v>530</v>
      </c>
      <c r="J16" s="1627"/>
      <c r="K16" s="1627"/>
      <c r="L16" s="1627"/>
      <c r="M16" s="1627"/>
      <c r="N16" s="1627"/>
      <c r="O16" s="1627"/>
      <c r="P16" s="1627"/>
      <c r="Q16" s="1627"/>
      <c r="R16" s="1627"/>
      <c r="S16" s="1627"/>
      <c r="T16" s="1627"/>
      <c r="U16" s="1627"/>
      <c r="V16" s="1627"/>
      <c r="W16" s="1627"/>
      <c r="X16" s="1627"/>
      <c r="Y16" s="1627"/>
      <c r="Z16" s="1627"/>
      <c r="AA16" s="1628"/>
      <c r="AB16" s="16"/>
    </row>
    <row r="17" spans="2:28" ht="11.2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62.25" customHeight="1" thickBot="1" x14ac:dyDescent="0.25">
      <c r="B18" s="14"/>
      <c r="C18" s="629" t="s">
        <v>17</v>
      </c>
      <c r="D18" s="630"/>
      <c r="E18" s="630"/>
      <c r="F18" s="630"/>
      <c r="G18" s="630"/>
      <c r="H18" s="631"/>
      <c r="I18" s="1626" t="s">
        <v>531</v>
      </c>
      <c r="J18" s="1627"/>
      <c r="K18" s="1627"/>
      <c r="L18" s="1627"/>
      <c r="M18" s="1627"/>
      <c r="N18" s="1627"/>
      <c r="O18" s="1627"/>
      <c r="P18" s="1627"/>
      <c r="Q18" s="1627"/>
      <c r="R18" s="1627"/>
      <c r="S18" s="1627"/>
      <c r="T18" s="1627"/>
      <c r="U18" s="1627"/>
      <c r="V18" s="1627"/>
      <c r="W18" s="1627"/>
      <c r="X18" s="1627"/>
      <c r="Y18" s="1627"/>
      <c r="Z18" s="1627"/>
      <c r="AA18" s="1628"/>
      <c r="AB18" s="16"/>
    </row>
    <row r="19" spans="2:28" ht="8.2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684" t="s">
        <v>19</v>
      </c>
      <c r="D20" s="685"/>
      <c r="E20" s="685"/>
      <c r="F20" s="685"/>
      <c r="G20" s="685"/>
      <c r="H20" s="686"/>
      <c r="I20" s="690" t="s">
        <v>223</v>
      </c>
      <c r="J20" s="691"/>
      <c r="K20" s="691"/>
      <c r="L20" s="692"/>
      <c r="M20" s="608" t="s">
        <v>21</v>
      </c>
      <c r="N20" s="609"/>
      <c r="O20" s="609"/>
      <c r="P20" s="609"/>
      <c r="Q20" s="609"/>
      <c r="R20" s="609"/>
      <c r="S20" s="610"/>
      <c r="T20" s="608" t="s">
        <v>22</v>
      </c>
      <c r="U20" s="609"/>
      <c r="V20" s="609"/>
      <c r="W20" s="609"/>
      <c r="X20" s="609"/>
      <c r="Y20" s="609"/>
      <c r="Z20" s="609"/>
      <c r="AA20" s="610"/>
      <c r="AB20" s="16"/>
    </row>
    <row r="21" spans="2:28" ht="17.25" customHeight="1" thickBot="1" x14ac:dyDescent="0.25">
      <c r="B21" s="14"/>
      <c r="C21" s="687"/>
      <c r="D21" s="688"/>
      <c r="E21" s="688"/>
      <c r="F21" s="688"/>
      <c r="G21" s="688"/>
      <c r="H21" s="689"/>
      <c r="I21" s="693"/>
      <c r="J21" s="694"/>
      <c r="K21" s="694"/>
      <c r="L21" s="695"/>
      <c r="M21" s="696" t="s">
        <v>23</v>
      </c>
      <c r="N21" s="697"/>
      <c r="O21" s="697"/>
      <c r="P21" s="697"/>
      <c r="Q21" s="697"/>
      <c r="R21" s="697"/>
      <c r="S21" s="698"/>
      <c r="T21" s="699" t="s">
        <v>24</v>
      </c>
      <c r="U21" s="697"/>
      <c r="V21" s="697"/>
      <c r="W21" s="697"/>
      <c r="X21" s="697"/>
      <c r="Y21" s="697"/>
      <c r="Z21" s="697"/>
      <c r="AA21" s="698"/>
      <c r="AB21" s="16"/>
    </row>
    <row r="22" spans="2:28" ht="9"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21.75" customHeight="1" x14ac:dyDescent="0.2">
      <c r="B23" s="14"/>
      <c r="C23" s="608" t="s">
        <v>25</v>
      </c>
      <c r="D23" s="609"/>
      <c r="E23" s="609"/>
      <c r="F23" s="609"/>
      <c r="G23" s="609"/>
      <c r="H23" s="609"/>
      <c r="I23" s="610"/>
      <c r="J23" s="608" t="s">
        <v>26</v>
      </c>
      <c r="K23" s="609"/>
      <c r="L23" s="609"/>
      <c r="M23" s="609"/>
      <c r="N23" s="609"/>
      <c r="O23" s="609"/>
      <c r="P23" s="610"/>
      <c r="Q23" s="608" t="s">
        <v>27</v>
      </c>
      <c r="R23" s="609"/>
      <c r="S23" s="609"/>
      <c r="T23" s="609"/>
      <c r="U23" s="609"/>
      <c r="V23" s="609"/>
      <c r="W23" s="609"/>
      <c r="X23" s="609"/>
      <c r="Y23" s="609"/>
      <c r="Z23" s="609"/>
      <c r="AA23" s="610"/>
      <c r="AB23" s="16"/>
    </row>
    <row r="24" spans="2:28" ht="26.25" customHeight="1" thickBot="1" x14ac:dyDescent="0.25">
      <c r="B24" s="14"/>
      <c r="C24" s="1041" t="s">
        <v>532</v>
      </c>
      <c r="D24" s="1042"/>
      <c r="E24" s="1042"/>
      <c r="F24" s="1042"/>
      <c r="G24" s="1042"/>
      <c r="H24" s="1042"/>
      <c r="I24" s="1043"/>
      <c r="J24" s="1041" t="s">
        <v>533</v>
      </c>
      <c r="K24" s="1042"/>
      <c r="L24" s="1042"/>
      <c r="M24" s="1042"/>
      <c r="N24" s="1042"/>
      <c r="O24" s="1042"/>
      <c r="P24" s="1043"/>
      <c r="Q24" s="1624" t="s">
        <v>78</v>
      </c>
      <c r="R24" s="1579"/>
      <c r="S24" s="1579"/>
      <c r="T24" s="1579"/>
      <c r="U24" s="1579"/>
      <c r="V24" s="1579"/>
      <c r="W24" s="1579"/>
      <c r="X24" s="1579"/>
      <c r="Y24" s="1579"/>
      <c r="Z24" s="1579"/>
      <c r="AA24" s="1625"/>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90" customHeight="1" thickBot="1" x14ac:dyDescent="0.25">
      <c r="B26" s="14"/>
      <c r="C26" s="629" t="s">
        <v>31</v>
      </c>
      <c r="D26" s="630"/>
      <c r="E26" s="630"/>
      <c r="F26" s="630"/>
      <c r="G26" s="630"/>
      <c r="H26" s="631"/>
      <c r="I26" s="1621" t="s">
        <v>534</v>
      </c>
      <c r="J26" s="1622"/>
      <c r="K26" s="1622"/>
      <c r="L26" s="1622"/>
      <c r="M26" s="1622"/>
      <c r="N26" s="1622"/>
      <c r="O26" s="1622"/>
      <c r="P26" s="1622"/>
      <c r="Q26" s="1622"/>
      <c r="R26" s="1622"/>
      <c r="S26" s="1622"/>
      <c r="T26" s="1622"/>
      <c r="U26" s="1622"/>
      <c r="V26" s="1622"/>
      <c r="W26" s="1622"/>
      <c r="X26" s="1622"/>
      <c r="Y26" s="1622"/>
      <c r="Z26" s="1622"/>
      <c r="AA26" s="1623"/>
      <c r="AB26" s="16"/>
    </row>
    <row r="27" spans="2:28" ht="11.25"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7" customHeight="1" thickBot="1" x14ac:dyDescent="0.25">
      <c r="B28" s="14"/>
      <c r="C28" s="629" t="s">
        <v>33</v>
      </c>
      <c r="D28" s="630"/>
      <c r="E28" s="630"/>
      <c r="F28" s="630"/>
      <c r="G28" s="630"/>
      <c r="H28" s="631"/>
      <c r="I28" s="640">
        <v>0.76670000000000005</v>
      </c>
      <c r="J28" s="632"/>
      <c r="K28" s="617" t="s">
        <v>34</v>
      </c>
      <c r="L28" s="618"/>
      <c r="M28" s="618"/>
      <c r="N28" s="619"/>
      <c r="O28" s="635" t="s">
        <v>35</v>
      </c>
      <c r="P28" s="636"/>
      <c r="Q28" s="636"/>
      <c r="R28" s="637"/>
      <c r="S28" s="293" t="s">
        <v>37</v>
      </c>
      <c r="T28" s="636" t="s">
        <v>36</v>
      </c>
      <c r="U28" s="636"/>
      <c r="V28" s="637"/>
      <c r="W28" s="31"/>
      <c r="X28" s="635" t="s">
        <v>38</v>
      </c>
      <c r="Y28" s="636"/>
      <c r="Z28" s="637"/>
      <c r="AA28" s="154"/>
      <c r="AB28" s="16"/>
    </row>
    <row r="29" spans="2:28" ht="9"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651" t="s">
        <v>39</v>
      </c>
      <c r="D30" s="652"/>
      <c r="E30" s="652"/>
      <c r="F30" s="652"/>
      <c r="G30" s="652"/>
      <c r="H30" s="652"/>
      <c r="I30" s="652"/>
      <c r="J30" s="653"/>
      <c r="K30" s="660" t="s">
        <v>40</v>
      </c>
      <c r="L30" s="661"/>
      <c r="M30" s="661"/>
      <c r="N30" s="661"/>
      <c r="O30" s="661"/>
      <c r="P30" s="661"/>
      <c r="Q30" s="661"/>
      <c r="R30" s="661"/>
      <c r="S30" s="662" t="s">
        <v>41</v>
      </c>
      <c r="T30" s="662"/>
      <c r="U30" s="662"/>
      <c r="V30" s="662"/>
      <c r="W30" s="662"/>
      <c r="X30" s="663" t="s">
        <v>42</v>
      </c>
      <c r="Y30" s="663"/>
      <c r="Z30" s="663"/>
      <c r="AA30" s="664"/>
      <c r="AB30" s="16"/>
    </row>
    <row r="31" spans="2:28" ht="14.25" customHeight="1" x14ac:dyDescent="0.2">
      <c r="B31" s="14"/>
      <c r="C31" s="654"/>
      <c r="D31" s="655"/>
      <c r="E31" s="655"/>
      <c r="F31" s="655"/>
      <c r="G31" s="655"/>
      <c r="H31" s="655"/>
      <c r="I31" s="655"/>
      <c r="J31" s="656"/>
      <c r="K31" s="665" t="s">
        <v>43</v>
      </c>
      <c r="L31" s="638"/>
      <c r="M31" s="638"/>
      <c r="N31" s="638"/>
      <c r="O31" s="638" t="s">
        <v>44</v>
      </c>
      <c r="P31" s="638"/>
      <c r="Q31" s="638"/>
      <c r="R31" s="638"/>
      <c r="S31" s="638" t="s">
        <v>43</v>
      </c>
      <c r="T31" s="638"/>
      <c r="U31" s="638" t="s">
        <v>44</v>
      </c>
      <c r="V31" s="638"/>
      <c r="W31" s="638"/>
      <c r="X31" s="638" t="s">
        <v>43</v>
      </c>
      <c r="Y31" s="638"/>
      <c r="Z31" s="638" t="s">
        <v>44</v>
      </c>
      <c r="AA31" s="639"/>
      <c r="AB31" s="16"/>
    </row>
    <row r="32" spans="2:28" ht="12.75" customHeight="1" thickBot="1" x14ac:dyDescent="0.25">
      <c r="B32" s="14"/>
      <c r="C32" s="657"/>
      <c r="D32" s="658"/>
      <c r="E32" s="658"/>
      <c r="F32" s="658"/>
      <c r="G32" s="658"/>
      <c r="H32" s="658"/>
      <c r="I32" s="658"/>
      <c r="J32" s="659"/>
      <c r="K32" s="647">
        <v>0</v>
      </c>
      <c r="L32" s="648"/>
      <c r="M32" s="648"/>
      <c r="N32" s="648"/>
      <c r="O32" s="648">
        <v>54</v>
      </c>
      <c r="P32" s="648"/>
      <c r="Q32" s="648"/>
      <c r="R32" s="648"/>
      <c r="S32" s="648">
        <v>55</v>
      </c>
      <c r="T32" s="648"/>
      <c r="U32" s="648">
        <v>59</v>
      </c>
      <c r="V32" s="648"/>
      <c r="W32" s="648"/>
      <c r="X32" s="648">
        <v>60</v>
      </c>
      <c r="Y32" s="648"/>
      <c r="Z32" s="648">
        <v>100</v>
      </c>
      <c r="AA32" s="650"/>
      <c r="AB32" s="16"/>
    </row>
    <row r="33" spans="2:28" ht="7.5" customHeight="1"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18" customFormat="1" ht="19.5" customHeight="1" thickBot="1" x14ac:dyDescent="0.25">
      <c r="B34" s="19"/>
      <c r="C34" s="1008" t="s">
        <v>45</v>
      </c>
      <c r="D34" s="1009"/>
      <c r="E34" s="1009"/>
      <c r="F34" s="1009"/>
      <c r="G34" s="1009"/>
      <c r="H34" s="1009"/>
      <c r="I34" s="1009"/>
      <c r="J34" s="1009"/>
      <c r="K34" s="1009"/>
      <c r="L34" s="1009"/>
      <c r="M34" s="1009"/>
      <c r="N34" s="1009"/>
      <c r="O34" s="1009"/>
      <c r="P34" s="1009"/>
      <c r="Q34" s="1009"/>
      <c r="R34" s="1009"/>
      <c r="S34" s="1009"/>
      <c r="T34" s="1009"/>
      <c r="U34" s="1009"/>
      <c r="V34" s="1009"/>
      <c r="W34" s="1009"/>
      <c r="X34" s="1009"/>
      <c r="Y34" s="1009"/>
      <c r="Z34" s="1009"/>
      <c r="AA34" s="1010"/>
      <c r="AB34" s="16"/>
    </row>
    <row r="35" spans="2:28" s="18" customFormat="1" ht="32.25" customHeight="1" thickBot="1" x14ac:dyDescent="0.25">
      <c r="B35" s="19"/>
      <c r="C35" s="1113" t="s">
        <v>46</v>
      </c>
      <c r="D35" s="1114"/>
      <c r="E35" s="1114"/>
      <c r="F35" s="1114"/>
      <c r="G35" s="1115"/>
      <c r="H35" s="202" t="s">
        <v>535</v>
      </c>
      <c r="I35" s="202" t="s">
        <v>536</v>
      </c>
      <c r="J35" s="202" t="s">
        <v>49</v>
      </c>
      <c r="K35" s="1505" t="s">
        <v>50</v>
      </c>
      <c r="L35" s="1506"/>
      <c r="M35" s="1506"/>
      <c r="N35" s="1506"/>
      <c r="O35" s="1506"/>
      <c r="P35" s="1506"/>
      <c r="Q35" s="1506"/>
      <c r="R35" s="1506"/>
      <c r="S35" s="1506"/>
      <c r="T35" s="1506"/>
      <c r="U35" s="1506"/>
      <c r="V35" s="1506"/>
      <c r="W35" s="1506"/>
      <c r="X35" s="1506"/>
      <c r="Y35" s="1506"/>
      <c r="Z35" s="1506"/>
      <c r="AA35" s="1507"/>
      <c r="AB35" s="16"/>
    </row>
    <row r="36" spans="2:28" s="18" customFormat="1" ht="45.6" customHeight="1" x14ac:dyDescent="0.2">
      <c r="B36" s="19"/>
      <c r="C36" s="890" t="s">
        <v>537</v>
      </c>
      <c r="D36" s="1103"/>
      <c r="E36" s="1103"/>
      <c r="F36" s="1103"/>
      <c r="G36" s="1104"/>
      <c r="H36" s="140">
        <v>3537</v>
      </c>
      <c r="I36" s="140">
        <v>4132</v>
      </c>
      <c r="J36" s="294">
        <f>+H36/I36</f>
        <v>0.85600193610842212</v>
      </c>
      <c r="K36" s="1618" t="s">
        <v>538</v>
      </c>
      <c r="L36" s="1619"/>
      <c r="M36" s="1619"/>
      <c r="N36" s="1619"/>
      <c r="O36" s="1619"/>
      <c r="P36" s="1619"/>
      <c r="Q36" s="1619"/>
      <c r="R36" s="1619"/>
      <c r="S36" s="1619"/>
      <c r="T36" s="1619"/>
      <c r="U36" s="1619"/>
      <c r="V36" s="1619"/>
      <c r="W36" s="1619"/>
      <c r="X36" s="1619"/>
      <c r="Y36" s="1619"/>
      <c r="Z36" s="1619"/>
      <c r="AA36" s="1620"/>
      <c r="AB36" s="16"/>
    </row>
    <row r="37" spans="2:28" s="18" customFormat="1" ht="45.6" customHeight="1" x14ac:dyDescent="0.2">
      <c r="B37" s="19"/>
      <c r="C37" s="890" t="s">
        <v>233</v>
      </c>
      <c r="D37" s="1103"/>
      <c r="E37" s="1103"/>
      <c r="F37" s="1103"/>
      <c r="G37" s="1104"/>
      <c r="H37" s="143">
        <v>1974</v>
      </c>
      <c r="I37" s="143">
        <v>2239</v>
      </c>
      <c r="J37" s="294">
        <f t="shared" ref="J37:J40" si="0">+H37/I37</f>
        <v>0.88164359088878963</v>
      </c>
      <c r="K37" s="1614" t="s">
        <v>539</v>
      </c>
      <c r="L37" s="1615"/>
      <c r="M37" s="1615"/>
      <c r="N37" s="1615"/>
      <c r="O37" s="1615"/>
      <c r="P37" s="1615"/>
      <c r="Q37" s="1615"/>
      <c r="R37" s="1615"/>
      <c r="S37" s="1615"/>
      <c r="T37" s="1615"/>
      <c r="U37" s="1615"/>
      <c r="V37" s="1615"/>
      <c r="W37" s="1615"/>
      <c r="X37" s="1615"/>
      <c r="Y37" s="1615"/>
      <c r="Z37" s="1615"/>
      <c r="AA37" s="1616"/>
      <c r="AB37" s="16"/>
    </row>
    <row r="38" spans="2:28" s="18" customFormat="1" ht="45.6" customHeight="1" x14ac:dyDescent="0.2">
      <c r="B38" s="19"/>
      <c r="C38" s="890" t="s">
        <v>540</v>
      </c>
      <c r="D38" s="1103"/>
      <c r="E38" s="1103"/>
      <c r="F38" s="1103"/>
      <c r="G38" s="1104"/>
      <c r="H38" s="143">
        <v>2671</v>
      </c>
      <c r="I38" s="143">
        <v>3137</v>
      </c>
      <c r="J38" s="294">
        <f t="shared" si="0"/>
        <v>0.8514504303474657</v>
      </c>
      <c r="K38" s="1614" t="s">
        <v>541</v>
      </c>
      <c r="L38" s="1615"/>
      <c r="M38" s="1615"/>
      <c r="N38" s="1615"/>
      <c r="O38" s="1615"/>
      <c r="P38" s="1615"/>
      <c r="Q38" s="1615"/>
      <c r="R38" s="1615"/>
      <c r="S38" s="1615"/>
      <c r="T38" s="1615"/>
      <c r="U38" s="1615"/>
      <c r="V38" s="1615"/>
      <c r="W38" s="1615"/>
      <c r="X38" s="1615"/>
      <c r="Y38" s="1615"/>
      <c r="Z38" s="1615"/>
      <c r="AA38" s="1616"/>
      <c r="AB38" s="16"/>
    </row>
    <row r="39" spans="2:28" s="18" customFormat="1" ht="45.6" customHeight="1" thickBot="1" x14ac:dyDescent="0.25">
      <c r="B39" s="19"/>
      <c r="C39" s="890" t="s">
        <v>542</v>
      </c>
      <c r="D39" s="1103"/>
      <c r="E39" s="1103"/>
      <c r="F39" s="1103"/>
      <c r="G39" s="1104"/>
      <c r="H39" s="143">
        <v>2468</v>
      </c>
      <c r="I39" s="143">
        <v>3043</v>
      </c>
      <c r="J39" s="294">
        <f t="shared" si="0"/>
        <v>0.81104173512980615</v>
      </c>
      <c r="K39" s="1614" t="s">
        <v>543</v>
      </c>
      <c r="L39" s="1615"/>
      <c r="M39" s="1615"/>
      <c r="N39" s="1615"/>
      <c r="O39" s="1615"/>
      <c r="P39" s="1615"/>
      <c r="Q39" s="1615"/>
      <c r="R39" s="1615"/>
      <c r="S39" s="1615"/>
      <c r="T39" s="1615"/>
      <c r="U39" s="1615"/>
      <c r="V39" s="1615"/>
      <c r="W39" s="1615"/>
      <c r="X39" s="1615"/>
      <c r="Y39" s="1615"/>
      <c r="Z39" s="1615"/>
      <c r="AA39" s="1616"/>
      <c r="AB39" s="16"/>
    </row>
    <row r="40" spans="2:28" s="18" customFormat="1" ht="13.5" customHeight="1" thickBot="1" x14ac:dyDescent="0.25">
      <c r="B40" s="19"/>
      <c r="C40" s="1108" t="s">
        <v>51</v>
      </c>
      <c r="D40" s="1109"/>
      <c r="E40" s="1109"/>
      <c r="F40" s="1109"/>
      <c r="G40" s="1110"/>
      <c r="H40" s="295">
        <f>SUM(H36:H39)</f>
        <v>10650</v>
      </c>
      <c r="I40" s="295">
        <f>SUM(I36:I39)</f>
        <v>12551</v>
      </c>
      <c r="J40" s="296">
        <f t="shared" si="0"/>
        <v>0.84853796510238233</v>
      </c>
      <c r="K40" s="1617"/>
      <c r="L40" s="1111"/>
      <c r="M40" s="1111"/>
      <c r="N40" s="1111"/>
      <c r="O40" s="1111"/>
      <c r="P40" s="1111"/>
      <c r="Q40" s="1111"/>
      <c r="R40" s="1111"/>
      <c r="S40" s="1111"/>
      <c r="T40" s="1111"/>
      <c r="U40" s="1111"/>
      <c r="V40" s="1111"/>
      <c r="W40" s="1111"/>
      <c r="X40" s="1111"/>
      <c r="Y40" s="1111"/>
      <c r="Z40" s="1111"/>
      <c r="AA40" s="1112"/>
      <c r="AB40" s="16"/>
    </row>
    <row r="41" spans="2:28" s="18" customFormat="1" ht="5.25" customHeight="1" x14ac:dyDescent="0.2">
      <c r="B41" s="19"/>
      <c r="C41" s="148"/>
      <c r="D41" s="148"/>
      <c r="E41" s="148"/>
      <c r="F41" s="148"/>
      <c r="G41" s="148"/>
      <c r="H41" s="149"/>
      <c r="I41" s="149"/>
      <c r="J41" s="150"/>
      <c r="K41" s="148"/>
      <c r="L41" s="148"/>
      <c r="M41" s="148"/>
      <c r="N41" s="148"/>
      <c r="O41" s="148"/>
      <c r="P41" s="148"/>
      <c r="Q41" s="148"/>
      <c r="R41" s="148"/>
      <c r="S41" s="148"/>
      <c r="T41" s="148"/>
      <c r="U41" s="148"/>
      <c r="V41" s="148"/>
      <c r="W41" s="148"/>
      <c r="X41" s="148"/>
      <c r="Y41" s="148"/>
      <c r="Z41" s="148"/>
      <c r="AA41" s="148"/>
      <c r="AB41" s="16"/>
    </row>
    <row r="42" spans="2:28" s="18" customFormat="1" ht="6.75" customHeight="1" thickBot="1" x14ac:dyDescent="0.25">
      <c r="B42" s="19"/>
      <c r="C42" s="148"/>
      <c r="D42" s="148"/>
      <c r="E42" s="148"/>
      <c r="F42" s="148"/>
      <c r="G42" s="148"/>
      <c r="H42" s="149"/>
      <c r="I42" s="149"/>
      <c r="J42" s="150"/>
      <c r="K42" s="148"/>
      <c r="L42" s="148"/>
      <c r="M42" s="148"/>
      <c r="N42" s="148"/>
      <c r="O42" s="148"/>
      <c r="P42" s="148"/>
      <c r="Q42" s="148"/>
      <c r="R42" s="148"/>
      <c r="S42" s="148"/>
      <c r="T42" s="148"/>
      <c r="U42" s="148"/>
      <c r="V42" s="148"/>
      <c r="W42" s="148"/>
      <c r="X42" s="148"/>
      <c r="Y42" s="148"/>
      <c r="Z42" s="148"/>
      <c r="AA42" s="148"/>
      <c r="AB42" s="16"/>
    </row>
    <row r="43" spans="2:28" s="18" customFormat="1" x14ac:dyDescent="0.2">
      <c r="B43" s="19"/>
      <c r="C43" s="1088" t="s">
        <v>52</v>
      </c>
      <c r="D43" s="1089"/>
      <c r="E43" s="1089"/>
      <c r="F43" s="1089"/>
      <c r="G43" s="1089"/>
      <c r="H43" s="1089"/>
      <c r="I43" s="1089"/>
      <c r="J43" s="1089"/>
      <c r="K43" s="1089"/>
      <c r="L43" s="1089"/>
      <c r="M43" s="1089"/>
      <c r="N43" s="1089"/>
      <c r="O43" s="1089"/>
      <c r="P43" s="1089"/>
      <c r="Q43" s="1089"/>
      <c r="R43" s="1089"/>
      <c r="S43" s="1089"/>
      <c r="T43" s="1089"/>
      <c r="U43" s="1089"/>
      <c r="V43" s="1089"/>
      <c r="W43" s="1089"/>
      <c r="X43" s="1089"/>
      <c r="Y43" s="1089"/>
      <c r="Z43" s="1089"/>
      <c r="AA43" s="1090"/>
      <c r="AB43" s="16"/>
    </row>
    <row r="44" spans="2:28" ht="15" thickBot="1" x14ac:dyDescent="0.25">
      <c r="B44" s="14"/>
      <c r="C44" s="1091"/>
      <c r="D44" s="1092"/>
      <c r="E44" s="1092"/>
      <c r="F44" s="1092"/>
      <c r="G44" s="1092"/>
      <c r="H44" s="1092"/>
      <c r="I44" s="1092"/>
      <c r="J44" s="1092"/>
      <c r="K44" s="1092"/>
      <c r="L44" s="1092"/>
      <c r="M44" s="1092"/>
      <c r="N44" s="1092"/>
      <c r="O44" s="1092"/>
      <c r="P44" s="1092"/>
      <c r="Q44" s="1092"/>
      <c r="R44" s="1092"/>
      <c r="S44" s="1092"/>
      <c r="T44" s="1092"/>
      <c r="U44" s="1092"/>
      <c r="V44" s="1092"/>
      <c r="W44" s="1092"/>
      <c r="X44" s="1092"/>
      <c r="Y44" s="1092"/>
      <c r="Z44" s="1092"/>
      <c r="AA44" s="1093"/>
      <c r="AB44" s="16"/>
    </row>
    <row r="45" spans="2:28" ht="45.75" customHeight="1" x14ac:dyDescent="0.2">
      <c r="B45" s="14"/>
      <c r="C45" s="1094" t="s">
        <v>239</v>
      </c>
      <c r="D45" s="1095"/>
      <c r="E45" s="1095"/>
      <c r="F45" s="1095"/>
      <c r="G45" s="1095"/>
      <c r="H45" s="1095"/>
      <c r="I45" s="1095"/>
      <c r="J45" s="1095"/>
      <c r="K45" s="1095"/>
      <c r="L45" s="1095"/>
      <c r="M45" s="1095"/>
      <c r="N45" s="1095"/>
      <c r="O45" s="1095"/>
      <c r="P45" s="1095"/>
      <c r="Q45" s="1095"/>
      <c r="R45" s="1095"/>
      <c r="S45" s="1095"/>
      <c r="T45" s="1095"/>
      <c r="U45" s="1095"/>
      <c r="V45" s="1095"/>
      <c r="W45" s="1095"/>
      <c r="X45" s="1095"/>
      <c r="Y45" s="1095"/>
      <c r="Z45" s="1095"/>
      <c r="AA45" s="1096"/>
      <c r="AB45" s="16"/>
    </row>
    <row r="46" spans="2:28" ht="45.75" customHeight="1" x14ac:dyDescent="0.2">
      <c r="B46" s="14"/>
      <c r="C46" s="1097"/>
      <c r="D46" s="1098"/>
      <c r="E46" s="1098"/>
      <c r="F46" s="1098"/>
      <c r="G46" s="1098"/>
      <c r="H46" s="1098"/>
      <c r="I46" s="1098"/>
      <c r="J46" s="1098"/>
      <c r="K46" s="1098"/>
      <c r="L46" s="1098"/>
      <c r="M46" s="1098"/>
      <c r="N46" s="1098"/>
      <c r="O46" s="1098"/>
      <c r="P46" s="1098"/>
      <c r="Q46" s="1098"/>
      <c r="R46" s="1098"/>
      <c r="S46" s="1098"/>
      <c r="T46" s="1098"/>
      <c r="U46" s="1098"/>
      <c r="V46" s="1098"/>
      <c r="W46" s="1098"/>
      <c r="X46" s="1098"/>
      <c r="Y46" s="1098"/>
      <c r="Z46" s="1098"/>
      <c r="AA46" s="1099"/>
      <c r="AB46" s="16"/>
    </row>
    <row r="47" spans="2:28" ht="45.75" customHeight="1" x14ac:dyDescent="0.2">
      <c r="B47" s="14"/>
      <c r="C47" s="1097"/>
      <c r="D47" s="1098"/>
      <c r="E47" s="1098"/>
      <c r="F47" s="1098"/>
      <c r="G47" s="1098"/>
      <c r="H47" s="1098"/>
      <c r="I47" s="1098"/>
      <c r="J47" s="1098"/>
      <c r="K47" s="1098"/>
      <c r="L47" s="1098"/>
      <c r="M47" s="1098"/>
      <c r="N47" s="1098"/>
      <c r="O47" s="1098"/>
      <c r="P47" s="1098"/>
      <c r="Q47" s="1098"/>
      <c r="R47" s="1098"/>
      <c r="S47" s="1098"/>
      <c r="T47" s="1098"/>
      <c r="U47" s="1098"/>
      <c r="V47" s="1098"/>
      <c r="W47" s="1098"/>
      <c r="X47" s="1098"/>
      <c r="Y47" s="1098"/>
      <c r="Z47" s="1098"/>
      <c r="AA47" s="1099"/>
      <c r="AB47" s="16"/>
    </row>
    <row r="48" spans="2:28" ht="45.75" customHeight="1" x14ac:dyDescent="0.2">
      <c r="B48" s="14"/>
      <c r="C48" s="1097"/>
      <c r="D48" s="1098"/>
      <c r="E48" s="1098"/>
      <c r="F48" s="1098"/>
      <c r="G48" s="1098"/>
      <c r="H48" s="1098"/>
      <c r="I48" s="1098"/>
      <c r="J48" s="1098"/>
      <c r="K48" s="1098"/>
      <c r="L48" s="1098"/>
      <c r="M48" s="1098"/>
      <c r="N48" s="1098"/>
      <c r="O48" s="1098"/>
      <c r="P48" s="1098"/>
      <c r="Q48" s="1098"/>
      <c r="R48" s="1098"/>
      <c r="S48" s="1098"/>
      <c r="T48" s="1098"/>
      <c r="U48" s="1098"/>
      <c r="V48" s="1098"/>
      <c r="W48" s="1098"/>
      <c r="X48" s="1098"/>
      <c r="Y48" s="1098"/>
      <c r="Z48" s="1098"/>
      <c r="AA48" s="1099"/>
      <c r="AB48" s="16"/>
    </row>
    <row r="49" spans="2:28" ht="45.75" customHeight="1" x14ac:dyDescent="0.2">
      <c r="B49" s="14"/>
      <c r="C49" s="1097"/>
      <c r="D49" s="1098"/>
      <c r="E49" s="1098"/>
      <c r="F49" s="1098"/>
      <c r="G49" s="1098"/>
      <c r="H49" s="1098"/>
      <c r="I49" s="1098"/>
      <c r="J49" s="1098"/>
      <c r="K49" s="1098"/>
      <c r="L49" s="1098"/>
      <c r="M49" s="1098"/>
      <c r="N49" s="1098"/>
      <c r="O49" s="1098"/>
      <c r="P49" s="1098"/>
      <c r="Q49" s="1098"/>
      <c r="R49" s="1098"/>
      <c r="S49" s="1098"/>
      <c r="T49" s="1098"/>
      <c r="U49" s="1098"/>
      <c r="V49" s="1098"/>
      <c r="W49" s="1098"/>
      <c r="X49" s="1098"/>
      <c r="Y49" s="1098"/>
      <c r="Z49" s="1098"/>
      <c r="AA49" s="1099"/>
      <c r="AB49" s="16"/>
    </row>
    <row r="50" spans="2:28" ht="45.75" customHeight="1" x14ac:dyDescent="0.2">
      <c r="B50" s="14"/>
      <c r="C50" s="1097"/>
      <c r="D50" s="1098"/>
      <c r="E50" s="1098"/>
      <c r="F50" s="1098"/>
      <c r="G50" s="1098"/>
      <c r="H50" s="1098"/>
      <c r="I50" s="1098"/>
      <c r="J50" s="1098"/>
      <c r="K50" s="1098"/>
      <c r="L50" s="1098"/>
      <c r="M50" s="1098"/>
      <c r="N50" s="1098"/>
      <c r="O50" s="1098"/>
      <c r="P50" s="1098"/>
      <c r="Q50" s="1098"/>
      <c r="R50" s="1098"/>
      <c r="S50" s="1098"/>
      <c r="T50" s="1098"/>
      <c r="U50" s="1098"/>
      <c r="V50" s="1098"/>
      <c r="W50" s="1098"/>
      <c r="X50" s="1098"/>
      <c r="Y50" s="1098"/>
      <c r="Z50" s="1098"/>
      <c r="AA50" s="1099"/>
      <c r="AB50" s="16"/>
    </row>
    <row r="51" spans="2:28" ht="45.75" customHeight="1" x14ac:dyDescent="0.2">
      <c r="B51" s="14"/>
      <c r="C51" s="1097"/>
      <c r="D51" s="1098"/>
      <c r="E51" s="1098"/>
      <c r="F51" s="1098"/>
      <c r="G51" s="1098"/>
      <c r="H51" s="1098"/>
      <c r="I51" s="1098"/>
      <c r="J51" s="1098"/>
      <c r="K51" s="1098"/>
      <c r="L51" s="1098"/>
      <c r="M51" s="1098"/>
      <c r="N51" s="1098"/>
      <c r="O51" s="1098"/>
      <c r="P51" s="1098"/>
      <c r="Q51" s="1098"/>
      <c r="R51" s="1098"/>
      <c r="S51" s="1098"/>
      <c r="T51" s="1098"/>
      <c r="U51" s="1098"/>
      <c r="V51" s="1098"/>
      <c r="W51" s="1098"/>
      <c r="X51" s="1098"/>
      <c r="Y51" s="1098"/>
      <c r="Z51" s="1098"/>
      <c r="AA51" s="1099"/>
      <c r="AB51" s="16"/>
    </row>
    <row r="52" spans="2:28" ht="4.5" hidden="1" customHeight="1" x14ac:dyDescent="0.2">
      <c r="B52" s="20"/>
      <c r="C52" s="151"/>
      <c r="D52" s="151"/>
      <c r="E52" s="151"/>
      <c r="F52" s="151"/>
      <c r="G52" s="151"/>
      <c r="H52" s="151"/>
      <c r="I52" s="151"/>
      <c r="J52" s="151"/>
      <c r="K52" s="151"/>
      <c r="L52" s="151"/>
      <c r="M52" s="151"/>
      <c r="N52" s="151"/>
      <c r="O52" s="151"/>
      <c r="P52" s="151"/>
      <c r="Q52" s="151"/>
      <c r="R52" s="151"/>
      <c r="S52" s="151"/>
      <c r="T52" s="151"/>
      <c r="U52" s="151"/>
      <c r="V52" s="151"/>
      <c r="W52" s="151"/>
      <c r="X52" s="151"/>
      <c r="Y52" s="151"/>
      <c r="Z52" s="151"/>
      <c r="AA52" s="151"/>
      <c r="AB52" s="21"/>
    </row>
    <row r="53" spans="2:28" ht="15" thickBot="1" x14ac:dyDescent="0.25">
      <c r="B53" s="22"/>
      <c r="C53" s="152"/>
      <c r="D53" s="152"/>
      <c r="E53" s="152"/>
      <c r="F53" s="152"/>
      <c r="G53" s="152"/>
      <c r="H53" s="152"/>
      <c r="I53" s="152"/>
      <c r="J53" s="152"/>
      <c r="K53" s="152"/>
      <c r="L53" s="152"/>
      <c r="M53" s="152"/>
      <c r="N53" s="152"/>
      <c r="O53" s="152"/>
      <c r="P53" s="152"/>
      <c r="Q53" s="152"/>
      <c r="R53" s="152"/>
      <c r="S53" s="152"/>
      <c r="T53" s="152"/>
      <c r="U53" s="152"/>
      <c r="V53" s="152"/>
      <c r="W53" s="152"/>
      <c r="X53" s="152"/>
      <c r="Y53" s="152"/>
      <c r="Z53" s="152"/>
      <c r="AA53" s="152"/>
      <c r="AB53" s="23"/>
    </row>
    <row r="54" spans="2:28" ht="15" customHeight="1" x14ac:dyDescent="0.2">
      <c r="B54" s="24"/>
      <c r="C54" s="1596" t="s">
        <v>46</v>
      </c>
      <c r="D54" s="1597"/>
      <c r="E54" s="1597"/>
      <c r="F54" s="1597"/>
      <c r="G54" s="1598"/>
      <c r="H54" s="1605" t="s">
        <v>91</v>
      </c>
      <c r="I54" s="1597"/>
      <c r="J54" s="1597" t="s">
        <v>64</v>
      </c>
      <c r="K54" s="1597"/>
      <c r="L54" s="1597"/>
      <c r="M54" s="1597"/>
      <c r="N54" s="1597" t="s">
        <v>53</v>
      </c>
      <c r="O54" s="1597"/>
      <c r="P54" s="1597"/>
      <c r="Q54" s="1597"/>
      <c r="R54" s="1597"/>
      <c r="S54" s="1597"/>
      <c r="T54" s="1597"/>
      <c r="U54" s="1597"/>
      <c r="V54" s="1608" t="s">
        <v>54</v>
      </c>
      <c r="W54" s="1608"/>
      <c r="X54" s="1608"/>
      <c r="Y54" s="1608"/>
      <c r="Z54" s="1608"/>
      <c r="AA54" s="1609"/>
      <c r="AB54" s="25"/>
    </row>
    <row r="55" spans="2:28" ht="15" customHeight="1" x14ac:dyDescent="0.2">
      <c r="B55" s="26"/>
      <c r="C55" s="1599"/>
      <c r="D55" s="1600"/>
      <c r="E55" s="1600"/>
      <c r="F55" s="1600"/>
      <c r="G55" s="1601"/>
      <c r="H55" s="1606"/>
      <c r="I55" s="1600"/>
      <c r="J55" s="1600"/>
      <c r="K55" s="1600"/>
      <c r="L55" s="1600"/>
      <c r="M55" s="1600"/>
      <c r="N55" s="1600"/>
      <c r="O55" s="1600"/>
      <c r="P55" s="1600"/>
      <c r="Q55" s="1600"/>
      <c r="R55" s="1600"/>
      <c r="S55" s="1600"/>
      <c r="T55" s="1600"/>
      <c r="U55" s="1600"/>
      <c r="V55" s="1610"/>
      <c r="W55" s="1610"/>
      <c r="X55" s="1610"/>
      <c r="Y55" s="1610"/>
      <c r="Z55" s="1610"/>
      <c r="AA55" s="1611"/>
      <c r="AB55" s="25"/>
    </row>
    <row r="56" spans="2:28" ht="15" customHeight="1" thickBot="1" x14ac:dyDescent="0.25">
      <c r="B56" s="26"/>
      <c r="C56" s="1602"/>
      <c r="D56" s="1603"/>
      <c r="E56" s="1603"/>
      <c r="F56" s="1603"/>
      <c r="G56" s="1604"/>
      <c r="H56" s="1607"/>
      <c r="I56" s="1603"/>
      <c r="J56" s="1603"/>
      <c r="K56" s="1603"/>
      <c r="L56" s="1603"/>
      <c r="M56" s="1603"/>
      <c r="N56" s="1603"/>
      <c r="O56" s="1603"/>
      <c r="P56" s="1603"/>
      <c r="Q56" s="1603"/>
      <c r="R56" s="1603"/>
      <c r="S56" s="1603"/>
      <c r="T56" s="1603"/>
      <c r="U56" s="1603"/>
      <c r="V56" s="1612"/>
      <c r="W56" s="1612"/>
      <c r="X56" s="1612"/>
      <c r="Y56" s="1612"/>
      <c r="Z56" s="1612"/>
      <c r="AA56" s="1613"/>
      <c r="AB56" s="25"/>
    </row>
    <row r="57" spans="2:28" ht="409.35" customHeight="1" x14ac:dyDescent="0.2">
      <c r="B57" s="24"/>
      <c r="C57" s="1584" t="s">
        <v>537</v>
      </c>
      <c r="D57" s="1585"/>
      <c r="E57" s="1585"/>
      <c r="F57" s="1585"/>
      <c r="G57" s="1586"/>
      <c r="H57" s="1587">
        <v>0.77449999999999997</v>
      </c>
      <c r="I57" s="1588"/>
      <c r="J57" s="1589">
        <f>+J36</f>
        <v>0.85600193610842212</v>
      </c>
      <c r="K57" s="1590"/>
      <c r="L57" s="1590"/>
      <c r="M57" s="1591"/>
      <c r="N57" s="1592" t="s">
        <v>544</v>
      </c>
      <c r="O57" s="1593"/>
      <c r="P57" s="1593"/>
      <c r="Q57" s="1593"/>
      <c r="R57" s="1593"/>
      <c r="S57" s="1593"/>
      <c r="T57" s="1593"/>
      <c r="U57" s="1594"/>
      <c r="V57" s="1592" t="s">
        <v>545</v>
      </c>
      <c r="W57" s="1593"/>
      <c r="X57" s="1593"/>
      <c r="Y57" s="1593"/>
      <c r="Z57" s="1593"/>
      <c r="AA57" s="1595"/>
      <c r="AB57" s="27"/>
    </row>
    <row r="58" spans="2:28" ht="147.75" customHeight="1" x14ac:dyDescent="0.2">
      <c r="B58" s="24"/>
      <c r="C58" s="890" t="s">
        <v>233</v>
      </c>
      <c r="D58" s="1103"/>
      <c r="E58" s="1103"/>
      <c r="F58" s="1103"/>
      <c r="G58" s="1104"/>
      <c r="H58" s="1567">
        <v>0.51339999999999997</v>
      </c>
      <c r="I58" s="1568"/>
      <c r="J58" s="1567">
        <f>+J37</f>
        <v>0.88164359088878963</v>
      </c>
      <c r="K58" s="1568"/>
      <c r="L58" s="1568"/>
      <c r="M58" s="1568"/>
      <c r="N58" s="1569" t="s">
        <v>539</v>
      </c>
      <c r="O58" s="1570"/>
      <c r="P58" s="1570"/>
      <c r="Q58" s="1570"/>
      <c r="R58" s="1570"/>
      <c r="S58" s="1570"/>
      <c r="T58" s="1570"/>
      <c r="U58" s="1571"/>
      <c r="V58" s="1572" t="s">
        <v>546</v>
      </c>
      <c r="W58" s="1573"/>
      <c r="X58" s="1573"/>
      <c r="Y58" s="1573"/>
      <c r="Z58" s="1573"/>
      <c r="AA58" s="1574"/>
      <c r="AB58" s="27"/>
    </row>
    <row r="59" spans="2:28" ht="259.7" customHeight="1" x14ac:dyDescent="0.2">
      <c r="B59" s="24"/>
      <c r="C59" s="890" t="s">
        <v>540</v>
      </c>
      <c r="D59" s="1103"/>
      <c r="E59" s="1103"/>
      <c r="F59" s="1103"/>
      <c r="G59" s="1104"/>
      <c r="H59" s="1567">
        <v>0.63260000000000005</v>
      </c>
      <c r="I59" s="1568"/>
      <c r="J59" s="1567">
        <f>+J38</f>
        <v>0.8514504303474657</v>
      </c>
      <c r="K59" s="1568"/>
      <c r="L59" s="1568"/>
      <c r="M59" s="1568"/>
      <c r="N59" s="1569" t="s">
        <v>547</v>
      </c>
      <c r="O59" s="1570"/>
      <c r="P59" s="1570"/>
      <c r="Q59" s="1570"/>
      <c r="R59" s="1570"/>
      <c r="S59" s="1570"/>
      <c r="T59" s="1570"/>
      <c r="U59" s="1571"/>
      <c r="V59" s="1572" t="s">
        <v>548</v>
      </c>
      <c r="W59" s="1573"/>
      <c r="X59" s="1573"/>
      <c r="Y59" s="1573"/>
      <c r="Z59" s="1573"/>
      <c r="AA59" s="1574"/>
      <c r="AB59" s="27"/>
    </row>
    <row r="60" spans="2:28" ht="45" customHeight="1" thickBot="1" x14ac:dyDescent="0.25">
      <c r="B60" s="24"/>
      <c r="C60" s="1575" t="s">
        <v>542</v>
      </c>
      <c r="D60" s="1576"/>
      <c r="E60" s="1576"/>
      <c r="F60" s="1576"/>
      <c r="G60" s="1577"/>
      <c r="H60" s="1578">
        <v>0.62849999999999995</v>
      </c>
      <c r="I60" s="1579"/>
      <c r="J60" s="1578">
        <f>+J39</f>
        <v>0.81104173512980615</v>
      </c>
      <c r="K60" s="1579"/>
      <c r="L60" s="1579"/>
      <c r="M60" s="1579"/>
      <c r="N60" s="1580" t="s">
        <v>241</v>
      </c>
      <c r="O60" s="1581"/>
      <c r="P60" s="1581"/>
      <c r="Q60" s="1581"/>
      <c r="R60" s="1581"/>
      <c r="S60" s="1581"/>
      <c r="T60" s="1581"/>
      <c r="U60" s="1582"/>
      <c r="V60" s="1580" t="s">
        <v>241</v>
      </c>
      <c r="W60" s="1581"/>
      <c r="X60" s="1581"/>
      <c r="Y60" s="1581"/>
      <c r="Z60" s="1581"/>
      <c r="AA60" s="1583"/>
      <c r="AB60" s="27"/>
    </row>
    <row r="61" spans="2:28" x14ac:dyDescent="0.2">
      <c r="B61" s="28"/>
      <c r="C61" s="151"/>
      <c r="D61" s="151"/>
      <c r="E61" s="151"/>
      <c r="F61" s="151"/>
      <c r="G61" s="151"/>
      <c r="H61" s="151"/>
      <c r="I61" s="151"/>
      <c r="J61" s="151"/>
      <c r="K61" s="151"/>
      <c r="L61" s="151"/>
      <c r="M61" s="151"/>
      <c r="N61" s="151"/>
      <c r="O61" s="151"/>
      <c r="P61" s="151"/>
      <c r="Q61" s="151"/>
      <c r="R61" s="151"/>
      <c r="S61" s="151"/>
      <c r="T61" s="151"/>
      <c r="U61" s="151"/>
      <c r="V61" s="151"/>
      <c r="W61" s="151"/>
      <c r="X61" s="151"/>
      <c r="Y61" s="151"/>
      <c r="Z61" s="151"/>
      <c r="AA61" s="151"/>
      <c r="AB61" s="29"/>
    </row>
    <row r="62" spans="2:28" x14ac:dyDescent="0.2">
      <c r="C62" s="297"/>
      <c r="D62" s="297"/>
      <c r="E62" s="297"/>
      <c r="F62" s="297"/>
      <c r="G62" s="297"/>
      <c r="H62" s="297"/>
      <c r="I62" s="297"/>
      <c r="J62" s="297"/>
      <c r="K62" s="297"/>
      <c r="L62" s="297"/>
      <c r="M62" s="297"/>
      <c r="N62" s="297"/>
      <c r="O62" s="297"/>
      <c r="P62" s="297"/>
      <c r="Q62" s="297"/>
      <c r="R62" s="297"/>
      <c r="S62" s="297"/>
      <c r="T62" s="297"/>
      <c r="U62" s="297"/>
      <c r="V62" s="297"/>
      <c r="W62" s="297"/>
      <c r="X62" s="297"/>
      <c r="Y62" s="297"/>
      <c r="Z62" s="297"/>
      <c r="AA62" s="297"/>
    </row>
    <row r="63" spans="2:28" x14ac:dyDescent="0.2">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row>
    <row r="100" ht="6" customHeight="1" x14ac:dyDescent="0.2"/>
  </sheetData>
  <mergeCells count="97">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X31:Y31"/>
    <mergeCell ref="Z31:AA31"/>
    <mergeCell ref="C26:H26"/>
    <mergeCell ref="I26:AA26"/>
    <mergeCell ref="C28:H28"/>
    <mergeCell ref="I28:J28"/>
    <mergeCell ref="K28:N28"/>
    <mergeCell ref="O28:R28"/>
    <mergeCell ref="T28:V28"/>
    <mergeCell ref="X28:Z28"/>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C34:AA34"/>
    <mergeCell ref="C35:G35"/>
    <mergeCell ref="K35:AA35"/>
    <mergeCell ref="C36:G36"/>
    <mergeCell ref="K36:AA36"/>
    <mergeCell ref="C38:G38"/>
    <mergeCell ref="K38:AA38"/>
    <mergeCell ref="C39:G39"/>
    <mergeCell ref="K39:AA39"/>
    <mergeCell ref="C40:G40"/>
    <mergeCell ref="K40:AA40"/>
    <mergeCell ref="C43:AA44"/>
    <mergeCell ref="C45:AA51"/>
    <mergeCell ref="C54:G56"/>
    <mergeCell ref="H54:I56"/>
    <mergeCell ref="J54:M56"/>
    <mergeCell ref="N54:U56"/>
    <mergeCell ref="V54:AA56"/>
    <mergeCell ref="C58:G58"/>
    <mergeCell ref="H58:I58"/>
    <mergeCell ref="J58:M58"/>
    <mergeCell ref="N58:U58"/>
    <mergeCell ref="V58:AA58"/>
    <mergeCell ref="C57:G57"/>
    <mergeCell ref="H57:I57"/>
    <mergeCell ref="J57:M57"/>
    <mergeCell ref="N57:U57"/>
    <mergeCell ref="V57:AA57"/>
    <mergeCell ref="C60:G60"/>
    <mergeCell ref="H60:I60"/>
    <mergeCell ref="J60:M60"/>
    <mergeCell ref="N60:U60"/>
    <mergeCell ref="V60:AA60"/>
    <mergeCell ref="C59:G59"/>
    <mergeCell ref="H59:I59"/>
    <mergeCell ref="J59:M59"/>
    <mergeCell ref="N59:U59"/>
    <mergeCell ref="V59:AA59"/>
  </mergeCells>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D106"/>
  <sheetViews>
    <sheetView topLeftCell="A31" workbookViewId="0">
      <selection activeCell="K39" sqref="K39:AA39"/>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29" width="3.7109375" style="1"/>
    <col min="30" max="30" width="37" style="1" customWidth="1"/>
    <col min="31" max="31" width="3.7109375" style="1"/>
    <col min="32" max="32" width="5" style="1" bestFit="1" customWidth="1"/>
    <col min="33" max="16384" width="3.7109375" style="1"/>
  </cols>
  <sheetData>
    <row r="1" spans="2:28" ht="15" thickBot="1" x14ac:dyDescent="0.25">
      <c r="B1" s="2"/>
      <c r="C1" s="2"/>
      <c r="D1" s="2"/>
      <c r="E1" s="2"/>
      <c r="F1" s="2"/>
    </row>
    <row r="2" spans="2:28" ht="45.75" customHeight="1" x14ac:dyDescent="0.2">
      <c r="B2" s="719"/>
      <c r="C2" s="720"/>
      <c r="D2" s="720"/>
      <c r="E2" s="720"/>
      <c r="F2" s="720"/>
      <c r="G2" s="720"/>
      <c r="H2" s="725" t="s">
        <v>0</v>
      </c>
      <c r="I2" s="725"/>
      <c r="J2" s="725"/>
      <c r="K2" s="725"/>
      <c r="L2" s="725"/>
      <c r="M2" s="725"/>
      <c r="N2" s="725"/>
      <c r="O2" s="725"/>
      <c r="P2" s="725"/>
      <c r="Q2" s="725"/>
      <c r="R2" s="725"/>
      <c r="S2" s="725"/>
      <c r="T2" s="725"/>
      <c r="U2" s="725"/>
      <c r="V2" s="725"/>
      <c r="W2" s="725"/>
      <c r="X2" s="725"/>
      <c r="Y2" s="725"/>
      <c r="Z2" s="725"/>
      <c r="AA2" s="725"/>
      <c r="AB2" s="726"/>
    </row>
    <row r="3" spans="2:28" ht="15" x14ac:dyDescent="0.2">
      <c r="B3" s="721"/>
      <c r="C3" s="722"/>
      <c r="D3" s="722"/>
      <c r="E3" s="722"/>
      <c r="F3" s="722"/>
      <c r="G3" s="722"/>
      <c r="H3" s="727" t="s">
        <v>1</v>
      </c>
      <c r="I3" s="727"/>
      <c r="J3" s="727"/>
      <c r="K3" s="727"/>
      <c r="L3" s="727"/>
      <c r="M3" s="727"/>
      <c r="N3" s="727"/>
      <c r="O3" s="727"/>
      <c r="P3" s="727" t="s">
        <v>2</v>
      </c>
      <c r="Q3" s="727"/>
      <c r="R3" s="727"/>
      <c r="S3" s="727"/>
      <c r="T3" s="727"/>
      <c r="U3" s="727"/>
      <c r="V3" s="727"/>
      <c r="W3" s="727"/>
      <c r="X3" s="727"/>
      <c r="Y3" s="727"/>
      <c r="Z3" s="727"/>
      <c r="AA3" s="727"/>
      <c r="AB3" s="728"/>
    </row>
    <row r="4" spans="2:28" ht="15.75" thickBot="1" x14ac:dyDescent="0.25">
      <c r="B4" s="723"/>
      <c r="C4" s="724"/>
      <c r="D4" s="724"/>
      <c r="E4" s="724"/>
      <c r="F4" s="724"/>
      <c r="G4" s="724"/>
      <c r="H4" s="729" t="s">
        <v>3</v>
      </c>
      <c r="I4" s="729"/>
      <c r="J4" s="729"/>
      <c r="K4" s="729"/>
      <c r="L4" s="729"/>
      <c r="M4" s="729"/>
      <c r="N4" s="729"/>
      <c r="O4" s="729"/>
      <c r="P4" s="729"/>
      <c r="Q4" s="729"/>
      <c r="R4" s="729"/>
      <c r="S4" s="729"/>
      <c r="T4" s="729"/>
      <c r="U4" s="729"/>
      <c r="V4" s="729"/>
      <c r="W4" s="729"/>
      <c r="X4" s="729"/>
      <c r="Y4" s="729"/>
      <c r="Z4" s="729"/>
      <c r="AA4" s="729"/>
      <c r="AB4" s="730"/>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666" t="s">
        <v>4</v>
      </c>
      <c r="D7" s="667"/>
      <c r="E7" s="667"/>
      <c r="F7" s="667"/>
      <c r="G7" s="667"/>
      <c r="H7" s="668"/>
      <c r="I7" s="700" t="s">
        <v>549</v>
      </c>
      <c r="J7" s="701"/>
      <c r="K7" s="701"/>
      <c r="L7" s="701"/>
      <c r="M7" s="701"/>
      <c r="N7" s="701"/>
      <c r="O7" s="701"/>
      <c r="P7" s="701"/>
      <c r="Q7" s="701"/>
      <c r="R7" s="701"/>
      <c r="S7" s="701"/>
      <c r="T7" s="701"/>
      <c r="U7" s="701"/>
      <c r="V7" s="701"/>
      <c r="W7" s="701"/>
      <c r="X7" s="701"/>
      <c r="Y7" s="701"/>
      <c r="Z7" s="701"/>
      <c r="AA7" s="702"/>
      <c r="AB7" s="10"/>
    </row>
    <row r="8" spans="2:28" ht="15.75" thickBot="1" x14ac:dyDescent="0.25">
      <c r="B8" s="9"/>
      <c r="C8" s="669"/>
      <c r="D8" s="670"/>
      <c r="E8" s="670"/>
      <c r="F8" s="670"/>
      <c r="G8" s="670"/>
      <c r="H8" s="671"/>
      <c r="I8" s="703"/>
      <c r="J8" s="704"/>
      <c r="K8" s="704"/>
      <c r="L8" s="704"/>
      <c r="M8" s="704"/>
      <c r="N8" s="704"/>
      <c r="O8" s="704"/>
      <c r="P8" s="704"/>
      <c r="Q8" s="704"/>
      <c r="R8" s="704"/>
      <c r="S8" s="704"/>
      <c r="T8" s="704"/>
      <c r="U8" s="704"/>
      <c r="V8" s="704"/>
      <c r="W8" s="704"/>
      <c r="X8" s="704"/>
      <c r="Y8" s="704"/>
      <c r="Z8" s="704"/>
      <c r="AA8" s="705"/>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666" t="s">
        <v>6</v>
      </c>
      <c r="D10" s="667"/>
      <c r="E10" s="667"/>
      <c r="F10" s="667"/>
      <c r="G10" s="667"/>
      <c r="H10" s="668"/>
      <c r="I10" s="711" t="s">
        <v>550</v>
      </c>
      <c r="J10" s="712"/>
      <c r="K10" s="712"/>
      <c r="L10" s="712"/>
      <c r="M10" s="712"/>
      <c r="N10" s="712"/>
      <c r="O10" s="712"/>
      <c r="P10" s="712"/>
      <c r="Q10" s="713"/>
      <c r="R10" s="708" t="s">
        <v>8</v>
      </c>
      <c r="S10" s="709"/>
      <c r="T10" s="709"/>
      <c r="U10" s="710"/>
      <c r="V10" s="608" t="s">
        <v>9</v>
      </c>
      <c r="W10" s="609"/>
      <c r="X10" s="609"/>
      <c r="Y10" s="609"/>
      <c r="Z10" s="609"/>
      <c r="AA10" s="610"/>
      <c r="AB10" s="10"/>
    </row>
    <row r="11" spans="2:28" ht="28.5" customHeight="1" thickBot="1" x14ac:dyDescent="0.25">
      <c r="B11" s="9"/>
      <c r="C11" s="669"/>
      <c r="D11" s="670"/>
      <c r="E11" s="670"/>
      <c r="F11" s="670"/>
      <c r="G11" s="670"/>
      <c r="H11" s="671"/>
      <c r="I11" s="714"/>
      <c r="J11" s="715"/>
      <c r="K11" s="715"/>
      <c r="L11" s="715"/>
      <c r="M11" s="715"/>
      <c r="N11" s="715"/>
      <c r="O11" s="715"/>
      <c r="P11" s="715"/>
      <c r="Q11" s="716"/>
      <c r="R11" s="640" t="s">
        <v>551</v>
      </c>
      <c r="S11" s="717"/>
      <c r="T11" s="717"/>
      <c r="U11" s="718"/>
      <c r="V11" s="699">
        <v>4</v>
      </c>
      <c r="W11" s="706"/>
      <c r="X11" s="706"/>
      <c r="Y11" s="706"/>
      <c r="Z11" s="706"/>
      <c r="AA11" s="707"/>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7.25" customHeight="1" x14ac:dyDescent="0.2">
      <c r="B13" s="14"/>
      <c r="C13" s="666" t="s">
        <v>11</v>
      </c>
      <c r="D13" s="667"/>
      <c r="E13" s="667"/>
      <c r="F13" s="667"/>
      <c r="G13" s="667"/>
      <c r="H13" s="668"/>
      <c r="I13" s="672" t="s">
        <v>552</v>
      </c>
      <c r="J13" s="673"/>
      <c r="K13" s="673"/>
      <c r="L13" s="673"/>
      <c r="M13" s="673"/>
      <c r="N13" s="673"/>
      <c r="O13" s="673"/>
      <c r="P13" s="673"/>
      <c r="Q13" s="673"/>
      <c r="R13" s="673"/>
      <c r="S13" s="674"/>
      <c r="T13" s="666" t="s">
        <v>13</v>
      </c>
      <c r="U13" s="667"/>
      <c r="V13" s="667"/>
      <c r="W13" s="667"/>
      <c r="X13" s="667"/>
      <c r="Y13" s="667"/>
      <c r="Z13" s="667"/>
      <c r="AA13" s="668"/>
      <c r="AB13" s="16"/>
    </row>
    <row r="14" spans="2:28" ht="54" customHeight="1" thickBot="1" x14ac:dyDescent="0.25">
      <c r="B14" s="14"/>
      <c r="C14" s="669"/>
      <c r="D14" s="670"/>
      <c r="E14" s="670"/>
      <c r="F14" s="670"/>
      <c r="G14" s="670"/>
      <c r="H14" s="671"/>
      <c r="I14" s="675"/>
      <c r="J14" s="676"/>
      <c r="K14" s="676"/>
      <c r="L14" s="676"/>
      <c r="M14" s="676"/>
      <c r="N14" s="676"/>
      <c r="O14" s="676"/>
      <c r="P14" s="676"/>
      <c r="Q14" s="676"/>
      <c r="R14" s="676"/>
      <c r="S14" s="677"/>
      <c r="T14" s="678" t="s">
        <v>14</v>
      </c>
      <c r="U14" s="679"/>
      <c r="V14" s="679"/>
      <c r="W14" s="679"/>
      <c r="X14" s="679"/>
      <c r="Y14" s="679"/>
      <c r="Z14" s="679"/>
      <c r="AA14" s="680"/>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39" customHeight="1" thickBot="1" x14ac:dyDescent="0.25">
      <c r="B16" s="14"/>
      <c r="C16" s="629" t="s">
        <v>15</v>
      </c>
      <c r="D16" s="630"/>
      <c r="E16" s="630"/>
      <c r="F16" s="630"/>
      <c r="G16" s="630"/>
      <c r="H16" s="631"/>
      <c r="I16" s="632" t="s">
        <v>553</v>
      </c>
      <c r="J16" s="633"/>
      <c r="K16" s="633"/>
      <c r="L16" s="633"/>
      <c r="M16" s="633"/>
      <c r="N16" s="633"/>
      <c r="O16" s="633"/>
      <c r="P16" s="633"/>
      <c r="Q16" s="633"/>
      <c r="R16" s="633"/>
      <c r="S16" s="633"/>
      <c r="T16" s="633"/>
      <c r="U16" s="633"/>
      <c r="V16" s="633"/>
      <c r="W16" s="633"/>
      <c r="X16" s="633"/>
      <c r="Y16" s="633"/>
      <c r="Z16" s="633"/>
      <c r="AA16" s="634"/>
      <c r="AB16" s="16"/>
    </row>
    <row r="17" spans="2:30"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30" ht="46.5" customHeight="1" thickBot="1" x14ac:dyDescent="0.25">
      <c r="B18" s="14"/>
      <c r="C18" s="629" t="s">
        <v>17</v>
      </c>
      <c r="D18" s="630"/>
      <c r="E18" s="630"/>
      <c r="F18" s="630"/>
      <c r="G18" s="630"/>
      <c r="H18" s="631"/>
      <c r="I18" s="632" t="s">
        <v>554</v>
      </c>
      <c r="J18" s="633"/>
      <c r="K18" s="633"/>
      <c r="L18" s="633"/>
      <c r="M18" s="633"/>
      <c r="N18" s="633"/>
      <c r="O18" s="633"/>
      <c r="P18" s="633"/>
      <c r="Q18" s="633"/>
      <c r="R18" s="633"/>
      <c r="S18" s="633"/>
      <c r="T18" s="633"/>
      <c r="U18" s="633"/>
      <c r="V18" s="633"/>
      <c r="W18" s="633"/>
      <c r="X18" s="633"/>
      <c r="Y18" s="633"/>
      <c r="Z18" s="633"/>
      <c r="AA18" s="634"/>
      <c r="AB18" s="16"/>
    </row>
    <row r="19" spans="2:30"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30" ht="22.5" customHeight="1" x14ac:dyDescent="0.2">
      <c r="B20" s="14"/>
      <c r="C20" s="684" t="s">
        <v>19</v>
      </c>
      <c r="D20" s="685"/>
      <c r="E20" s="685"/>
      <c r="F20" s="685"/>
      <c r="G20" s="685"/>
      <c r="H20" s="686"/>
      <c r="I20" s="690" t="s">
        <v>555</v>
      </c>
      <c r="J20" s="691"/>
      <c r="K20" s="691"/>
      <c r="L20" s="692"/>
      <c r="M20" s="608" t="s">
        <v>21</v>
      </c>
      <c r="N20" s="609"/>
      <c r="O20" s="609"/>
      <c r="P20" s="609"/>
      <c r="Q20" s="609"/>
      <c r="R20" s="609"/>
      <c r="S20" s="610"/>
      <c r="T20" s="608" t="s">
        <v>22</v>
      </c>
      <c r="U20" s="609"/>
      <c r="V20" s="609"/>
      <c r="W20" s="609"/>
      <c r="X20" s="609"/>
      <c r="Y20" s="609"/>
      <c r="Z20" s="609"/>
      <c r="AA20" s="610"/>
      <c r="AB20" s="16"/>
    </row>
    <row r="21" spans="2:30" ht="30.75" customHeight="1" thickBot="1" x14ac:dyDescent="0.25">
      <c r="B21" s="14"/>
      <c r="C21" s="687"/>
      <c r="D21" s="688"/>
      <c r="E21" s="688"/>
      <c r="F21" s="688"/>
      <c r="G21" s="688"/>
      <c r="H21" s="689"/>
      <c r="I21" s="693"/>
      <c r="J21" s="694"/>
      <c r="K21" s="694"/>
      <c r="L21" s="695"/>
      <c r="M21" s="1664" t="s">
        <v>176</v>
      </c>
      <c r="N21" s="1665"/>
      <c r="O21" s="1665"/>
      <c r="P21" s="1665"/>
      <c r="Q21" s="1665"/>
      <c r="R21" s="1665"/>
      <c r="S21" s="1666"/>
      <c r="T21" s="1667" t="s">
        <v>556</v>
      </c>
      <c r="U21" s="1665"/>
      <c r="V21" s="1665"/>
      <c r="W21" s="1665"/>
      <c r="X21" s="1665"/>
      <c r="Y21" s="1665"/>
      <c r="Z21" s="1665"/>
      <c r="AA21" s="1666"/>
      <c r="AB21" s="16"/>
    </row>
    <row r="22" spans="2:30"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30" ht="31.5" customHeight="1" x14ac:dyDescent="0.2">
      <c r="B23" s="14"/>
      <c r="C23" s="608" t="s">
        <v>25</v>
      </c>
      <c r="D23" s="609"/>
      <c r="E23" s="609"/>
      <c r="F23" s="609"/>
      <c r="G23" s="609"/>
      <c r="H23" s="609"/>
      <c r="I23" s="610"/>
      <c r="J23" s="608" t="s">
        <v>26</v>
      </c>
      <c r="K23" s="609"/>
      <c r="L23" s="609"/>
      <c r="M23" s="609"/>
      <c r="N23" s="609"/>
      <c r="O23" s="609"/>
      <c r="P23" s="610"/>
      <c r="Q23" s="608" t="s">
        <v>27</v>
      </c>
      <c r="R23" s="609"/>
      <c r="S23" s="609"/>
      <c r="T23" s="609"/>
      <c r="U23" s="609"/>
      <c r="V23" s="609"/>
      <c r="W23" s="609"/>
      <c r="X23" s="609"/>
      <c r="Y23" s="609"/>
      <c r="Z23" s="609"/>
      <c r="AA23" s="610"/>
      <c r="AB23" s="16"/>
    </row>
    <row r="24" spans="2:30" ht="37.5" customHeight="1" thickBot="1" x14ac:dyDescent="0.25">
      <c r="B24" s="14"/>
      <c r="C24" s="1661" t="s">
        <v>557</v>
      </c>
      <c r="D24" s="1662"/>
      <c r="E24" s="1662"/>
      <c r="F24" s="1662"/>
      <c r="G24" s="1662"/>
      <c r="H24" s="1662"/>
      <c r="I24" s="1663"/>
      <c r="J24" s="611" t="s">
        <v>558</v>
      </c>
      <c r="K24" s="612"/>
      <c r="L24" s="612"/>
      <c r="M24" s="612"/>
      <c r="N24" s="612"/>
      <c r="O24" s="612"/>
      <c r="P24" s="613"/>
      <c r="Q24" s="614" t="s">
        <v>559</v>
      </c>
      <c r="R24" s="615"/>
      <c r="S24" s="615"/>
      <c r="T24" s="615"/>
      <c r="U24" s="615"/>
      <c r="V24" s="615"/>
      <c r="W24" s="615"/>
      <c r="X24" s="615"/>
      <c r="Y24" s="615"/>
      <c r="Z24" s="615"/>
      <c r="AA24" s="616"/>
      <c r="AB24" s="16"/>
    </row>
    <row r="25" spans="2:30"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30" ht="33" customHeight="1" thickBot="1" x14ac:dyDescent="0.25">
      <c r="B26" s="14"/>
      <c r="C26" s="629" t="s">
        <v>31</v>
      </c>
      <c r="D26" s="630"/>
      <c r="E26" s="630"/>
      <c r="F26" s="630"/>
      <c r="G26" s="630"/>
      <c r="H26" s="631"/>
      <c r="I26" s="632" t="s">
        <v>560</v>
      </c>
      <c r="J26" s="633"/>
      <c r="K26" s="633"/>
      <c r="L26" s="633"/>
      <c r="M26" s="633"/>
      <c r="N26" s="633"/>
      <c r="O26" s="633"/>
      <c r="P26" s="633"/>
      <c r="Q26" s="633"/>
      <c r="R26" s="633"/>
      <c r="S26" s="633"/>
      <c r="T26" s="633"/>
      <c r="U26" s="633"/>
      <c r="V26" s="633"/>
      <c r="W26" s="633"/>
      <c r="X26" s="633"/>
      <c r="Y26" s="633"/>
      <c r="Z26" s="633"/>
      <c r="AA26" s="634"/>
      <c r="AB26" s="16"/>
      <c r="AD26" s="298"/>
    </row>
    <row r="27" spans="2:30"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c r="AD27" s="298"/>
    </row>
    <row r="28" spans="2:30" ht="53.25" customHeight="1" thickBot="1" x14ac:dyDescent="0.25">
      <c r="B28" s="14"/>
      <c r="C28" s="629" t="s">
        <v>33</v>
      </c>
      <c r="D28" s="630"/>
      <c r="E28" s="630"/>
      <c r="F28" s="630"/>
      <c r="G28" s="630"/>
      <c r="H28" s="631"/>
      <c r="I28" s="1659" t="s">
        <v>561</v>
      </c>
      <c r="J28" s="1660"/>
      <c r="K28" s="617" t="s">
        <v>34</v>
      </c>
      <c r="L28" s="618"/>
      <c r="M28" s="618"/>
      <c r="N28" s="619"/>
      <c r="O28" s="683" t="s">
        <v>35</v>
      </c>
      <c r="P28" s="681"/>
      <c r="Q28" s="681"/>
      <c r="R28" s="682"/>
      <c r="S28" s="32"/>
      <c r="T28" s="681" t="s">
        <v>36</v>
      </c>
      <c r="U28" s="681"/>
      <c r="V28" s="682"/>
      <c r="W28" s="31"/>
      <c r="X28" s="635" t="s">
        <v>38</v>
      </c>
      <c r="Y28" s="636"/>
      <c r="Z28" s="637"/>
      <c r="AA28" s="299" t="s">
        <v>37</v>
      </c>
      <c r="AB28" s="16"/>
      <c r="AD28" s="179"/>
    </row>
    <row r="29" spans="2:30"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30" ht="15" customHeight="1" x14ac:dyDescent="0.25">
      <c r="B30" s="14"/>
      <c r="C30" s="651" t="s">
        <v>39</v>
      </c>
      <c r="D30" s="652"/>
      <c r="E30" s="652"/>
      <c r="F30" s="652"/>
      <c r="G30" s="652"/>
      <c r="H30" s="652"/>
      <c r="I30" s="652"/>
      <c r="J30" s="653"/>
      <c r="K30" s="660" t="s">
        <v>40</v>
      </c>
      <c r="L30" s="661"/>
      <c r="M30" s="661"/>
      <c r="N30" s="661"/>
      <c r="O30" s="661"/>
      <c r="P30" s="661"/>
      <c r="Q30" s="661"/>
      <c r="R30" s="661"/>
      <c r="S30" s="662" t="s">
        <v>41</v>
      </c>
      <c r="T30" s="662"/>
      <c r="U30" s="662"/>
      <c r="V30" s="662"/>
      <c r="W30" s="662"/>
      <c r="X30" s="663" t="s">
        <v>42</v>
      </c>
      <c r="Y30" s="663"/>
      <c r="Z30" s="663"/>
      <c r="AA30" s="664"/>
      <c r="AB30" s="16"/>
    </row>
    <row r="31" spans="2:30" ht="14.25" customHeight="1" x14ac:dyDescent="0.2">
      <c r="B31" s="14"/>
      <c r="C31" s="654"/>
      <c r="D31" s="655"/>
      <c r="E31" s="655"/>
      <c r="F31" s="655"/>
      <c r="G31" s="655"/>
      <c r="H31" s="655"/>
      <c r="I31" s="655"/>
      <c r="J31" s="656"/>
      <c r="K31" s="665" t="s">
        <v>43</v>
      </c>
      <c r="L31" s="638"/>
      <c r="M31" s="638"/>
      <c r="N31" s="638"/>
      <c r="O31" s="638" t="s">
        <v>44</v>
      </c>
      <c r="P31" s="638"/>
      <c r="Q31" s="638"/>
      <c r="R31" s="638"/>
      <c r="S31" s="638" t="s">
        <v>43</v>
      </c>
      <c r="T31" s="638"/>
      <c r="U31" s="638" t="s">
        <v>44</v>
      </c>
      <c r="V31" s="638"/>
      <c r="W31" s="638"/>
      <c r="X31" s="638" t="s">
        <v>43</v>
      </c>
      <c r="Y31" s="638"/>
      <c r="Z31" s="638" t="s">
        <v>44</v>
      </c>
      <c r="AA31" s="639"/>
      <c r="AB31" s="16"/>
    </row>
    <row r="32" spans="2:30" ht="15" customHeight="1" thickBot="1" x14ac:dyDescent="0.25">
      <c r="B32" s="14"/>
      <c r="C32" s="657"/>
      <c r="D32" s="658"/>
      <c r="E32" s="658"/>
      <c r="F32" s="658"/>
      <c r="G32" s="658"/>
      <c r="H32" s="658"/>
      <c r="I32" s="658"/>
      <c r="J32" s="659"/>
      <c r="K32" s="1656">
        <v>4.01</v>
      </c>
      <c r="L32" s="1657"/>
      <c r="M32" s="1657"/>
      <c r="N32" s="1657"/>
      <c r="O32" s="1657">
        <v>6</v>
      </c>
      <c r="P32" s="1657"/>
      <c r="Q32" s="1657"/>
      <c r="R32" s="1657"/>
      <c r="S32" s="1657">
        <v>2.0099999999999998</v>
      </c>
      <c r="T32" s="1657"/>
      <c r="U32" s="1657">
        <v>4</v>
      </c>
      <c r="V32" s="1657"/>
      <c r="W32" s="1657"/>
      <c r="X32" s="1657">
        <v>0.01</v>
      </c>
      <c r="Y32" s="1657"/>
      <c r="Z32" s="1657">
        <v>2</v>
      </c>
      <c r="AA32" s="1658"/>
      <c r="AB32" s="16"/>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18" customFormat="1" ht="15.75" customHeight="1" thickBot="1" x14ac:dyDescent="0.25">
      <c r="B34" s="19"/>
      <c r="C34" s="1008" t="s">
        <v>45</v>
      </c>
      <c r="D34" s="1009"/>
      <c r="E34" s="1009"/>
      <c r="F34" s="1009"/>
      <c r="G34" s="1009"/>
      <c r="H34" s="1009"/>
      <c r="I34" s="1009"/>
      <c r="J34" s="1009"/>
      <c r="K34" s="1009"/>
      <c r="L34" s="1009"/>
      <c r="M34" s="1009"/>
      <c r="N34" s="1009"/>
      <c r="O34" s="1009"/>
      <c r="P34" s="1009"/>
      <c r="Q34" s="1009"/>
      <c r="R34" s="1009"/>
      <c r="S34" s="1009"/>
      <c r="T34" s="1009"/>
      <c r="U34" s="1009"/>
      <c r="V34" s="1009"/>
      <c r="W34" s="1009"/>
      <c r="X34" s="1009"/>
      <c r="Y34" s="1009"/>
      <c r="Z34" s="1009"/>
      <c r="AA34" s="1010"/>
      <c r="AB34" s="16"/>
    </row>
    <row r="35" spans="2:28" s="18" customFormat="1" ht="78.75" customHeight="1" thickBot="1" x14ac:dyDescent="0.25">
      <c r="B35" s="19"/>
      <c r="C35" s="1008" t="s">
        <v>46</v>
      </c>
      <c r="D35" s="1009"/>
      <c r="E35" s="1009"/>
      <c r="F35" s="1009"/>
      <c r="G35" s="1010"/>
      <c r="H35" s="38" t="s">
        <v>562</v>
      </c>
      <c r="I35" s="38" t="s">
        <v>563</v>
      </c>
      <c r="J35" s="167" t="s">
        <v>49</v>
      </c>
      <c r="K35" s="1146" t="s">
        <v>50</v>
      </c>
      <c r="L35" s="1147"/>
      <c r="M35" s="1147"/>
      <c r="N35" s="1147"/>
      <c r="O35" s="1147"/>
      <c r="P35" s="1147"/>
      <c r="Q35" s="1147"/>
      <c r="R35" s="1147"/>
      <c r="S35" s="1147"/>
      <c r="T35" s="1147"/>
      <c r="U35" s="1147"/>
      <c r="V35" s="1147"/>
      <c r="W35" s="1147"/>
      <c r="X35" s="1147"/>
      <c r="Y35" s="1147"/>
      <c r="Z35" s="1147"/>
      <c r="AA35" s="1148"/>
      <c r="AB35" s="16"/>
    </row>
    <row r="36" spans="2:28" s="18" customFormat="1" ht="69.75" customHeight="1" x14ac:dyDescent="0.2">
      <c r="B36" s="19"/>
      <c r="C36" s="973" t="s">
        <v>273</v>
      </c>
      <c r="D36" s="1651"/>
      <c r="E36" s="1651"/>
      <c r="F36" s="1651"/>
      <c r="G36" s="1652"/>
      <c r="H36" s="180">
        <v>440</v>
      </c>
      <c r="I36" s="180">
        <v>568</v>
      </c>
      <c r="J36" s="300">
        <f>+H36/I36</f>
        <v>0.77464788732394363</v>
      </c>
      <c r="K36" s="1653" t="s">
        <v>564</v>
      </c>
      <c r="L36" s="1654"/>
      <c r="M36" s="1654"/>
      <c r="N36" s="1654"/>
      <c r="O36" s="1654"/>
      <c r="P36" s="1654"/>
      <c r="Q36" s="1654"/>
      <c r="R36" s="1654"/>
      <c r="S36" s="1654"/>
      <c r="T36" s="1654"/>
      <c r="U36" s="1654"/>
      <c r="V36" s="1654"/>
      <c r="W36" s="1654"/>
      <c r="X36" s="1654"/>
      <c r="Y36" s="1654"/>
      <c r="Z36" s="1654"/>
      <c r="AA36" s="1655"/>
      <c r="AB36" s="16"/>
    </row>
    <row r="37" spans="2:28" s="18" customFormat="1" ht="66.75" customHeight="1" x14ac:dyDescent="0.2">
      <c r="B37" s="19"/>
      <c r="C37" s="973" t="s">
        <v>276</v>
      </c>
      <c r="D37" s="1651"/>
      <c r="E37" s="1651"/>
      <c r="F37" s="1651"/>
      <c r="G37" s="1652"/>
      <c r="H37" s="133">
        <v>3457</v>
      </c>
      <c r="I37" s="133">
        <v>694</v>
      </c>
      <c r="J37" s="300">
        <f>+H37/I37</f>
        <v>4.9812680115273773</v>
      </c>
      <c r="K37" s="1653" t="s">
        <v>565</v>
      </c>
      <c r="L37" s="1654"/>
      <c r="M37" s="1654"/>
      <c r="N37" s="1654"/>
      <c r="O37" s="1654"/>
      <c r="P37" s="1654"/>
      <c r="Q37" s="1654"/>
      <c r="R37" s="1654"/>
      <c r="S37" s="1654"/>
      <c r="T37" s="1654"/>
      <c r="U37" s="1654"/>
      <c r="V37" s="1654"/>
      <c r="W37" s="1654"/>
      <c r="X37" s="1654"/>
      <c r="Y37" s="1654"/>
      <c r="Z37" s="1654"/>
      <c r="AA37" s="1655"/>
      <c r="AB37" s="16"/>
    </row>
    <row r="38" spans="2:28" s="18" customFormat="1" ht="79.5" customHeight="1" x14ac:dyDescent="0.2">
      <c r="B38" s="19"/>
      <c r="C38" s="973" t="s">
        <v>278</v>
      </c>
      <c r="D38" s="1651"/>
      <c r="E38" s="1651"/>
      <c r="F38" s="1651"/>
      <c r="G38" s="1652"/>
      <c r="H38" s="133">
        <v>5539</v>
      </c>
      <c r="I38" s="133">
        <v>1140</v>
      </c>
      <c r="J38" s="300">
        <f>+H38/I38</f>
        <v>4.8587719298245613</v>
      </c>
      <c r="K38" s="1653" t="s">
        <v>566</v>
      </c>
      <c r="L38" s="1654"/>
      <c r="M38" s="1654"/>
      <c r="N38" s="1654"/>
      <c r="O38" s="1654"/>
      <c r="P38" s="1654"/>
      <c r="Q38" s="1654"/>
      <c r="R38" s="1654"/>
      <c r="S38" s="1654"/>
      <c r="T38" s="1654"/>
      <c r="U38" s="1654"/>
      <c r="V38" s="1654"/>
      <c r="W38" s="1654"/>
      <c r="X38" s="1654"/>
      <c r="Y38" s="1654"/>
      <c r="Z38" s="1654"/>
      <c r="AA38" s="1655"/>
      <c r="AB38" s="16"/>
    </row>
    <row r="39" spans="2:28" s="18" customFormat="1" ht="69" customHeight="1" thickBot="1" x14ac:dyDescent="0.25">
      <c r="B39" s="19"/>
      <c r="C39" s="973" t="s">
        <v>280</v>
      </c>
      <c r="D39" s="1651"/>
      <c r="E39" s="1651"/>
      <c r="F39" s="1651"/>
      <c r="G39" s="1652"/>
      <c r="H39" s="133">
        <v>4975</v>
      </c>
      <c r="I39" s="133">
        <v>1368</v>
      </c>
      <c r="J39" s="300">
        <f>+H39/I39</f>
        <v>3.6366959064327484</v>
      </c>
      <c r="K39" s="1653" t="s">
        <v>567</v>
      </c>
      <c r="L39" s="1654"/>
      <c r="M39" s="1654"/>
      <c r="N39" s="1654"/>
      <c r="O39" s="1654"/>
      <c r="P39" s="1654"/>
      <c r="Q39" s="1654"/>
      <c r="R39" s="1654"/>
      <c r="S39" s="1654"/>
      <c r="T39" s="1654"/>
      <c r="U39" s="1654"/>
      <c r="V39" s="1654"/>
      <c r="W39" s="1654"/>
      <c r="X39" s="1654"/>
      <c r="Y39" s="1654"/>
      <c r="Z39" s="1654"/>
      <c r="AA39" s="1655"/>
      <c r="AB39" s="16"/>
    </row>
    <row r="40" spans="2:28" s="18" customFormat="1" ht="15.75" customHeight="1" thickBot="1" x14ac:dyDescent="0.3">
      <c r="B40" s="19"/>
      <c r="C40" s="1002" t="s">
        <v>51</v>
      </c>
      <c r="D40" s="1003"/>
      <c r="E40" s="1003"/>
      <c r="F40" s="1003"/>
      <c r="G40" s="1004"/>
      <c r="H40" s="252">
        <f>SUM(H36:H39)</f>
        <v>14411</v>
      </c>
      <c r="I40" s="252">
        <f>SUM(I36:I39)</f>
        <v>3770</v>
      </c>
      <c r="J40" s="301">
        <f>H40/I40</f>
        <v>3.8225464190981433</v>
      </c>
      <c r="K40" s="1005"/>
      <c r="L40" s="1006"/>
      <c r="M40" s="1006"/>
      <c r="N40" s="1006"/>
      <c r="O40" s="1006"/>
      <c r="P40" s="1006"/>
      <c r="Q40" s="1006"/>
      <c r="R40" s="1006"/>
      <c r="S40" s="1006"/>
      <c r="T40" s="1006"/>
      <c r="U40" s="1006"/>
      <c r="V40" s="1006"/>
      <c r="W40" s="1006"/>
      <c r="X40" s="1006"/>
      <c r="Y40" s="1006"/>
      <c r="Z40" s="1006"/>
      <c r="AA40" s="1007"/>
      <c r="AB40" s="16"/>
    </row>
    <row r="41" spans="2:28" s="18" customFormat="1" ht="5.25" customHeight="1" x14ac:dyDescent="0.2">
      <c r="B41" s="19"/>
      <c r="C41" s="15"/>
      <c r="D41" s="15"/>
      <c r="E41" s="15"/>
      <c r="F41" s="15"/>
      <c r="G41" s="15"/>
      <c r="H41" s="136"/>
      <c r="I41" s="136"/>
      <c r="J41" s="137"/>
      <c r="K41" s="15"/>
      <c r="L41" s="15"/>
      <c r="M41" s="15"/>
      <c r="N41" s="15"/>
      <c r="O41" s="15"/>
      <c r="P41" s="15"/>
      <c r="Q41" s="15"/>
      <c r="R41" s="15"/>
      <c r="S41" s="15"/>
      <c r="T41" s="15"/>
      <c r="U41" s="15"/>
      <c r="V41" s="15"/>
      <c r="W41" s="15"/>
      <c r="X41" s="15"/>
      <c r="Y41" s="15"/>
      <c r="Z41" s="15"/>
      <c r="AA41" s="15"/>
      <c r="AB41" s="16"/>
    </row>
    <row r="42" spans="2:28" s="18" customFormat="1" ht="15" thickBot="1" x14ac:dyDescent="0.25">
      <c r="B42" s="19"/>
      <c r="C42" s="15"/>
      <c r="D42" s="15"/>
      <c r="E42" s="15"/>
      <c r="F42" s="15"/>
      <c r="G42" s="15"/>
      <c r="H42" s="136"/>
      <c r="I42" s="136"/>
      <c r="J42" s="137"/>
      <c r="K42" s="15"/>
      <c r="L42" s="15"/>
      <c r="M42" s="15"/>
      <c r="N42" s="15"/>
      <c r="O42" s="15"/>
      <c r="P42" s="15"/>
      <c r="Q42" s="15"/>
      <c r="R42" s="15"/>
      <c r="S42" s="15"/>
      <c r="T42" s="15"/>
      <c r="U42" s="15"/>
      <c r="V42" s="15"/>
      <c r="W42" s="15"/>
      <c r="X42" s="15"/>
      <c r="Y42" s="15"/>
      <c r="Z42" s="15"/>
      <c r="AA42" s="15"/>
      <c r="AB42" s="16"/>
    </row>
    <row r="43" spans="2:28" s="18" customFormat="1" x14ac:dyDescent="0.2">
      <c r="B43" s="19"/>
      <c r="C43" s="820" t="s">
        <v>52</v>
      </c>
      <c r="D43" s="821"/>
      <c r="E43" s="821"/>
      <c r="F43" s="821"/>
      <c r="G43" s="821"/>
      <c r="H43" s="821"/>
      <c r="I43" s="821"/>
      <c r="J43" s="821"/>
      <c r="K43" s="821"/>
      <c r="L43" s="821"/>
      <c r="M43" s="821"/>
      <c r="N43" s="821"/>
      <c r="O43" s="821"/>
      <c r="P43" s="821"/>
      <c r="Q43" s="821"/>
      <c r="R43" s="821"/>
      <c r="S43" s="821"/>
      <c r="T43" s="821"/>
      <c r="U43" s="821"/>
      <c r="V43" s="821"/>
      <c r="W43" s="821"/>
      <c r="X43" s="821"/>
      <c r="Y43" s="821"/>
      <c r="Z43" s="821"/>
      <c r="AA43" s="822"/>
      <c r="AB43" s="16"/>
    </row>
    <row r="44" spans="2:28" ht="15" thickBot="1" x14ac:dyDescent="0.25">
      <c r="B44" s="14"/>
      <c r="C44" s="1125"/>
      <c r="D44" s="1126"/>
      <c r="E44" s="1126"/>
      <c r="F44" s="1126"/>
      <c r="G44" s="1126"/>
      <c r="H44" s="1126"/>
      <c r="I44" s="1126"/>
      <c r="J44" s="1126"/>
      <c r="K44" s="1126"/>
      <c r="L44" s="1126"/>
      <c r="M44" s="1126"/>
      <c r="N44" s="1126"/>
      <c r="O44" s="1126"/>
      <c r="P44" s="1126"/>
      <c r="Q44" s="1126"/>
      <c r="R44" s="1126"/>
      <c r="S44" s="1126"/>
      <c r="T44" s="1126"/>
      <c r="U44" s="1126"/>
      <c r="V44" s="1126"/>
      <c r="W44" s="1126"/>
      <c r="X44" s="1126"/>
      <c r="Y44" s="1126"/>
      <c r="Z44" s="1126"/>
      <c r="AA44" s="1127"/>
      <c r="AB44" s="16"/>
    </row>
    <row r="45" spans="2:28" x14ac:dyDescent="0.2">
      <c r="B45" s="14"/>
      <c r="C45" s="972" t="s">
        <v>90</v>
      </c>
      <c r="D45" s="985"/>
      <c r="E45" s="985"/>
      <c r="F45" s="985"/>
      <c r="G45" s="985"/>
      <c r="H45" s="985"/>
      <c r="I45" s="985"/>
      <c r="J45" s="985"/>
      <c r="K45" s="985"/>
      <c r="L45" s="985"/>
      <c r="M45" s="985"/>
      <c r="N45" s="985"/>
      <c r="O45" s="985"/>
      <c r="P45" s="985"/>
      <c r="Q45" s="985"/>
      <c r="R45" s="985"/>
      <c r="S45" s="985"/>
      <c r="T45" s="985"/>
      <c r="U45" s="985"/>
      <c r="V45" s="985"/>
      <c r="W45" s="985"/>
      <c r="X45" s="985"/>
      <c r="Y45" s="985"/>
      <c r="Z45" s="985"/>
      <c r="AA45" s="986"/>
      <c r="AB45" s="16"/>
    </row>
    <row r="46" spans="2:28" x14ac:dyDescent="0.2">
      <c r="B46" s="14"/>
      <c r="C46" s="987"/>
      <c r="D46" s="988"/>
      <c r="E46" s="988"/>
      <c r="F46" s="988"/>
      <c r="G46" s="988"/>
      <c r="H46" s="988"/>
      <c r="I46" s="988"/>
      <c r="J46" s="988"/>
      <c r="K46" s="988"/>
      <c r="L46" s="988"/>
      <c r="M46" s="988"/>
      <c r="N46" s="988"/>
      <c r="O46" s="988"/>
      <c r="P46" s="988"/>
      <c r="Q46" s="988"/>
      <c r="R46" s="988"/>
      <c r="S46" s="988"/>
      <c r="T46" s="988"/>
      <c r="U46" s="988"/>
      <c r="V46" s="988"/>
      <c r="W46" s="988"/>
      <c r="X46" s="988"/>
      <c r="Y46" s="988"/>
      <c r="Z46" s="988"/>
      <c r="AA46" s="989"/>
      <c r="AB46" s="16"/>
    </row>
    <row r="47" spans="2:28" x14ac:dyDescent="0.2">
      <c r="B47" s="14"/>
      <c r="C47" s="987"/>
      <c r="D47" s="988"/>
      <c r="E47" s="988"/>
      <c r="F47" s="988"/>
      <c r="G47" s="988"/>
      <c r="H47" s="988"/>
      <c r="I47" s="988"/>
      <c r="J47" s="988"/>
      <c r="K47" s="988"/>
      <c r="L47" s="988"/>
      <c r="M47" s="988"/>
      <c r="N47" s="988"/>
      <c r="O47" s="988"/>
      <c r="P47" s="988"/>
      <c r="Q47" s="988"/>
      <c r="R47" s="988"/>
      <c r="S47" s="988"/>
      <c r="T47" s="988"/>
      <c r="U47" s="988"/>
      <c r="V47" s="988"/>
      <c r="W47" s="988"/>
      <c r="X47" s="988"/>
      <c r="Y47" s="988"/>
      <c r="Z47" s="988"/>
      <c r="AA47" s="989"/>
      <c r="AB47" s="16"/>
    </row>
    <row r="48" spans="2:28" x14ac:dyDescent="0.2">
      <c r="B48" s="14"/>
      <c r="C48" s="987"/>
      <c r="D48" s="988"/>
      <c r="E48" s="988"/>
      <c r="F48" s="988"/>
      <c r="G48" s="988"/>
      <c r="H48" s="988"/>
      <c r="I48" s="988"/>
      <c r="J48" s="988"/>
      <c r="K48" s="988"/>
      <c r="L48" s="988"/>
      <c r="M48" s="988"/>
      <c r="N48" s="988"/>
      <c r="O48" s="988"/>
      <c r="P48" s="988"/>
      <c r="Q48" s="988"/>
      <c r="R48" s="988"/>
      <c r="S48" s="988"/>
      <c r="T48" s="988"/>
      <c r="U48" s="988"/>
      <c r="V48" s="988"/>
      <c r="W48" s="988"/>
      <c r="X48" s="988"/>
      <c r="Y48" s="988"/>
      <c r="Z48" s="988"/>
      <c r="AA48" s="989"/>
      <c r="AB48" s="16"/>
    </row>
    <row r="49" spans="2:28" x14ac:dyDescent="0.2">
      <c r="B49" s="14"/>
      <c r="C49" s="987"/>
      <c r="D49" s="988"/>
      <c r="E49" s="988"/>
      <c r="F49" s="988"/>
      <c r="G49" s="988"/>
      <c r="H49" s="988"/>
      <c r="I49" s="988"/>
      <c r="J49" s="988"/>
      <c r="K49" s="988"/>
      <c r="L49" s="988"/>
      <c r="M49" s="988"/>
      <c r="N49" s="988"/>
      <c r="O49" s="988"/>
      <c r="P49" s="988"/>
      <c r="Q49" s="988"/>
      <c r="R49" s="988"/>
      <c r="S49" s="988"/>
      <c r="T49" s="988"/>
      <c r="U49" s="988"/>
      <c r="V49" s="988"/>
      <c r="W49" s="988"/>
      <c r="X49" s="988"/>
      <c r="Y49" s="988"/>
      <c r="Z49" s="988"/>
      <c r="AA49" s="989"/>
      <c r="AB49" s="16"/>
    </row>
    <row r="50" spans="2:28" x14ac:dyDescent="0.2">
      <c r="B50" s="14"/>
      <c r="C50" s="987"/>
      <c r="D50" s="988"/>
      <c r="E50" s="988"/>
      <c r="F50" s="988"/>
      <c r="G50" s="988"/>
      <c r="H50" s="988"/>
      <c r="I50" s="988"/>
      <c r="J50" s="988"/>
      <c r="K50" s="988"/>
      <c r="L50" s="988"/>
      <c r="M50" s="988"/>
      <c r="N50" s="988"/>
      <c r="O50" s="988"/>
      <c r="P50" s="988"/>
      <c r="Q50" s="988"/>
      <c r="R50" s="988"/>
      <c r="S50" s="988"/>
      <c r="T50" s="988"/>
      <c r="U50" s="988"/>
      <c r="V50" s="988"/>
      <c r="W50" s="988"/>
      <c r="X50" s="988"/>
      <c r="Y50" s="988"/>
      <c r="Z50" s="988"/>
      <c r="AA50" s="989"/>
      <c r="AB50" s="16"/>
    </row>
    <row r="51" spans="2:28" x14ac:dyDescent="0.2">
      <c r="B51" s="14"/>
      <c r="C51" s="987"/>
      <c r="D51" s="988"/>
      <c r="E51" s="988"/>
      <c r="F51" s="988"/>
      <c r="G51" s="988"/>
      <c r="H51" s="988"/>
      <c r="I51" s="988"/>
      <c r="J51" s="988"/>
      <c r="K51" s="988"/>
      <c r="L51" s="988"/>
      <c r="M51" s="988"/>
      <c r="N51" s="988"/>
      <c r="O51" s="988"/>
      <c r="P51" s="988"/>
      <c r="Q51" s="988"/>
      <c r="R51" s="988"/>
      <c r="S51" s="988"/>
      <c r="T51" s="988"/>
      <c r="U51" s="988"/>
      <c r="V51" s="988"/>
      <c r="W51" s="988"/>
      <c r="X51" s="988"/>
      <c r="Y51" s="988"/>
      <c r="Z51" s="988"/>
      <c r="AA51" s="989"/>
      <c r="AB51" s="16"/>
    </row>
    <row r="52" spans="2:28" x14ac:dyDescent="0.2">
      <c r="B52" s="14"/>
      <c r="C52" s="987"/>
      <c r="D52" s="988"/>
      <c r="E52" s="988"/>
      <c r="F52" s="988"/>
      <c r="G52" s="988"/>
      <c r="H52" s="988"/>
      <c r="I52" s="988"/>
      <c r="J52" s="988"/>
      <c r="K52" s="988"/>
      <c r="L52" s="988"/>
      <c r="M52" s="988"/>
      <c r="N52" s="988"/>
      <c r="O52" s="988"/>
      <c r="P52" s="988"/>
      <c r="Q52" s="988"/>
      <c r="R52" s="988"/>
      <c r="S52" s="988"/>
      <c r="T52" s="988"/>
      <c r="U52" s="988"/>
      <c r="V52" s="988"/>
      <c r="W52" s="988"/>
      <c r="X52" s="988"/>
      <c r="Y52" s="988"/>
      <c r="Z52" s="988"/>
      <c r="AA52" s="989"/>
      <c r="AB52" s="16"/>
    </row>
    <row r="53" spans="2:28" x14ac:dyDescent="0.2">
      <c r="B53" s="14"/>
      <c r="C53" s="987"/>
      <c r="D53" s="988"/>
      <c r="E53" s="988"/>
      <c r="F53" s="988"/>
      <c r="G53" s="988"/>
      <c r="H53" s="988"/>
      <c r="I53" s="988"/>
      <c r="J53" s="988"/>
      <c r="K53" s="988"/>
      <c r="L53" s="988"/>
      <c r="M53" s="988"/>
      <c r="N53" s="988"/>
      <c r="O53" s="988"/>
      <c r="P53" s="988"/>
      <c r="Q53" s="988"/>
      <c r="R53" s="988"/>
      <c r="S53" s="988"/>
      <c r="T53" s="988"/>
      <c r="U53" s="988"/>
      <c r="V53" s="988"/>
      <c r="W53" s="988"/>
      <c r="X53" s="988"/>
      <c r="Y53" s="988"/>
      <c r="Z53" s="988"/>
      <c r="AA53" s="989"/>
      <c r="AB53" s="16"/>
    </row>
    <row r="54" spans="2:28" x14ac:dyDescent="0.2">
      <c r="B54" s="14"/>
      <c r="C54" s="987"/>
      <c r="D54" s="988"/>
      <c r="E54" s="988"/>
      <c r="F54" s="988"/>
      <c r="G54" s="988"/>
      <c r="H54" s="988"/>
      <c r="I54" s="988"/>
      <c r="J54" s="988"/>
      <c r="K54" s="988"/>
      <c r="L54" s="988"/>
      <c r="M54" s="988"/>
      <c r="N54" s="988"/>
      <c r="O54" s="988"/>
      <c r="P54" s="988"/>
      <c r="Q54" s="988"/>
      <c r="R54" s="988"/>
      <c r="S54" s="988"/>
      <c r="T54" s="988"/>
      <c r="U54" s="988"/>
      <c r="V54" s="988"/>
      <c r="W54" s="988"/>
      <c r="X54" s="988"/>
      <c r="Y54" s="988"/>
      <c r="Z54" s="988"/>
      <c r="AA54" s="989"/>
      <c r="AB54" s="16"/>
    </row>
    <row r="55" spans="2:28" x14ac:dyDescent="0.2">
      <c r="B55" s="14"/>
      <c r="C55" s="987"/>
      <c r="D55" s="988"/>
      <c r="E55" s="988"/>
      <c r="F55" s="988"/>
      <c r="G55" s="988"/>
      <c r="H55" s="988"/>
      <c r="I55" s="988"/>
      <c r="J55" s="988"/>
      <c r="K55" s="988"/>
      <c r="L55" s="988"/>
      <c r="M55" s="988"/>
      <c r="N55" s="988"/>
      <c r="O55" s="988"/>
      <c r="P55" s="988"/>
      <c r="Q55" s="988"/>
      <c r="R55" s="988"/>
      <c r="S55" s="988"/>
      <c r="T55" s="988"/>
      <c r="U55" s="988"/>
      <c r="V55" s="988"/>
      <c r="W55" s="988"/>
      <c r="X55" s="988"/>
      <c r="Y55" s="988"/>
      <c r="Z55" s="988"/>
      <c r="AA55" s="989"/>
      <c r="AB55" s="16"/>
    </row>
    <row r="56" spans="2:28" x14ac:dyDescent="0.2">
      <c r="B56" s="14"/>
      <c r="C56" s="987"/>
      <c r="D56" s="988"/>
      <c r="E56" s="988"/>
      <c r="F56" s="988"/>
      <c r="G56" s="988"/>
      <c r="H56" s="988"/>
      <c r="I56" s="988"/>
      <c r="J56" s="988"/>
      <c r="K56" s="988"/>
      <c r="L56" s="988"/>
      <c r="M56" s="988"/>
      <c r="N56" s="988"/>
      <c r="O56" s="988"/>
      <c r="P56" s="988"/>
      <c r="Q56" s="988"/>
      <c r="R56" s="988"/>
      <c r="S56" s="988"/>
      <c r="T56" s="988"/>
      <c r="U56" s="988"/>
      <c r="V56" s="988"/>
      <c r="W56" s="988"/>
      <c r="X56" s="988"/>
      <c r="Y56" s="988"/>
      <c r="Z56" s="988"/>
      <c r="AA56" s="989"/>
      <c r="AB56" s="16"/>
    </row>
    <row r="57" spans="2:28" ht="15" thickBot="1" x14ac:dyDescent="0.25">
      <c r="B57" s="14"/>
      <c r="C57" s="990"/>
      <c r="D57" s="991"/>
      <c r="E57" s="991"/>
      <c r="F57" s="991"/>
      <c r="G57" s="991"/>
      <c r="H57" s="991"/>
      <c r="I57" s="991"/>
      <c r="J57" s="991"/>
      <c r="K57" s="991"/>
      <c r="L57" s="991"/>
      <c r="M57" s="991"/>
      <c r="N57" s="991"/>
      <c r="O57" s="991"/>
      <c r="P57" s="991"/>
      <c r="Q57" s="991"/>
      <c r="R57" s="991"/>
      <c r="S57" s="991"/>
      <c r="T57" s="991"/>
      <c r="U57" s="991"/>
      <c r="V57" s="991"/>
      <c r="W57" s="991"/>
      <c r="X57" s="991"/>
      <c r="Y57" s="991"/>
      <c r="Z57" s="991"/>
      <c r="AA57" s="992"/>
      <c r="AB57" s="16"/>
    </row>
    <row r="58" spans="2:28" x14ac:dyDescent="0.2">
      <c r="B58" s="20"/>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21"/>
    </row>
    <row r="59" spans="2:28" ht="15" thickBot="1" x14ac:dyDescent="0.25">
      <c r="B59" s="2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23"/>
    </row>
    <row r="60" spans="2:28" ht="15.75" x14ac:dyDescent="0.2">
      <c r="B60" s="24"/>
      <c r="C60" s="993" t="s">
        <v>46</v>
      </c>
      <c r="D60" s="994"/>
      <c r="E60" s="994"/>
      <c r="F60" s="994"/>
      <c r="G60" s="995"/>
      <c r="H60" s="993" t="s">
        <v>91</v>
      </c>
      <c r="I60" s="995"/>
      <c r="J60" s="993" t="s">
        <v>64</v>
      </c>
      <c r="K60" s="994"/>
      <c r="L60" s="994"/>
      <c r="M60" s="995"/>
      <c r="N60" s="993" t="s">
        <v>53</v>
      </c>
      <c r="O60" s="994"/>
      <c r="P60" s="994"/>
      <c r="Q60" s="994"/>
      <c r="R60" s="994"/>
      <c r="S60" s="994"/>
      <c r="T60" s="994"/>
      <c r="U60" s="995"/>
      <c r="V60" s="1139" t="s">
        <v>54</v>
      </c>
      <c r="W60" s="1139"/>
      <c r="X60" s="1139"/>
      <c r="Y60" s="1139"/>
      <c r="Z60" s="1139"/>
      <c r="AA60" s="1140"/>
      <c r="AB60" s="25"/>
    </row>
    <row r="61" spans="2:28" ht="15.75" x14ac:dyDescent="0.2">
      <c r="B61" s="26"/>
      <c r="C61" s="996"/>
      <c r="D61" s="997"/>
      <c r="E61" s="997"/>
      <c r="F61" s="997"/>
      <c r="G61" s="998"/>
      <c r="H61" s="996"/>
      <c r="I61" s="998"/>
      <c r="J61" s="996"/>
      <c r="K61" s="997"/>
      <c r="L61" s="997"/>
      <c r="M61" s="998"/>
      <c r="N61" s="996"/>
      <c r="O61" s="997"/>
      <c r="P61" s="997"/>
      <c r="Q61" s="997"/>
      <c r="R61" s="997"/>
      <c r="S61" s="997"/>
      <c r="T61" s="997"/>
      <c r="U61" s="998"/>
      <c r="V61" s="1141"/>
      <c r="W61" s="1141"/>
      <c r="X61" s="1141"/>
      <c r="Y61" s="1141"/>
      <c r="Z61" s="1141"/>
      <c r="AA61" s="1142"/>
      <c r="AB61" s="25"/>
    </row>
    <row r="62" spans="2:28" ht="16.5" thickBot="1" x14ac:dyDescent="0.25">
      <c r="B62" s="26"/>
      <c r="C62" s="996"/>
      <c r="D62" s="997"/>
      <c r="E62" s="997"/>
      <c r="F62" s="997"/>
      <c r="G62" s="998"/>
      <c r="H62" s="996"/>
      <c r="I62" s="998"/>
      <c r="J62" s="996"/>
      <c r="K62" s="997"/>
      <c r="L62" s="997"/>
      <c r="M62" s="998"/>
      <c r="N62" s="996"/>
      <c r="O62" s="997"/>
      <c r="P62" s="997"/>
      <c r="Q62" s="997"/>
      <c r="R62" s="997"/>
      <c r="S62" s="997"/>
      <c r="T62" s="997"/>
      <c r="U62" s="998"/>
      <c r="V62" s="1141"/>
      <c r="W62" s="1141"/>
      <c r="X62" s="1141"/>
      <c r="Y62" s="1141"/>
      <c r="Z62" s="1141"/>
      <c r="AA62" s="1142"/>
      <c r="AB62" s="25"/>
    </row>
    <row r="63" spans="2:28" s="304" customFormat="1" ht="175.5" customHeight="1" x14ac:dyDescent="0.25">
      <c r="B63" s="302"/>
      <c r="C63" s="1643" t="s">
        <v>568</v>
      </c>
      <c r="D63" s="1644"/>
      <c r="E63" s="1644"/>
      <c r="F63" s="1644"/>
      <c r="G63" s="1644"/>
      <c r="H63" s="1079">
        <v>0.73</v>
      </c>
      <c r="I63" s="1079"/>
      <c r="J63" s="1645">
        <v>0.77</v>
      </c>
      <c r="K63" s="1645"/>
      <c r="L63" s="1645"/>
      <c r="M63" s="1645"/>
      <c r="N63" s="1646" t="s">
        <v>569</v>
      </c>
      <c r="O63" s="1646"/>
      <c r="P63" s="1646"/>
      <c r="Q63" s="1646"/>
      <c r="R63" s="1646"/>
      <c r="S63" s="1646"/>
      <c r="T63" s="1646"/>
      <c r="U63" s="1646"/>
      <c r="V63" s="1646" t="s">
        <v>570</v>
      </c>
      <c r="W63" s="1646"/>
      <c r="X63" s="1646"/>
      <c r="Y63" s="1646"/>
      <c r="Z63" s="1646"/>
      <c r="AA63" s="1647"/>
      <c r="AB63" s="303"/>
    </row>
    <row r="64" spans="2:28" s="304" customFormat="1" ht="134.25" customHeight="1" x14ac:dyDescent="0.25">
      <c r="B64" s="302"/>
      <c r="C64" s="1648" t="s">
        <v>571</v>
      </c>
      <c r="D64" s="1649"/>
      <c r="E64" s="1649"/>
      <c r="F64" s="1649"/>
      <c r="G64" s="1649"/>
      <c r="H64" s="1650">
        <v>0.77</v>
      </c>
      <c r="I64" s="1650"/>
      <c r="J64" s="1650">
        <v>4.9800000000000004</v>
      </c>
      <c r="K64" s="1650"/>
      <c r="L64" s="1650"/>
      <c r="M64" s="1650"/>
      <c r="N64" s="1641" t="s">
        <v>572</v>
      </c>
      <c r="O64" s="1641"/>
      <c r="P64" s="1641"/>
      <c r="Q64" s="1641"/>
      <c r="R64" s="1641"/>
      <c r="S64" s="1641"/>
      <c r="T64" s="1641"/>
      <c r="U64" s="1641"/>
      <c r="V64" s="1641" t="s">
        <v>573</v>
      </c>
      <c r="W64" s="1641"/>
      <c r="X64" s="1641"/>
      <c r="Y64" s="1641"/>
      <c r="Z64" s="1641"/>
      <c r="AA64" s="1642"/>
      <c r="AB64" s="303"/>
    </row>
    <row r="65" spans="2:28" s="304" customFormat="1" ht="117.75" customHeight="1" x14ac:dyDescent="0.25">
      <c r="B65" s="302"/>
      <c r="C65" s="1158" t="s">
        <v>574</v>
      </c>
      <c r="D65" s="1138"/>
      <c r="E65" s="1138"/>
      <c r="F65" s="1138"/>
      <c r="G65" s="1138"/>
      <c r="H65" s="1138">
        <v>4.9800000000000004</v>
      </c>
      <c r="I65" s="1138"/>
      <c r="J65" s="1138">
        <v>4.8600000000000003</v>
      </c>
      <c r="K65" s="1138"/>
      <c r="L65" s="1138"/>
      <c r="M65" s="1138"/>
      <c r="N65" s="1641" t="s">
        <v>575</v>
      </c>
      <c r="O65" s="1641"/>
      <c r="P65" s="1641"/>
      <c r="Q65" s="1641"/>
      <c r="R65" s="1641"/>
      <c r="S65" s="1641"/>
      <c r="T65" s="1641"/>
      <c r="U65" s="1641"/>
      <c r="V65" s="1641" t="s">
        <v>576</v>
      </c>
      <c r="W65" s="1641"/>
      <c r="X65" s="1641"/>
      <c r="Y65" s="1641"/>
      <c r="Z65" s="1641"/>
      <c r="AA65" s="1642"/>
      <c r="AB65" s="303"/>
    </row>
    <row r="66" spans="2:28" s="304" customFormat="1" ht="134.25" customHeight="1" x14ac:dyDescent="0.25">
      <c r="B66" s="302"/>
      <c r="C66" s="1158" t="s">
        <v>577</v>
      </c>
      <c r="D66" s="1138"/>
      <c r="E66" s="1138"/>
      <c r="F66" s="1138"/>
      <c r="G66" s="1138"/>
      <c r="H66" s="1138">
        <v>4.8600000000000003</v>
      </c>
      <c r="I66" s="1138"/>
      <c r="J66" s="1138">
        <v>3.6</v>
      </c>
      <c r="K66" s="1138"/>
      <c r="L66" s="1138"/>
      <c r="M66" s="1138"/>
      <c r="N66" s="1641" t="s">
        <v>578</v>
      </c>
      <c r="O66" s="1641"/>
      <c r="P66" s="1641"/>
      <c r="Q66" s="1641"/>
      <c r="R66" s="1641"/>
      <c r="S66" s="1641"/>
      <c r="T66" s="1641"/>
      <c r="U66" s="1641"/>
      <c r="V66" s="1641" t="s">
        <v>579</v>
      </c>
      <c r="W66" s="1641"/>
      <c r="X66" s="1641"/>
      <c r="Y66" s="1641"/>
      <c r="Z66" s="1641"/>
      <c r="AA66" s="1641"/>
      <c r="AB66" s="303"/>
    </row>
    <row r="67" spans="2:28" x14ac:dyDescent="0.2">
      <c r="B67" s="28"/>
      <c r="C67" s="138"/>
      <c r="D67" s="138"/>
      <c r="E67" s="138"/>
      <c r="F67" s="138"/>
      <c r="G67" s="138"/>
      <c r="H67" s="138"/>
      <c r="I67" s="138"/>
      <c r="J67" s="138"/>
      <c r="K67" s="138"/>
      <c r="L67" s="138"/>
      <c r="M67" s="138"/>
      <c r="N67" s="138"/>
      <c r="O67" s="138"/>
      <c r="P67" s="138"/>
      <c r="Q67" s="138"/>
      <c r="R67" s="138"/>
      <c r="S67" s="138"/>
      <c r="T67" s="138"/>
      <c r="U67" s="138"/>
      <c r="V67" s="138"/>
      <c r="W67" s="138"/>
      <c r="X67" s="138"/>
      <c r="Y67" s="138"/>
      <c r="Z67" s="138"/>
      <c r="AA67" s="138"/>
      <c r="AB67" s="29"/>
    </row>
    <row r="106" ht="6" customHeight="1" x14ac:dyDescent="0.2"/>
  </sheetData>
  <mergeCells count="97">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X31:Y31"/>
    <mergeCell ref="Z31:AA31"/>
    <mergeCell ref="C26:H26"/>
    <mergeCell ref="I26:AA26"/>
    <mergeCell ref="C28:H28"/>
    <mergeCell ref="I28:J28"/>
    <mergeCell ref="K28:N28"/>
    <mergeCell ref="O28:R28"/>
    <mergeCell ref="T28:V28"/>
    <mergeCell ref="X28:Z28"/>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C34:AA34"/>
    <mergeCell ref="C35:G35"/>
    <mergeCell ref="K35:AA35"/>
    <mergeCell ref="C36:G36"/>
    <mergeCell ref="K36:AA36"/>
    <mergeCell ref="C38:G38"/>
    <mergeCell ref="K38:AA38"/>
    <mergeCell ref="C39:G39"/>
    <mergeCell ref="K39:AA39"/>
    <mergeCell ref="C40:G40"/>
    <mergeCell ref="K40:AA40"/>
    <mergeCell ref="C43:AA44"/>
    <mergeCell ref="C45:AA57"/>
    <mergeCell ref="C60:G62"/>
    <mergeCell ref="H60:I62"/>
    <mergeCell ref="J60:M62"/>
    <mergeCell ref="N60:U62"/>
    <mergeCell ref="V60:AA62"/>
    <mergeCell ref="C64:G64"/>
    <mergeCell ref="H64:I64"/>
    <mergeCell ref="J64:M64"/>
    <mergeCell ref="N64:U64"/>
    <mergeCell ref="V64:AA64"/>
    <mergeCell ref="C63:G63"/>
    <mergeCell ref="H63:I63"/>
    <mergeCell ref="J63:M63"/>
    <mergeCell ref="N63:U63"/>
    <mergeCell ref="V63:AA63"/>
    <mergeCell ref="C66:G66"/>
    <mergeCell ref="H66:I66"/>
    <mergeCell ref="J66:M66"/>
    <mergeCell ref="N66:U66"/>
    <mergeCell ref="V66:AA66"/>
    <mergeCell ref="C65:G65"/>
    <mergeCell ref="H65:I65"/>
    <mergeCell ref="J65:M65"/>
    <mergeCell ref="N65:U65"/>
    <mergeCell ref="V65:AA65"/>
  </mergeCells>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B93"/>
  <sheetViews>
    <sheetView topLeftCell="A10" workbookViewId="0">
      <selection activeCell="I13" sqref="I13:S14"/>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719"/>
      <c r="C2" s="720"/>
      <c r="D2" s="720"/>
      <c r="E2" s="720"/>
      <c r="F2" s="720"/>
      <c r="G2" s="720"/>
      <c r="H2" s="725" t="s">
        <v>0</v>
      </c>
      <c r="I2" s="725"/>
      <c r="J2" s="725"/>
      <c r="K2" s="725"/>
      <c r="L2" s="725"/>
      <c r="M2" s="725"/>
      <c r="N2" s="725"/>
      <c r="O2" s="725"/>
      <c r="P2" s="725"/>
      <c r="Q2" s="725"/>
      <c r="R2" s="725"/>
      <c r="S2" s="725"/>
      <c r="T2" s="725"/>
      <c r="U2" s="725"/>
      <c r="V2" s="725"/>
      <c r="W2" s="725"/>
      <c r="X2" s="725"/>
      <c r="Y2" s="725"/>
      <c r="Z2" s="725"/>
      <c r="AA2" s="725"/>
      <c r="AB2" s="726"/>
    </row>
    <row r="3" spans="2:28" ht="15" x14ac:dyDescent="0.2">
      <c r="B3" s="721"/>
      <c r="C3" s="722"/>
      <c r="D3" s="722"/>
      <c r="E3" s="722"/>
      <c r="F3" s="722"/>
      <c r="G3" s="722"/>
      <c r="H3" s="727" t="s">
        <v>1</v>
      </c>
      <c r="I3" s="727"/>
      <c r="J3" s="727"/>
      <c r="K3" s="727"/>
      <c r="L3" s="727"/>
      <c r="M3" s="727"/>
      <c r="N3" s="727"/>
      <c r="O3" s="727"/>
      <c r="P3" s="727" t="s">
        <v>2</v>
      </c>
      <c r="Q3" s="727"/>
      <c r="R3" s="727"/>
      <c r="S3" s="727"/>
      <c r="T3" s="727"/>
      <c r="U3" s="727"/>
      <c r="V3" s="727"/>
      <c r="W3" s="727"/>
      <c r="X3" s="727"/>
      <c r="Y3" s="727"/>
      <c r="Z3" s="727"/>
      <c r="AA3" s="727"/>
      <c r="AB3" s="728"/>
    </row>
    <row r="4" spans="2:28" ht="15.75" thickBot="1" x14ac:dyDescent="0.25">
      <c r="B4" s="723"/>
      <c r="C4" s="724"/>
      <c r="D4" s="724"/>
      <c r="E4" s="724"/>
      <c r="F4" s="724"/>
      <c r="G4" s="724"/>
      <c r="H4" s="729" t="s">
        <v>3</v>
      </c>
      <c r="I4" s="729"/>
      <c r="J4" s="729"/>
      <c r="K4" s="729"/>
      <c r="L4" s="729"/>
      <c r="M4" s="729"/>
      <c r="N4" s="729"/>
      <c r="O4" s="729"/>
      <c r="P4" s="729"/>
      <c r="Q4" s="729"/>
      <c r="R4" s="729"/>
      <c r="S4" s="729"/>
      <c r="T4" s="729"/>
      <c r="U4" s="729"/>
      <c r="V4" s="729"/>
      <c r="W4" s="729"/>
      <c r="X4" s="729"/>
      <c r="Y4" s="729"/>
      <c r="Z4" s="729"/>
      <c r="AA4" s="729"/>
      <c r="AB4" s="730"/>
    </row>
    <row r="5" spans="2:28" ht="15" x14ac:dyDescent="0.2">
      <c r="H5" s="3"/>
      <c r="I5" s="3"/>
      <c r="J5" s="3"/>
      <c r="K5" s="3"/>
      <c r="L5" s="3"/>
      <c r="M5" s="3"/>
      <c r="N5" s="3"/>
      <c r="O5" s="3"/>
      <c r="P5" s="3"/>
      <c r="Q5" s="3"/>
      <c r="R5" s="3"/>
      <c r="S5" s="3"/>
      <c r="T5" s="3"/>
      <c r="U5" s="3"/>
      <c r="V5" s="3"/>
      <c r="W5" s="3"/>
      <c r="X5" s="3"/>
      <c r="Y5" s="3"/>
      <c r="Z5" s="3"/>
      <c r="AA5" s="3"/>
      <c r="AB5" s="3"/>
    </row>
    <row r="6" spans="2:28" ht="16.5" customHeight="1"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666" t="s">
        <v>4</v>
      </c>
      <c r="D7" s="667"/>
      <c r="E7" s="667"/>
      <c r="F7" s="667"/>
      <c r="G7" s="667"/>
      <c r="H7" s="668"/>
      <c r="I7" s="1668" t="s">
        <v>580</v>
      </c>
      <c r="J7" s="1669"/>
      <c r="K7" s="1669"/>
      <c r="L7" s="1669"/>
      <c r="M7" s="1669"/>
      <c r="N7" s="1669"/>
      <c r="O7" s="1669"/>
      <c r="P7" s="1669"/>
      <c r="Q7" s="1669"/>
      <c r="R7" s="1669"/>
      <c r="S7" s="1669"/>
      <c r="T7" s="1669"/>
      <c r="U7" s="1669"/>
      <c r="V7" s="1669"/>
      <c r="W7" s="1669"/>
      <c r="X7" s="1669"/>
      <c r="Y7" s="1669"/>
      <c r="Z7" s="1669"/>
      <c r="AA7" s="1670"/>
      <c r="AB7" s="10"/>
    </row>
    <row r="8" spans="2:28" ht="15.75" thickBot="1" x14ac:dyDescent="0.25">
      <c r="B8" s="9"/>
      <c r="C8" s="669"/>
      <c r="D8" s="670"/>
      <c r="E8" s="670"/>
      <c r="F8" s="670"/>
      <c r="G8" s="670"/>
      <c r="H8" s="671"/>
      <c r="I8" s="1671"/>
      <c r="J8" s="1672"/>
      <c r="K8" s="1672"/>
      <c r="L8" s="1672"/>
      <c r="M8" s="1672"/>
      <c r="N8" s="1672"/>
      <c r="O8" s="1672"/>
      <c r="P8" s="1672"/>
      <c r="Q8" s="1672"/>
      <c r="R8" s="1672"/>
      <c r="S8" s="1672"/>
      <c r="T8" s="1672"/>
      <c r="U8" s="1672"/>
      <c r="V8" s="1672"/>
      <c r="W8" s="1672"/>
      <c r="X8" s="1672"/>
      <c r="Y8" s="1672"/>
      <c r="Z8" s="1672"/>
      <c r="AA8" s="1673"/>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666" t="s">
        <v>6</v>
      </c>
      <c r="D10" s="667"/>
      <c r="E10" s="667"/>
      <c r="F10" s="667"/>
      <c r="G10" s="667"/>
      <c r="H10" s="668"/>
      <c r="I10" s="1674" t="s">
        <v>581</v>
      </c>
      <c r="J10" s="1675"/>
      <c r="K10" s="1675"/>
      <c r="L10" s="1675"/>
      <c r="M10" s="1675"/>
      <c r="N10" s="1675"/>
      <c r="O10" s="1675"/>
      <c r="P10" s="1675"/>
      <c r="Q10" s="1676"/>
      <c r="R10" s="708" t="s">
        <v>8</v>
      </c>
      <c r="S10" s="709"/>
      <c r="T10" s="709"/>
      <c r="U10" s="710"/>
      <c r="V10" s="608" t="s">
        <v>9</v>
      </c>
      <c r="W10" s="609"/>
      <c r="X10" s="609"/>
      <c r="Y10" s="609"/>
      <c r="Z10" s="609"/>
      <c r="AA10" s="610"/>
      <c r="AB10" s="10"/>
    </row>
    <row r="11" spans="2:28" ht="28.5" customHeight="1" thickBot="1" x14ac:dyDescent="0.25">
      <c r="B11" s="9"/>
      <c r="C11" s="669"/>
      <c r="D11" s="670"/>
      <c r="E11" s="670"/>
      <c r="F11" s="670"/>
      <c r="G11" s="670"/>
      <c r="H11" s="671"/>
      <c r="I11" s="1677"/>
      <c r="J11" s="1678"/>
      <c r="K11" s="1678"/>
      <c r="L11" s="1678"/>
      <c r="M11" s="1678"/>
      <c r="N11" s="1678"/>
      <c r="O11" s="1678"/>
      <c r="P11" s="1678"/>
      <c r="Q11" s="1679"/>
      <c r="R11" s="1680" t="s">
        <v>582</v>
      </c>
      <c r="S11" s="1681"/>
      <c r="T11" s="1681"/>
      <c r="U11" s="1682"/>
      <c r="V11" s="699">
        <v>2</v>
      </c>
      <c r="W11" s="706"/>
      <c r="X11" s="706"/>
      <c r="Y11" s="706"/>
      <c r="Z11" s="706"/>
      <c r="AA11" s="707"/>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666" t="s">
        <v>11</v>
      </c>
      <c r="D13" s="667"/>
      <c r="E13" s="667"/>
      <c r="F13" s="667"/>
      <c r="G13" s="667"/>
      <c r="H13" s="668"/>
      <c r="I13" s="1683" t="s">
        <v>583</v>
      </c>
      <c r="J13" s="1675"/>
      <c r="K13" s="1675"/>
      <c r="L13" s="1675"/>
      <c r="M13" s="1675"/>
      <c r="N13" s="1675"/>
      <c r="O13" s="1675"/>
      <c r="P13" s="1675"/>
      <c r="Q13" s="1675"/>
      <c r="R13" s="1675"/>
      <c r="S13" s="1676"/>
      <c r="T13" s="666" t="s">
        <v>13</v>
      </c>
      <c r="U13" s="667"/>
      <c r="V13" s="667"/>
      <c r="W13" s="667"/>
      <c r="X13" s="667"/>
      <c r="Y13" s="667"/>
      <c r="Z13" s="667"/>
      <c r="AA13" s="668"/>
      <c r="AB13" s="16"/>
    </row>
    <row r="14" spans="2:28" ht="42.6" customHeight="1" thickBot="1" x14ac:dyDescent="0.25">
      <c r="B14" s="14"/>
      <c r="C14" s="669"/>
      <c r="D14" s="670"/>
      <c r="E14" s="670"/>
      <c r="F14" s="670"/>
      <c r="G14" s="670"/>
      <c r="H14" s="671"/>
      <c r="I14" s="1684"/>
      <c r="J14" s="1685"/>
      <c r="K14" s="1685"/>
      <c r="L14" s="1685"/>
      <c r="M14" s="1685"/>
      <c r="N14" s="1685"/>
      <c r="O14" s="1685"/>
      <c r="P14" s="1685"/>
      <c r="Q14" s="1685"/>
      <c r="R14" s="1685"/>
      <c r="S14" s="1686"/>
      <c r="T14" s="1020" t="s">
        <v>220</v>
      </c>
      <c r="U14" s="1021"/>
      <c r="V14" s="1021"/>
      <c r="W14" s="1021"/>
      <c r="X14" s="1021"/>
      <c r="Y14" s="1021"/>
      <c r="Z14" s="1021"/>
      <c r="AA14" s="1687"/>
      <c r="AB14" s="16"/>
    </row>
    <row r="15" spans="2:28" ht="7.5"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40.5" customHeight="1" thickBot="1" x14ac:dyDescent="0.25">
      <c r="B16" s="14"/>
      <c r="C16" s="629" t="s">
        <v>15</v>
      </c>
      <c r="D16" s="630"/>
      <c r="E16" s="630"/>
      <c r="F16" s="630"/>
      <c r="G16" s="630"/>
      <c r="H16" s="631"/>
      <c r="I16" s="1688" t="s">
        <v>584</v>
      </c>
      <c r="J16" s="1681"/>
      <c r="K16" s="1681"/>
      <c r="L16" s="1681"/>
      <c r="M16" s="1681"/>
      <c r="N16" s="1681"/>
      <c r="O16" s="1681"/>
      <c r="P16" s="1681"/>
      <c r="Q16" s="1681"/>
      <c r="R16" s="1681"/>
      <c r="S16" s="1681"/>
      <c r="T16" s="1681"/>
      <c r="U16" s="1681"/>
      <c r="V16" s="1681"/>
      <c r="W16" s="1681"/>
      <c r="X16" s="1681"/>
      <c r="Y16" s="1681"/>
      <c r="Z16" s="1681"/>
      <c r="AA16" s="1689"/>
      <c r="AB16" s="16"/>
    </row>
    <row r="17" spans="2:28" ht="8.2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73.5" customHeight="1" thickBot="1" x14ac:dyDescent="0.25">
      <c r="B18" s="14"/>
      <c r="C18" s="629" t="s">
        <v>73</v>
      </c>
      <c r="D18" s="630"/>
      <c r="E18" s="630"/>
      <c r="F18" s="630"/>
      <c r="G18" s="630"/>
      <c r="H18" s="631"/>
      <c r="I18" s="1688" t="s">
        <v>585</v>
      </c>
      <c r="J18" s="1681"/>
      <c r="K18" s="1681"/>
      <c r="L18" s="1681"/>
      <c r="M18" s="1681"/>
      <c r="N18" s="1681"/>
      <c r="O18" s="1681"/>
      <c r="P18" s="1681"/>
      <c r="Q18" s="1681"/>
      <c r="R18" s="1681"/>
      <c r="S18" s="1681"/>
      <c r="T18" s="1681"/>
      <c r="U18" s="1681"/>
      <c r="V18" s="1681"/>
      <c r="W18" s="1681"/>
      <c r="X18" s="1681"/>
      <c r="Y18" s="1681"/>
      <c r="Z18" s="1681"/>
      <c r="AA18" s="1689"/>
      <c r="AB18" s="16"/>
    </row>
    <row r="19" spans="2:28" ht="9.7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thickBot="1" x14ac:dyDescent="0.25">
      <c r="B20" s="14"/>
      <c r="C20" s="684" t="s">
        <v>19</v>
      </c>
      <c r="D20" s="685"/>
      <c r="E20" s="685"/>
      <c r="F20" s="685"/>
      <c r="G20" s="685"/>
      <c r="H20" s="686"/>
      <c r="I20" s="1690" t="s">
        <v>586</v>
      </c>
      <c r="J20" s="1691"/>
      <c r="K20" s="1691"/>
      <c r="L20" s="1692"/>
      <c r="M20" s="608" t="s">
        <v>21</v>
      </c>
      <c r="N20" s="609"/>
      <c r="O20" s="609"/>
      <c r="P20" s="609"/>
      <c r="Q20" s="609"/>
      <c r="R20" s="609"/>
      <c r="S20" s="610"/>
      <c r="T20" s="608" t="s">
        <v>22</v>
      </c>
      <c r="U20" s="609"/>
      <c r="V20" s="609"/>
      <c r="W20" s="609"/>
      <c r="X20" s="609"/>
      <c r="Y20" s="609"/>
      <c r="Z20" s="609"/>
      <c r="AA20" s="610"/>
      <c r="AB20" s="16"/>
    </row>
    <row r="21" spans="2:28" ht="18.75" customHeight="1" thickBot="1" x14ac:dyDescent="0.25">
      <c r="B21" s="14"/>
      <c r="C21" s="687"/>
      <c r="D21" s="688"/>
      <c r="E21" s="688"/>
      <c r="F21" s="688"/>
      <c r="G21" s="688"/>
      <c r="H21" s="689"/>
      <c r="I21" s="1693"/>
      <c r="J21" s="1694"/>
      <c r="K21" s="1694"/>
      <c r="L21" s="1695"/>
      <c r="M21" s="1696" t="s">
        <v>587</v>
      </c>
      <c r="N21" s="1697"/>
      <c r="O21" s="1697"/>
      <c r="P21" s="1697"/>
      <c r="Q21" s="1697"/>
      <c r="R21" s="1697"/>
      <c r="S21" s="1698"/>
      <c r="T21" s="1699" t="s">
        <v>24</v>
      </c>
      <c r="U21" s="1700"/>
      <c r="V21" s="1700"/>
      <c r="W21" s="1700"/>
      <c r="X21" s="1700"/>
      <c r="Y21" s="1700"/>
      <c r="Z21" s="1700"/>
      <c r="AA21" s="1701"/>
      <c r="AB21" s="16"/>
    </row>
    <row r="22" spans="2:28" ht="9"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608" t="s">
        <v>25</v>
      </c>
      <c r="D23" s="609"/>
      <c r="E23" s="609"/>
      <c r="F23" s="609"/>
      <c r="G23" s="609"/>
      <c r="H23" s="609"/>
      <c r="I23" s="610"/>
      <c r="J23" s="608" t="s">
        <v>26</v>
      </c>
      <c r="K23" s="609"/>
      <c r="L23" s="609"/>
      <c r="M23" s="609"/>
      <c r="N23" s="609"/>
      <c r="O23" s="609"/>
      <c r="P23" s="610"/>
      <c r="Q23" s="608" t="s">
        <v>27</v>
      </c>
      <c r="R23" s="609"/>
      <c r="S23" s="609"/>
      <c r="T23" s="609"/>
      <c r="U23" s="609"/>
      <c r="V23" s="609"/>
      <c r="W23" s="609"/>
      <c r="X23" s="609"/>
      <c r="Y23" s="609"/>
      <c r="Z23" s="609"/>
      <c r="AA23" s="610"/>
      <c r="AB23" s="16"/>
    </row>
    <row r="24" spans="2:28" ht="15.75" customHeight="1" thickBot="1" x14ac:dyDescent="0.25">
      <c r="B24" s="14"/>
      <c r="C24" s="1020" t="s">
        <v>588</v>
      </c>
      <c r="D24" s="1021"/>
      <c r="E24" s="1021"/>
      <c r="F24" s="1021"/>
      <c r="G24" s="1021"/>
      <c r="H24" s="1021"/>
      <c r="I24" s="1022"/>
      <c r="J24" s="1020" t="s">
        <v>580</v>
      </c>
      <c r="K24" s="1021"/>
      <c r="L24" s="1021"/>
      <c r="M24" s="1021"/>
      <c r="N24" s="1021"/>
      <c r="O24" s="1021"/>
      <c r="P24" s="1687"/>
      <c r="Q24" s="1702" t="s">
        <v>78</v>
      </c>
      <c r="R24" s="1703"/>
      <c r="S24" s="1703"/>
      <c r="T24" s="1703"/>
      <c r="U24" s="1703"/>
      <c r="V24" s="1703"/>
      <c r="W24" s="1703"/>
      <c r="X24" s="1703"/>
      <c r="Y24" s="1703"/>
      <c r="Z24" s="1703"/>
      <c r="AA24" s="1704"/>
      <c r="AB24" s="16"/>
    </row>
    <row r="25" spans="2:28" ht="8.25"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629" t="s">
        <v>31</v>
      </c>
      <c r="D26" s="630"/>
      <c r="E26" s="630"/>
      <c r="F26" s="630"/>
      <c r="G26" s="630"/>
      <c r="H26" s="631"/>
      <c r="I26" s="1705" t="s">
        <v>589</v>
      </c>
      <c r="J26" s="1706"/>
      <c r="K26" s="1706"/>
      <c r="L26" s="1706"/>
      <c r="M26" s="1706"/>
      <c r="N26" s="1706"/>
      <c r="O26" s="1706"/>
      <c r="P26" s="1706"/>
      <c r="Q26" s="1706"/>
      <c r="R26" s="1706"/>
      <c r="S26" s="1706"/>
      <c r="T26" s="1706"/>
      <c r="U26" s="1706"/>
      <c r="V26" s="1706"/>
      <c r="W26" s="1706"/>
      <c r="X26" s="1706"/>
      <c r="Y26" s="1706"/>
      <c r="Z26" s="1706"/>
      <c r="AA26" s="1707"/>
      <c r="AB26" s="16"/>
    </row>
    <row r="27" spans="2:28" ht="9"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33" customHeight="1" thickBot="1" x14ac:dyDescent="0.25">
      <c r="B28" s="14"/>
      <c r="C28" s="629" t="s">
        <v>33</v>
      </c>
      <c r="D28" s="630"/>
      <c r="E28" s="630"/>
      <c r="F28" s="630"/>
      <c r="G28" s="630"/>
      <c r="H28" s="631"/>
      <c r="I28" s="1708">
        <v>0.7</v>
      </c>
      <c r="J28" s="1682"/>
      <c r="K28" s="1709" t="s">
        <v>34</v>
      </c>
      <c r="L28" s="1710"/>
      <c r="M28" s="1710"/>
      <c r="N28" s="1711"/>
      <c r="O28" s="683" t="s">
        <v>35</v>
      </c>
      <c r="P28" s="681"/>
      <c r="Q28" s="681"/>
      <c r="R28" s="682"/>
      <c r="S28" s="117" t="s">
        <v>37</v>
      </c>
      <c r="T28" s="681" t="s">
        <v>36</v>
      </c>
      <c r="U28" s="681"/>
      <c r="V28" s="682"/>
      <c r="W28" s="31"/>
      <c r="X28" s="635" t="s">
        <v>38</v>
      </c>
      <c r="Y28" s="636"/>
      <c r="Z28" s="637"/>
      <c r="AA28" s="30"/>
      <c r="AB28" s="16"/>
    </row>
    <row r="29" spans="2:28" ht="9"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651" t="s">
        <v>39</v>
      </c>
      <c r="D30" s="652"/>
      <c r="E30" s="652"/>
      <c r="F30" s="652"/>
      <c r="G30" s="652"/>
      <c r="H30" s="652"/>
      <c r="I30" s="652"/>
      <c r="J30" s="653"/>
      <c r="K30" s="660" t="s">
        <v>40</v>
      </c>
      <c r="L30" s="661"/>
      <c r="M30" s="661"/>
      <c r="N30" s="661"/>
      <c r="O30" s="661"/>
      <c r="P30" s="661"/>
      <c r="Q30" s="661"/>
      <c r="R30" s="661"/>
      <c r="S30" s="662" t="s">
        <v>41</v>
      </c>
      <c r="T30" s="662"/>
      <c r="U30" s="662"/>
      <c r="V30" s="662"/>
      <c r="W30" s="662"/>
      <c r="X30" s="663" t="s">
        <v>42</v>
      </c>
      <c r="Y30" s="663"/>
      <c r="Z30" s="663"/>
      <c r="AA30" s="664"/>
      <c r="AB30" s="16"/>
    </row>
    <row r="31" spans="2:28" ht="14.25" customHeight="1" x14ac:dyDescent="0.2">
      <c r="B31" s="14"/>
      <c r="C31" s="654"/>
      <c r="D31" s="655"/>
      <c r="E31" s="655"/>
      <c r="F31" s="655"/>
      <c r="G31" s="655"/>
      <c r="H31" s="655"/>
      <c r="I31" s="655"/>
      <c r="J31" s="656"/>
      <c r="K31" s="665" t="s">
        <v>43</v>
      </c>
      <c r="L31" s="638"/>
      <c r="M31" s="638"/>
      <c r="N31" s="638"/>
      <c r="O31" s="638" t="s">
        <v>44</v>
      </c>
      <c r="P31" s="638"/>
      <c r="Q31" s="638"/>
      <c r="R31" s="638"/>
      <c r="S31" s="638" t="s">
        <v>43</v>
      </c>
      <c r="T31" s="638"/>
      <c r="U31" s="638" t="s">
        <v>44</v>
      </c>
      <c r="V31" s="638"/>
      <c r="W31" s="638"/>
      <c r="X31" s="638" t="s">
        <v>43</v>
      </c>
      <c r="Y31" s="638"/>
      <c r="Z31" s="638" t="s">
        <v>44</v>
      </c>
      <c r="AA31" s="639"/>
      <c r="AB31" s="16"/>
    </row>
    <row r="32" spans="2:28" ht="15" customHeight="1" thickBot="1" x14ac:dyDescent="0.25">
      <c r="B32" s="14"/>
      <c r="C32" s="657"/>
      <c r="D32" s="658"/>
      <c r="E32" s="658"/>
      <c r="F32" s="658"/>
      <c r="G32" s="658"/>
      <c r="H32" s="658"/>
      <c r="I32" s="658"/>
      <c r="J32" s="659"/>
      <c r="K32" s="647">
        <v>0</v>
      </c>
      <c r="L32" s="648"/>
      <c r="M32" s="648"/>
      <c r="N32" s="648"/>
      <c r="O32" s="648">
        <v>59</v>
      </c>
      <c r="P32" s="648"/>
      <c r="Q32" s="648"/>
      <c r="R32" s="648"/>
      <c r="S32" s="648">
        <v>60</v>
      </c>
      <c r="T32" s="648"/>
      <c r="U32" s="648">
        <v>79</v>
      </c>
      <c r="V32" s="648"/>
      <c r="W32" s="648"/>
      <c r="X32" s="648">
        <v>80</v>
      </c>
      <c r="Y32" s="648"/>
      <c r="Z32" s="648">
        <v>100</v>
      </c>
      <c r="AA32" s="650"/>
      <c r="AB32" s="16"/>
    </row>
    <row r="33" spans="2:28" ht="6.75" customHeight="1"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18" customFormat="1" ht="15.75" thickBot="1" x14ac:dyDescent="0.25">
      <c r="B34" s="19"/>
      <c r="C34" s="1008" t="s">
        <v>45</v>
      </c>
      <c r="D34" s="1009"/>
      <c r="E34" s="1009"/>
      <c r="F34" s="1009"/>
      <c r="G34" s="1009"/>
      <c r="H34" s="1009"/>
      <c r="I34" s="1009"/>
      <c r="J34" s="1009"/>
      <c r="K34" s="1009"/>
      <c r="L34" s="1009"/>
      <c r="M34" s="1009"/>
      <c r="N34" s="1009"/>
      <c r="O34" s="1009"/>
      <c r="P34" s="1009"/>
      <c r="Q34" s="1009"/>
      <c r="R34" s="1009"/>
      <c r="S34" s="1009"/>
      <c r="T34" s="1009"/>
      <c r="U34" s="1009"/>
      <c r="V34" s="1009"/>
      <c r="W34" s="1009"/>
      <c r="X34" s="1009"/>
      <c r="Y34" s="1009"/>
      <c r="Z34" s="1009"/>
      <c r="AA34" s="1010"/>
      <c r="AB34" s="16"/>
    </row>
    <row r="35" spans="2:28" s="18" customFormat="1" ht="75" customHeight="1" thickBot="1" x14ac:dyDescent="0.25">
      <c r="B35" s="19"/>
      <c r="C35" s="1008" t="s">
        <v>46</v>
      </c>
      <c r="D35" s="1009"/>
      <c r="E35" s="1009"/>
      <c r="F35" s="1009"/>
      <c r="G35" s="1010"/>
      <c r="H35" s="305" t="s">
        <v>590</v>
      </c>
      <c r="I35" s="202" t="s">
        <v>591</v>
      </c>
      <c r="J35" s="167" t="s">
        <v>49</v>
      </c>
      <c r="K35" s="1146" t="s">
        <v>50</v>
      </c>
      <c r="L35" s="1147"/>
      <c r="M35" s="1147"/>
      <c r="N35" s="1147"/>
      <c r="O35" s="1147"/>
      <c r="P35" s="1147"/>
      <c r="Q35" s="1147"/>
      <c r="R35" s="1147"/>
      <c r="S35" s="1147"/>
      <c r="T35" s="1147"/>
      <c r="U35" s="1147"/>
      <c r="V35" s="1147"/>
      <c r="W35" s="1147"/>
      <c r="X35" s="1147"/>
      <c r="Y35" s="1147"/>
      <c r="Z35" s="1147"/>
      <c r="AA35" s="1148"/>
      <c r="AB35" s="16"/>
    </row>
    <row r="36" spans="2:28" s="18" customFormat="1" ht="45" customHeight="1" x14ac:dyDescent="0.2">
      <c r="B36" s="19"/>
      <c r="C36" s="1712" t="s">
        <v>163</v>
      </c>
      <c r="D36" s="1713"/>
      <c r="E36" s="1713"/>
      <c r="F36" s="1713"/>
      <c r="G36" s="1714"/>
      <c r="H36" s="133">
        <v>16</v>
      </c>
      <c r="I36" s="133">
        <v>31</v>
      </c>
      <c r="J36" s="170">
        <f t="shared" ref="J36:J38" si="0">+H36/I36</f>
        <v>0.5161290322580645</v>
      </c>
      <c r="K36" s="1715" t="s">
        <v>592</v>
      </c>
      <c r="L36" s="1132"/>
      <c r="M36" s="1132"/>
      <c r="N36" s="1132"/>
      <c r="O36" s="1132"/>
      <c r="P36" s="1132"/>
      <c r="Q36" s="1132"/>
      <c r="R36" s="1132"/>
      <c r="S36" s="1132"/>
      <c r="T36" s="1132"/>
      <c r="U36" s="1132"/>
      <c r="V36" s="1132"/>
      <c r="W36" s="1132"/>
      <c r="X36" s="1132"/>
      <c r="Y36" s="1132"/>
      <c r="Z36" s="1132"/>
      <c r="AA36" s="1716"/>
      <c r="AB36" s="16"/>
    </row>
    <row r="37" spans="2:28" s="18" customFormat="1" ht="56.25" customHeight="1" thickBot="1" x14ac:dyDescent="0.25">
      <c r="B37" s="19"/>
      <c r="C37" s="1712" t="s">
        <v>165</v>
      </c>
      <c r="D37" s="1713"/>
      <c r="E37" s="1713"/>
      <c r="F37" s="1713"/>
      <c r="G37" s="1714"/>
      <c r="H37" s="133">
        <v>24</v>
      </c>
      <c r="I37" s="133">
        <v>38</v>
      </c>
      <c r="J37" s="170">
        <f t="shared" si="0"/>
        <v>0.63157894736842102</v>
      </c>
      <c r="K37" s="1715" t="s">
        <v>593</v>
      </c>
      <c r="L37" s="1132"/>
      <c r="M37" s="1132"/>
      <c r="N37" s="1132"/>
      <c r="O37" s="1132"/>
      <c r="P37" s="1132"/>
      <c r="Q37" s="1132"/>
      <c r="R37" s="1132"/>
      <c r="S37" s="1132"/>
      <c r="T37" s="1132"/>
      <c r="U37" s="1132"/>
      <c r="V37" s="1132"/>
      <c r="W37" s="1132"/>
      <c r="X37" s="1132"/>
      <c r="Y37" s="1132"/>
      <c r="Z37" s="1132"/>
      <c r="AA37" s="1716"/>
      <c r="AB37" s="16"/>
    </row>
    <row r="38" spans="2:28" s="18" customFormat="1" ht="15.75" customHeight="1" thickBot="1" x14ac:dyDescent="0.3">
      <c r="B38" s="19"/>
      <c r="C38" s="1002" t="s">
        <v>51</v>
      </c>
      <c r="D38" s="1003"/>
      <c r="E38" s="1003"/>
      <c r="F38" s="1003"/>
      <c r="G38" s="1004"/>
      <c r="H38" s="252">
        <f t="shared" ref="H38:I38" si="1">SUM(H36:H37)</f>
        <v>40</v>
      </c>
      <c r="I38" s="252">
        <f t="shared" si="1"/>
        <v>69</v>
      </c>
      <c r="J38" s="205">
        <f t="shared" si="0"/>
        <v>0.57971014492753625</v>
      </c>
      <c r="K38" s="1005"/>
      <c r="L38" s="1006"/>
      <c r="M38" s="1006"/>
      <c r="N38" s="1006"/>
      <c r="O38" s="1006"/>
      <c r="P38" s="1006"/>
      <c r="Q38" s="1006"/>
      <c r="R38" s="1006"/>
      <c r="S38" s="1006"/>
      <c r="T38" s="1006"/>
      <c r="U38" s="1006"/>
      <c r="V38" s="1006"/>
      <c r="W38" s="1006"/>
      <c r="X38" s="1006"/>
      <c r="Y38" s="1006"/>
      <c r="Z38" s="1006"/>
      <c r="AA38" s="1007"/>
      <c r="AB38" s="16"/>
    </row>
    <row r="39" spans="2:28" s="18" customFormat="1" ht="10.5" customHeight="1" thickBot="1" x14ac:dyDescent="0.25">
      <c r="B39" s="19"/>
      <c r="C39" s="15"/>
      <c r="D39" s="15"/>
      <c r="E39" s="15"/>
      <c r="F39" s="15"/>
      <c r="G39" s="15"/>
      <c r="H39" s="136"/>
      <c r="I39" s="136"/>
      <c r="J39" s="137"/>
      <c r="K39" s="15"/>
      <c r="L39" s="15"/>
      <c r="M39" s="15"/>
      <c r="N39" s="15"/>
      <c r="O39" s="15"/>
      <c r="P39" s="15"/>
      <c r="Q39" s="15"/>
      <c r="R39" s="15"/>
      <c r="S39" s="15"/>
      <c r="T39" s="15"/>
      <c r="U39" s="15"/>
      <c r="V39" s="15"/>
      <c r="W39" s="15"/>
      <c r="X39" s="15"/>
      <c r="Y39" s="15"/>
      <c r="Z39" s="15"/>
      <c r="AA39" s="15"/>
      <c r="AB39" s="16"/>
    </row>
    <row r="40" spans="2:28" s="18" customFormat="1" ht="14.25" customHeight="1" thickBot="1" x14ac:dyDescent="0.25">
      <c r="B40" s="19"/>
      <c r="C40" s="820" t="s">
        <v>52</v>
      </c>
      <c r="D40" s="821"/>
      <c r="E40" s="821"/>
      <c r="F40" s="821"/>
      <c r="G40" s="821"/>
      <c r="H40" s="821"/>
      <c r="I40" s="821"/>
      <c r="J40" s="821"/>
      <c r="K40" s="821"/>
      <c r="L40" s="821"/>
      <c r="M40" s="821"/>
      <c r="N40" s="821"/>
      <c r="O40" s="821"/>
      <c r="P40" s="821"/>
      <c r="Q40" s="821"/>
      <c r="R40" s="821"/>
      <c r="S40" s="821"/>
      <c r="T40" s="821"/>
      <c r="U40" s="821"/>
      <c r="V40" s="821"/>
      <c r="W40" s="821"/>
      <c r="X40" s="821"/>
      <c r="Y40" s="821"/>
      <c r="Z40" s="821"/>
      <c r="AA40" s="822"/>
      <c r="AB40" s="16"/>
    </row>
    <row r="41" spans="2:28" ht="187.5" customHeight="1" x14ac:dyDescent="0.2">
      <c r="B41" s="14"/>
      <c r="C41" s="972"/>
      <c r="D41" s="985"/>
      <c r="E41" s="985"/>
      <c r="F41" s="985"/>
      <c r="G41" s="985"/>
      <c r="H41" s="985"/>
      <c r="I41" s="985"/>
      <c r="J41" s="985"/>
      <c r="K41" s="985"/>
      <c r="L41" s="985"/>
      <c r="M41" s="985"/>
      <c r="N41" s="985"/>
      <c r="O41" s="985"/>
      <c r="P41" s="985"/>
      <c r="Q41" s="985"/>
      <c r="R41" s="985"/>
      <c r="S41" s="985"/>
      <c r="T41" s="985"/>
      <c r="U41" s="985"/>
      <c r="V41" s="985"/>
      <c r="W41" s="985"/>
      <c r="X41" s="985"/>
      <c r="Y41" s="985"/>
      <c r="Z41" s="985"/>
      <c r="AA41" s="986"/>
      <c r="AB41" s="16"/>
    </row>
    <row r="42" spans="2:28" x14ac:dyDescent="0.2">
      <c r="B42" s="14"/>
      <c r="C42" s="307"/>
      <c r="D42" s="308"/>
      <c r="E42" s="308"/>
      <c r="F42" s="308"/>
      <c r="G42" s="308"/>
      <c r="H42" s="308"/>
      <c r="I42" s="308"/>
      <c r="J42" s="308"/>
      <c r="K42" s="308"/>
      <c r="L42" s="308"/>
      <c r="M42" s="308"/>
      <c r="N42" s="308"/>
      <c r="O42" s="308"/>
      <c r="P42" s="308"/>
      <c r="Q42" s="308"/>
      <c r="R42" s="308"/>
      <c r="S42" s="308"/>
      <c r="T42" s="308"/>
      <c r="U42" s="308"/>
      <c r="V42" s="308"/>
      <c r="W42" s="308"/>
      <c r="X42" s="308"/>
      <c r="Y42" s="308"/>
      <c r="Z42" s="308"/>
      <c r="AA42" s="309"/>
      <c r="AB42" s="16"/>
    </row>
    <row r="43" spans="2:28" ht="9" customHeight="1" x14ac:dyDescent="0.2">
      <c r="B43" s="14"/>
      <c r="C43" s="307"/>
      <c r="D43" s="308"/>
      <c r="E43" s="308"/>
      <c r="F43" s="308"/>
      <c r="G43" s="308"/>
      <c r="H43" s="308"/>
      <c r="I43" s="308"/>
      <c r="J43" s="308"/>
      <c r="K43" s="308"/>
      <c r="L43" s="308"/>
      <c r="M43" s="308"/>
      <c r="N43" s="308"/>
      <c r="O43" s="308"/>
      <c r="P43" s="308"/>
      <c r="Q43" s="308"/>
      <c r="R43" s="308"/>
      <c r="S43" s="308"/>
      <c r="T43" s="308"/>
      <c r="U43" s="308"/>
      <c r="V43" s="308"/>
      <c r="W43" s="308"/>
      <c r="X43" s="308"/>
      <c r="Y43" s="308"/>
      <c r="Z43" s="308"/>
      <c r="AA43" s="309"/>
      <c r="AB43" s="16"/>
    </row>
    <row r="44" spans="2:28" x14ac:dyDescent="0.2">
      <c r="B44" s="14"/>
      <c r="C44" s="307"/>
      <c r="D44" s="308"/>
      <c r="E44" s="308"/>
      <c r="F44" s="308"/>
      <c r="G44" s="308"/>
      <c r="H44" s="308"/>
      <c r="I44" s="308"/>
      <c r="J44" s="308"/>
      <c r="K44" s="308"/>
      <c r="L44" s="308"/>
      <c r="M44" s="308"/>
      <c r="N44" s="308"/>
      <c r="O44" s="308"/>
      <c r="P44" s="308"/>
      <c r="Q44" s="308"/>
      <c r="R44" s="308"/>
      <c r="S44" s="308"/>
      <c r="T44" s="308"/>
      <c r="U44" s="308"/>
      <c r="V44" s="308"/>
      <c r="W44" s="308"/>
      <c r="X44" s="308"/>
      <c r="Y44" s="308"/>
      <c r="Z44" s="308"/>
      <c r="AA44" s="309"/>
      <c r="AB44" s="16"/>
    </row>
    <row r="45" spans="2:28" ht="7.5" customHeight="1" x14ac:dyDescent="0.2">
      <c r="B45" s="14"/>
      <c r="C45" s="307"/>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9"/>
      <c r="AB45" s="16"/>
    </row>
    <row r="46" spans="2:28" ht="15" hidden="1" customHeight="1" x14ac:dyDescent="0.2">
      <c r="B46" s="14"/>
      <c r="C46" s="310"/>
      <c r="D46" s="311"/>
      <c r="E46" s="311"/>
      <c r="F46" s="311"/>
      <c r="G46" s="311"/>
      <c r="H46" s="311"/>
      <c r="I46" s="311"/>
      <c r="J46" s="311"/>
      <c r="K46" s="311"/>
      <c r="L46" s="311"/>
      <c r="M46" s="311"/>
      <c r="N46" s="311"/>
      <c r="O46" s="311"/>
      <c r="P46" s="311"/>
      <c r="Q46" s="311"/>
      <c r="R46" s="311"/>
      <c r="S46" s="311"/>
      <c r="T46" s="311"/>
      <c r="U46" s="311"/>
      <c r="V46" s="311"/>
      <c r="W46" s="311"/>
      <c r="X46" s="311"/>
      <c r="Y46" s="311"/>
      <c r="Z46" s="311"/>
      <c r="AA46" s="312"/>
      <c r="AB46" s="16"/>
    </row>
    <row r="47" spans="2:28" ht="6.75" customHeight="1" x14ac:dyDescent="0.2">
      <c r="B47" s="20"/>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138"/>
      <c r="AB47" s="21"/>
    </row>
    <row r="48" spans="2:28" ht="7.5" customHeight="1" thickBot="1" x14ac:dyDescent="0.25">
      <c r="B48" s="2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23"/>
    </row>
    <row r="49" spans="2:28" ht="15.75" x14ac:dyDescent="0.2">
      <c r="B49" s="24"/>
      <c r="C49" s="993" t="s">
        <v>46</v>
      </c>
      <c r="D49" s="994"/>
      <c r="E49" s="994"/>
      <c r="F49" s="994"/>
      <c r="G49" s="995"/>
      <c r="H49" s="993" t="s">
        <v>91</v>
      </c>
      <c r="I49" s="995"/>
      <c r="J49" s="993" t="s">
        <v>64</v>
      </c>
      <c r="K49" s="994"/>
      <c r="L49" s="994"/>
      <c r="M49" s="995"/>
      <c r="N49" s="993" t="s">
        <v>53</v>
      </c>
      <c r="O49" s="994"/>
      <c r="P49" s="994"/>
      <c r="Q49" s="994"/>
      <c r="R49" s="994"/>
      <c r="S49" s="994"/>
      <c r="T49" s="994"/>
      <c r="U49" s="995"/>
      <c r="V49" s="1139" t="s">
        <v>54</v>
      </c>
      <c r="W49" s="1139"/>
      <c r="X49" s="1139"/>
      <c r="Y49" s="1139"/>
      <c r="Z49" s="1139"/>
      <c r="AA49" s="1140"/>
      <c r="AB49" s="25"/>
    </row>
    <row r="50" spans="2:28" ht="15.75" x14ac:dyDescent="0.2">
      <c r="B50" s="26"/>
      <c r="C50" s="996"/>
      <c r="D50" s="997"/>
      <c r="E50" s="997"/>
      <c r="F50" s="997"/>
      <c r="G50" s="998"/>
      <c r="H50" s="996"/>
      <c r="I50" s="998"/>
      <c r="J50" s="996"/>
      <c r="K50" s="997"/>
      <c r="L50" s="997"/>
      <c r="M50" s="998"/>
      <c r="N50" s="996"/>
      <c r="O50" s="997"/>
      <c r="P50" s="997"/>
      <c r="Q50" s="997"/>
      <c r="R50" s="997"/>
      <c r="S50" s="997"/>
      <c r="T50" s="997"/>
      <c r="U50" s="998"/>
      <c r="V50" s="1141"/>
      <c r="W50" s="1141"/>
      <c r="X50" s="1141"/>
      <c r="Y50" s="1141"/>
      <c r="Z50" s="1141"/>
      <c r="AA50" s="1142"/>
      <c r="AB50" s="25"/>
    </row>
    <row r="51" spans="2:28" ht="2.25" customHeight="1" thickBot="1" x14ac:dyDescent="0.25">
      <c r="B51" s="26"/>
      <c r="C51" s="996"/>
      <c r="D51" s="997"/>
      <c r="E51" s="997"/>
      <c r="F51" s="997"/>
      <c r="G51" s="998"/>
      <c r="H51" s="996"/>
      <c r="I51" s="998"/>
      <c r="J51" s="996"/>
      <c r="K51" s="997"/>
      <c r="L51" s="997"/>
      <c r="M51" s="998"/>
      <c r="N51" s="999"/>
      <c r="O51" s="1000"/>
      <c r="P51" s="1000"/>
      <c r="Q51" s="1000"/>
      <c r="R51" s="1000"/>
      <c r="S51" s="1000"/>
      <c r="T51" s="1000"/>
      <c r="U51" s="1001"/>
      <c r="V51" s="1182"/>
      <c r="W51" s="1182"/>
      <c r="X51" s="1182"/>
      <c r="Y51" s="1182"/>
      <c r="Z51" s="1182"/>
      <c r="AA51" s="1183"/>
      <c r="AB51" s="25"/>
    </row>
    <row r="52" spans="2:28" ht="209.25" customHeight="1" x14ac:dyDescent="0.2">
      <c r="B52" s="24"/>
      <c r="C52" s="1727" t="s">
        <v>594</v>
      </c>
      <c r="D52" s="1728"/>
      <c r="E52" s="1728"/>
      <c r="F52" s="1728"/>
      <c r="G52" s="1728"/>
      <c r="H52" s="1729">
        <v>0.55000000000000004</v>
      </c>
      <c r="I52" s="1138"/>
      <c r="J52" s="1729">
        <v>0.52</v>
      </c>
      <c r="K52" s="1138"/>
      <c r="L52" s="1138"/>
      <c r="M52" s="1138"/>
      <c r="N52" s="1730" t="s">
        <v>595</v>
      </c>
      <c r="O52" s="1731"/>
      <c r="P52" s="1731"/>
      <c r="Q52" s="1731"/>
      <c r="R52" s="1731"/>
      <c r="S52" s="1731"/>
      <c r="T52" s="1731"/>
      <c r="U52" s="1732"/>
      <c r="V52" s="1179" t="s">
        <v>596</v>
      </c>
      <c r="W52" s="1180"/>
      <c r="X52" s="1180"/>
      <c r="Y52" s="1180"/>
      <c r="Z52" s="1180"/>
      <c r="AA52" s="1733"/>
      <c r="AB52" s="90"/>
    </row>
    <row r="53" spans="2:28" ht="148.5" customHeight="1" thickBot="1" x14ac:dyDescent="0.25">
      <c r="B53" s="24"/>
      <c r="C53" s="1717" t="s">
        <v>597</v>
      </c>
      <c r="D53" s="1718"/>
      <c r="E53" s="1718"/>
      <c r="F53" s="1718"/>
      <c r="G53" s="1719"/>
      <c r="H53" s="1720">
        <v>0.6</v>
      </c>
      <c r="I53" s="1161"/>
      <c r="J53" s="1720">
        <v>0.63</v>
      </c>
      <c r="K53" s="1161"/>
      <c r="L53" s="1161"/>
      <c r="M53" s="1161"/>
      <c r="N53" s="1721" t="s">
        <v>598</v>
      </c>
      <c r="O53" s="1722"/>
      <c r="P53" s="1722"/>
      <c r="Q53" s="1722"/>
      <c r="R53" s="1722"/>
      <c r="S53" s="1722"/>
      <c r="T53" s="1722"/>
      <c r="U53" s="1723"/>
      <c r="V53" s="1724" t="s">
        <v>596</v>
      </c>
      <c r="W53" s="1725"/>
      <c r="X53" s="1725"/>
      <c r="Y53" s="1725"/>
      <c r="Z53" s="1725"/>
      <c r="AA53" s="1726"/>
      <c r="AB53" s="90"/>
    </row>
    <row r="54" spans="2:28" x14ac:dyDescent="0.2">
      <c r="B54" s="28"/>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29"/>
    </row>
    <row r="93" ht="6" customHeight="1" x14ac:dyDescent="0.2"/>
  </sheetData>
  <mergeCells count="83">
    <mergeCell ref="C52:G52"/>
    <mergeCell ref="H52:I52"/>
    <mergeCell ref="J52:M52"/>
    <mergeCell ref="N52:U52"/>
    <mergeCell ref="V52:AA52"/>
    <mergeCell ref="C53:G53"/>
    <mergeCell ref="H53:I53"/>
    <mergeCell ref="J53:M53"/>
    <mergeCell ref="N53:U53"/>
    <mergeCell ref="V53:AA53"/>
    <mergeCell ref="C38:G38"/>
    <mergeCell ref="K38:AA38"/>
    <mergeCell ref="C40:AA40"/>
    <mergeCell ref="C41:AA41"/>
    <mergeCell ref="C49:G51"/>
    <mergeCell ref="H49:I51"/>
    <mergeCell ref="J49:M51"/>
    <mergeCell ref="N49:U51"/>
    <mergeCell ref="V49:AA51"/>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 right="0.7" top="0.75" bottom="0.75" header="0.3" footer="0.3"/>
  <drawing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B105"/>
  <sheetViews>
    <sheetView topLeftCell="A37" workbookViewId="0">
      <selection activeCell="K39" sqref="K39:AA39"/>
    </sheetView>
  </sheetViews>
  <sheetFormatPr baseColWidth="10" defaultColWidth="3.7109375" defaultRowHeight="14.25" x14ac:dyDescent="0.2"/>
  <cols>
    <col min="1" max="1" width="3.7109375" style="1"/>
    <col min="2" max="2" width="2.85546875" style="1" customWidth="1"/>
    <col min="3" max="6" width="2.7109375" style="1" customWidth="1"/>
    <col min="7" max="7" width="5.140625" style="1" customWidth="1"/>
    <col min="8" max="9" width="14.285156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719"/>
      <c r="C2" s="720"/>
      <c r="D2" s="720"/>
      <c r="E2" s="720"/>
      <c r="F2" s="720"/>
      <c r="G2" s="720"/>
      <c r="H2" s="725" t="s">
        <v>0</v>
      </c>
      <c r="I2" s="725"/>
      <c r="J2" s="725"/>
      <c r="K2" s="725"/>
      <c r="L2" s="725"/>
      <c r="M2" s="725"/>
      <c r="N2" s="725"/>
      <c r="O2" s="725"/>
      <c r="P2" s="725"/>
      <c r="Q2" s="725"/>
      <c r="R2" s="725"/>
      <c r="S2" s="725"/>
      <c r="T2" s="725"/>
      <c r="U2" s="725"/>
      <c r="V2" s="725"/>
      <c r="W2" s="725"/>
      <c r="X2" s="725"/>
      <c r="Y2" s="725"/>
      <c r="Z2" s="725"/>
      <c r="AA2" s="725"/>
      <c r="AB2" s="726"/>
    </row>
    <row r="3" spans="2:28" ht="15" customHeight="1" x14ac:dyDescent="0.2">
      <c r="B3" s="721"/>
      <c r="C3" s="722"/>
      <c r="D3" s="722"/>
      <c r="E3" s="722"/>
      <c r="F3" s="722"/>
      <c r="G3" s="722"/>
      <c r="H3" s="727" t="s">
        <v>1</v>
      </c>
      <c r="I3" s="727"/>
      <c r="J3" s="727"/>
      <c r="K3" s="727"/>
      <c r="L3" s="727"/>
      <c r="M3" s="727"/>
      <c r="N3" s="727"/>
      <c r="O3" s="727"/>
      <c r="P3" s="727" t="s">
        <v>2</v>
      </c>
      <c r="Q3" s="727"/>
      <c r="R3" s="727"/>
      <c r="S3" s="727"/>
      <c r="T3" s="727"/>
      <c r="U3" s="727"/>
      <c r="V3" s="727"/>
      <c r="W3" s="727"/>
      <c r="X3" s="727"/>
      <c r="Y3" s="727"/>
      <c r="Z3" s="727"/>
      <c r="AA3" s="727"/>
      <c r="AB3" s="728"/>
    </row>
    <row r="4" spans="2:28" ht="15.75" customHeight="1" thickBot="1" x14ac:dyDescent="0.25">
      <c r="B4" s="723"/>
      <c r="C4" s="724"/>
      <c r="D4" s="724"/>
      <c r="E4" s="724"/>
      <c r="F4" s="724"/>
      <c r="G4" s="724"/>
      <c r="H4" s="729" t="s">
        <v>3</v>
      </c>
      <c r="I4" s="729"/>
      <c r="J4" s="729"/>
      <c r="K4" s="729"/>
      <c r="L4" s="729"/>
      <c r="M4" s="729"/>
      <c r="N4" s="729"/>
      <c r="O4" s="729"/>
      <c r="P4" s="729"/>
      <c r="Q4" s="729"/>
      <c r="R4" s="729"/>
      <c r="S4" s="729"/>
      <c r="T4" s="729"/>
      <c r="U4" s="729"/>
      <c r="V4" s="729"/>
      <c r="W4" s="729"/>
      <c r="X4" s="729"/>
      <c r="Y4" s="729"/>
      <c r="Z4" s="729"/>
      <c r="AA4" s="729"/>
      <c r="AB4" s="730"/>
    </row>
    <row r="5" spans="2:28" ht="15" x14ac:dyDescent="0.2">
      <c r="H5" s="3"/>
      <c r="I5" s="3"/>
      <c r="J5" s="3"/>
      <c r="K5" s="3"/>
      <c r="L5" s="3"/>
      <c r="M5" s="3"/>
      <c r="N5" s="3"/>
      <c r="O5" s="3"/>
      <c r="P5" s="3"/>
      <c r="Q5" s="3"/>
      <c r="R5" s="3"/>
      <c r="S5" s="3"/>
      <c r="T5" s="3"/>
      <c r="U5" s="3"/>
      <c r="V5" s="3"/>
      <c r="W5" s="3"/>
      <c r="X5" s="3"/>
      <c r="Y5" s="3"/>
      <c r="Z5" s="3"/>
      <c r="AA5" s="3"/>
      <c r="AB5" s="3"/>
    </row>
    <row r="6" spans="2:28" ht="6.75" customHeight="1"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2" customHeight="1" x14ac:dyDescent="0.2">
      <c r="B7" s="9"/>
      <c r="C7" s="666" t="s">
        <v>4</v>
      </c>
      <c r="D7" s="667"/>
      <c r="E7" s="667"/>
      <c r="F7" s="667"/>
      <c r="G7" s="667"/>
      <c r="H7" s="668"/>
      <c r="I7" s="700" t="s">
        <v>599</v>
      </c>
      <c r="J7" s="701"/>
      <c r="K7" s="701"/>
      <c r="L7" s="701"/>
      <c r="M7" s="701"/>
      <c r="N7" s="701"/>
      <c r="O7" s="701"/>
      <c r="P7" s="701"/>
      <c r="Q7" s="701"/>
      <c r="R7" s="701"/>
      <c r="S7" s="701"/>
      <c r="T7" s="701"/>
      <c r="U7" s="701"/>
      <c r="V7" s="701"/>
      <c r="W7" s="701"/>
      <c r="X7" s="701"/>
      <c r="Y7" s="701"/>
      <c r="Z7" s="701"/>
      <c r="AA7" s="702"/>
      <c r="AB7" s="10"/>
    </row>
    <row r="8" spans="2:28" ht="9.75" customHeight="1" thickBot="1" x14ac:dyDescent="0.25">
      <c r="B8" s="9"/>
      <c r="C8" s="669"/>
      <c r="D8" s="670"/>
      <c r="E8" s="670"/>
      <c r="F8" s="670"/>
      <c r="G8" s="670"/>
      <c r="H8" s="671"/>
      <c r="I8" s="703"/>
      <c r="J8" s="704"/>
      <c r="K8" s="704"/>
      <c r="L8" s="704"/>
      <c r="M8" s="704"/>
      <c r="N8" s="704"/>
      <c r="O8" s="704"/>
      <c r="P8" s="704"/>
      <c r="Q8" s="704"/>
      <c r="R8" s="704"/>
      <c r="S8" s="704"/>
      <c r="T8" s="704"/>
      <c r="U8" s="704"/>
      <c r="V8" s="704"/>
      <c r="W8" s="704"/>
      <c r="X8" s="704"/>
      <c r="Y8" s="704"/>
      <c r="Z8" s="704"/>
      <c r="AA8" s="705"/>
      <c r="AB8" s="10"/>
    </row>
    <row r="9" spans="2:28" ht="9"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666" t="s">
        <v>6</v>
      </c>
      <c r="D10" s="667"/>
      <c r="E10" s="667"/>
      <c r="F10" s="667"/>
      <c r="G10" s="667"/>
      <c r="H10" s="668"/>
      <c r="I10" s="711" t="s">
        <v>600</v>
      </c>
      <c r="J10" s="712"/>
      <c r="K10" s="712"/>
      <c r="L10" s="712"/>
      <c r="M10" s="712"/>
      <c r="N10" s="712"/>
      <c r="O10" s="712"/>
      <c r="P10" s="712"/>
      <c r="Q10" s="713"/>
      <c r="R10" s="708" t="s">
        <v>8</v>
      </c>
      <c r="S10" s="709"/>
      <c r="T10" s="709"/>
      <c r="U10" s="710"/>
      <c r="V10" s="608" t="s">
        <v>9</v>
      </c>
      <c r="W10" s="609"/>
      <c r="X10" s="609"/>
      <c r="Y10" s="609"/>
      <c r="Z10" s="609"/>
      <c r="AA10" s="610"/>
      <c r="AB10" s="10"/>
    </row>
    <row r="11" spans="2:28" ht="37.5" customHeight="1" thickBot="1" x14ac:dyDescent="0.25">
      <c r="B11" s="9"/>
      <c r="C11" s="669"/>
      <c r="D11" s="670"/>
      <c r="E11" s="670"/>
      <c r="F11" s="670"/>
      <c r="G11" s="670"/>
      <c r="H11" s="671"/>
      <c r="I11" s="714"/>
      <c r="J11" s="715"/>
      <c r="K11" s="715"/>
      <c r="L11" s="715"/>
      <c r="M11" s="715"/>
      <c r="N11" s="715"/>
      <c r="O11" s="715"/>
      <c r="P11" s="715"/>
      <c r="Q11" s="716"/>
      <c r="R11" s="640" t="s">
        <v>601</v>
      </c>
      <c r="S11" s="717"/>
      <c r="T11" s="717"/>
      <c r="U11" s="718"/>
      <c r="V11" s="699">
        <v>5</v>
      </c>
      <c r="W11" s="706"/>
      <c r="X11" s="706"/>
      <c r="Y11" s="706"/>
      <c r="Z11" s="706"/>
      <c r="AA11" s="707"/>
      <c r="AB11" s="10"/>
    </row>
    <row r="12" spans="2:28" ht="7.5"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666" t="s">
        <v>11</v>
      </c>
      <c r="D13" s="667"/>
      <c r="E13" s="667"/>
      <c r="F13" s="667"/>
      <c r="G13" s="667"/>
      <c r="H13" s="668"/>
      <c r="I13" s="672" t="s">
        <v>602</v>
      </c>
      <c r="J13" s="673"/>
      <c r="K13" s="673"/>
      <c r="L13" s="673"/>
      <c r="M13" s="673"/>
      <c r="N13" s="673"/>
      <c r="O13" s="673"/>
      <c r="P13" s="673"/>
      <c r="Q13" s="673"/>
      <c r="R13" s="673"/>
      <c r="S13" s="674"/>
      <c r="T13" s="666" t="s">
        <v>13</v>
      </c>
      <c r="U13" s="667"/>
      <c r="V13" s="667"/>
      <c r="W13" s="667"/>
      <c r="X13" s="667"/>
      <c r="Y13" s="667"/>
      <c r="Z13" s="667"/>
      <c r="AA13" s="668"/>
      <c r="AB13" s="16"/>
    </row>
    <row r="14" spans="2:28" ht="30" customHeight="1" thickBot="1" x14ac:dyDescent="0.25">
      <c r="B14" s="14"/>
      <c r="C14" s="669"/>
      <c r="D14" s="670"/>
      <c r="E14" s="670"/>
      <c r="F14" s="670"/>
      <c r="G14" s="670"/>
      <c r="H14" s="671"/>
      <c r="I14" s="675"/>
      <c r="J14" s="676"/>
      <c r="K14" s="676"/>
      <c r="L14" s="676"/>
      <c r="M14" s="676"/>
      <c r="N14" s="676"/>
      <c r="O14" s="676"/>
      <c r="P14" s="676"/>
      <c r="Q14" s="676"/>
      <c r="R14" s="676"/>
      <c r="S14" s="677"/>
      <c r="T14" s="678" t="s">
        <v>71</v>
      </c>
      <c r="U14" s="679"/>
      <c r="V14" s="679"/>
      <c r="W14" s="679"/>
      <c r="X14" s="679"/>
      <c r="Y14" s="679"/>
      <c r="Z14" s="679"/>
      <c r="AA14" s="680"/>
      <c r="AB14" s="16"/>
    </row>
    <row r="15" spans="2:28" ht="6.75"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29.25" customHeight="1" thickBot="1" x14ac:dyDescent="0.25">
      <c r="B16" s="14"/>
      <c r="C16" s="629" t="s">
        <v>15</v>
      </c>
      <c r="D16" s="630"/>
      <c r="E16" s="630"/>
      <c r="F16" s="630"/>
      <c r="G16" s="630"/>
      <c r="H16" s="631"/>
      <c r="I16" s="632" t="s">
        <v>603</v>
      </c>
      <c r="J16" s="633"/>
      <c r="K16" s="633"/>
      <c r="L16" s="633"/>
      <c r="M16" s="633"/>
      <c r="N16" s="633"/>
      <c r="O16" s="633"/>
      <c r="P16" s="633"/>
      <c r="Q16" s="633"/>
      <c r="R16" s="633"/>
      <c r="S16" s="633"/>
      <c r="T16" s="633"/>
      <c r="U16" s="633"/>
      <c r="V16" s="633"/>
      <c r="W16" s="633"/>
      <c r="X16" s="633"/>
      <c r="Y16" s="633"/>
      <c r="Z16" s="633"/>
      <c r="AA16" s="634"/>
      <c r="AB16" s="16"/>
    </row>
    <row r="17" spans="2:28" ht="9"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144.75" customHeight="1" thickBot="1" x14ac:dyDescent="0.25">
      <c r="B18" s="14"/>
      <c r="C18" s="629" t="s">
        <v>73</v>
      </c>
      <c r="D18" s="630"/>
      <c r="E18" s="630"/>
      <c r="F18" s="630"/>
      <c r="G18" s="630"/>
      <c r="H18" s="631"/>
      <c r="I18" s="1734" t="s">
        <v>604</v>
      </c>
      <c r="J18" s="1735"/>
      <c r="K18" s="1735"/>
      <c r="L18" s="1735"/>
      <c r="M18" s="1735"/>
      <c r="N18" s="1735"/>
      <c r="O18" s="1735"/>
      <c r="P18" s="1735"/>
      <c r="Q18" s="1735"/>
      <c r="R18" s="1735"/>
      <c r="S18" s="1735"/>
      <c r="T18" s="1735"/>
      <c r="U18" s="1735"/>
      <c r="V18" s="1735"/>
      <c r="W18" s="1735"/>
      <c r="X18" s="1735"/>
      <c r="Y18" s="1735"/>
      <c r="Z18" s="1735"/>
      <c r="AA18" s="1736"/>
      <c r="AB18" s="16"/>
    </row>
    <row r="19" spans="2:28" ht="7.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18" customHeight="1" thickBot="1" x14ac:dyDescent="0.25">
      <c r="B20" s="14"/>
      <c r="C20" s="684" t="s">
        <v>19</v>
      </c>
      <c r="D20" s="685"/>
      <c r="E20" s="685"/>
      <c r="F20" s="685"/>
      <c r="G20" s="685"/>
      <c r="H20" s="686"/>
      <c r="I20" s="690" t="s">
        <v>586</v>
      </c>
      <c r="J20" s="691"/>
      <c r="K20" s="691"/>
      <c r="L20" s="692"/>
      <c r="M20" s="608" t="s">
        <v>21</v>
      </c>
      <c r="N20" s="609"/>
      <c r="O20" s="609"/>
      <c r="P20" s="609"/>
      <c r="Q20" s="609"/>
      <c r="R20" s="609"/>
      <c r="S20" s="610"/>
      <c r="T20" s="608" t="s">
        <v>22</v>
      </c>
      <c r="U20" s="609"/>
      <c r="V20" s="609"/>
      <c r="W20" s="609"/>
      <c r="X20" s="609"/>
      <c r="Y20" s="609"/>
      <c r="Z20" s="609"/>
      <c r="AA20" s="610"/>
      <c r="AB20" s="16"/>
    </row>
    <row r="21" spans="2:28" ht="21" customHeight="1" thickBot="1" x14ac:dyDescent="0.25">
      <c r="B21" s="14"/>
      <c r="C21" s="687"/>
      <c r="D21" s="688"/>
      <c r="E21" s="688"/>
      <c r="F21" s="688"/>
      <c r="G21" s="688"/>
      <c r="H21" s="689"/>
      <c r="I21" s="693"/>
      <c r="J21" s="694"/>
      <c r="K21" s="694"/>
      <c r="L21" s="695"/>
      <c r="M21" s="696" t="s">
        <v>23</v>
      </c>
      <c r="N21" s="697"/>
      <c r="O21" s="697"/>
      <c r="P21" s="697"/>
      <c r="Q21" s="697"/>
      <c r="R21" s="697"/>
      <c r="S21" s="698"/>
      <c r="T21" s="904" t="s">
        <v>24</v>
      </c>
      <c r="U21" s="905"/>
      <c r="V21" s="905"/>
      <c r="W21" s="905"/>
      <c r="X21" s="905"/>
      <c r="Y21" s="905"/>
      <c r="Z21" s="905"/>
      <c r="AA21" s="906"/>
      <c r="AB21" s="16"/>
    </row>
    <row r="22" spans="2:28" ht="8.25"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608" t="s">
        <v>25</v>
      </c>
      <c r="D23" s="609"/>
      <c r="E23" s="609"/>
      <c r="F23" s="609"/>
      <c r="G23" s="609"/>
      <c r="H23" s="609"/>
      <c r="I23" s="610"/>
      <c r="J23" s="608" t="s">
        <v>26</v>
      </c>
      <c r="K23" s="609"/>
      <c r="L23" s="609"/>
      <c r="M23" s="609"/>
      <c r="N23" s="609"/>
      <c r="O23" s="609"/>
      <c r="P23" s="610"/>
      <c r="Q23" s="608" t="s">
        <v>27</v>
      </c>
      <c r="R23" s="609"/>
      <c r="S23" s="609"/>
      <c r="T23" s="609"/>
      <c r="U23" s="609"/>
      <c r="V23" s="609"/>
      <c r="W23" s="609"/>
      <c r="X23" s="609"/>
      <c r="Y23" s="609"/>
      <c r="Z23" s="609"/>
      <c r="AA23" s="610"/>
      <c r="AB23" s="16"/>
    </row>
    <row r="24" spans="2:28" ht="28.5" customHeight="1" thickBot="1" x14ac:dyDescent="0.25">
      <c r="B24" s="14"/>
      <c r="C24" s="611" t="s">
        <v>605</v>
      </c>
      <c r="D24" s="612"/>
      <c r="E24" s="612"/>
      <c r="F24" s="612"/>
      <c r="G24" s="612"/>
      <c r="H24" s="612"/>
      <c r="I24" s="613"/>
      <c r="J24" s="611" t="s">
        <v>580</v>
      </c>
      <c r="K24" s="612"/>
      <c r="L24" s="612"/>
      <c r="M24" s="612"/>
      <c r="N24" s="612"/>
      <c r="O24" s="612"/>
      <c r="P24" s="613"/>
      <c r="Q24" s="614" t="s">
        <v>78</v>
      </c>
      <c r="R24" s="615"/>
      <c r="S24" s="615"/>
      <c r="T24" s="615"/>
      <c r="U24" s="615"/>
      <c r="V24" s="615"/>
      <c r="W24" s="615"/>
      <c r="X24" s="615"/>
      <c r="Y24" s="615"/>
      <c r="Z24" s="615"/>
      <c r="AA24" s="616"/>
      <c r="AB24" s="16"/>
    </row>
    <row r="25" spans="2:28" ht="9.75"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629" t="s">
        <v>31</v>
      </c>
      <c r="D26" s="630"/>
      <c r="E26" s="630"/>
      <c r="F26" s="630"/>
      <c r="G26" s="630"/>
      <c r="H26" s="631"/>
      <c r="I26" s="632" t="s">
        <v>606</v>
      </c>
      <c r="J26" s="633"/>
      <c r="K26" s="633"/>
      <c r="L26" s="633"/>
      <c r="M26" s="633"/>
      <c r="N26" s="633"/>
      <c r="O26" s="633"/>
      <c r="P26" s="633"/>
      <c r="Q26" s="633"/>
      <c r="R26" s="633"/>
      <c r="S26" s="633"/>
      <c r="T26" s="633"/>
      <c r="U26" s="633"/>
      <c r="V26" s="633"/>
      <c r="W26" s="633"/>
      <c r="X26" s="633"/>
      <c r="Y26" s="633"/>
      <c r="Z26" s="633"/>
      <c r="AA26" s="634"/>
      <c r="AB26" s="16"/>
    </row>
    <row r="27" spans="2:28" ht="8.25"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629" t="s">
        <v>33</v>
      </c>
      <c r="D28" s="630"/>
      <c r="E28" s="630"/>
      <c r="F28" s="630"/>
      <c r="G28" s="630"/>
      <c r="H28" s="631"/>
      <c r="I28" s="1116">
        <v>0.95</v>
      </c>
      <c r="J28" s="1117"/>
      <c r="K28" s="617" t="s">
        <v>34</v>
      </c>
      <c r="L28" s="618"/>
      <c r="M28" s="618"/>
      <c r="N28" s="619"/>
      <c r="O28" s="683" t="s">
        <v>35</v>
      </c>
      <c r="P28" s="681"/>
      <c r="Q28" s="681"/>
      <c r="R28" s="682"/>
      <c r="S28" s="117" t="s">
        <v>37</v>
      </c>
      <c r="T28" s="681" t="s">
        <v>36</v>
      </c>
      <c r="U28" s="681"/>
      <c r="V28" s="682"/>
      <c r="W28" s="31"/>
      <c r="X28" s="635" t="s">
        <v>38</v>
      </c>
      <c r="Y28" s="636"/>
      <c r="Z28" s="637"/>
      <c r="AA28" s="30"/>
      <c r="AB28" s="16"/>
    </row>
    <row r="29" spans="2:28" ht="7.5"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651" t="s">
        <v>39</v>
      </c>
      <c r="D30" s="652"/>
      <c r="E30" s="652"/>
      <c r="F30" s="652"/>
      <c r="G30" s="652"/>
      <c r="H30" s="652"/>
      <c r="I30" s="652"/>
      <c r="J30" s="653"/>
      <c r="K30" s="660" t="s">
        <v>40</v>
      </c>
      <c r="L30" s="661"/>
      <c r="M30" s="661"/>
      <c r="N30" s="661"/>
      <c r="O30" s="661"/>
      <c r="P30" s="661"/>
      <c r="Q30" s="661"/>
      <c r="R30" s="661"/>
      <c r="S30" s="662" t="s">
        <v>41</v>
      </c>
      <c r="T30" s="662"/>
      <c r="U30" s="662"/>
      <c r="V30" s="662"/>
      <c r="W30" s="662"/>
      <c r="X30" s="663" t="s">
        <v>42</v>
      </c>
      <c r="Y30" s="663"/>
      <c r="Z30" s="663"/>
      <c r="AA30" s="664"/>
      <c r="AB30" s="16"/>
    </row>
    <row r="31" spans="2:28" ht="14.25" customHeight="1" x14ac:dyDescent="0.2">
      <c r="B31" s="14"/>
      <c r="C31" s="654"/>
      <c r="D31" s="655"/>
      <c r="E31" s="655"/>
      <c r="F31" s="655"/>
      <c r="G31" s="655"/>
      <c r="H31" s="655"/>
      <c r="I31" s="655"/>
      <c r="J31" s="656"/>
      <c r="K31" s="665" t="s">
        <v>43</v>
      </c>
      <c r="L31" s="638"/>
      <c r="M31" s="638"/>
      <c r="N31" s="638"/>
      <c r="O31" s="638" t="s">
        <v>44</v>
      </c>
      <c r="P31" s="638"/>
      <c r="Q31" s="638"/>
      <c r="R31" s="638"/>
      <c r="S31" s="638" t="s">
        <v>43</v>
      </c>
      <c r="T31" s="638"/>
      <c r="U31" s="638" t="s">
        <v>44</v>
      </c>
      <c r="V31" s="638"/>
      <c r="W31" s="638"/>
      <c r="X31" s="638" t="s">
        <v>43</v>
      </c>
      <c r="Y31" s="638"/>
      <c r="Z31" s="638" t="s">
        <v>44</v>
      </c>
      <c r="AA31" s="639"/>
      <c r="AB31" s="16"/>
    </row>
    <row r="32" spans="2:28" ht="15" customHeight="1" thickBot="1" x14ac:dyDescent="0.25">
      <c r="B32" s="14"/>
      <c r="C32" s="657"/>
      <c r="D32" s="658"/>
      <c r="E32" s="658"/>
      <c r="F32" s="658"/>
      <c r="G32" s="658"/>
      <c r="H32" s="658"/>
      <c r="I32" s="658"/>
      <c r="J32" s="659"/>
      <c r="K32" s="647">
        <v>0</v>
      </c>
      <c r="L32" s="648"/>
      <c r="M32" s="648"/>
      <c r="N32" s="648"/>
      <c r="O32" s="648">
        <v>79</v>
      </c>
      <c r="P32" s="648"/>
      <c r="Q32" s="648"/>
      <c r="R32" s="648"/>
      <c r="S32" s="648">
        <v>80</v>
      </c>
      <c r="T32" s="648"/>
      <c r="U32" s="648">
        <v>94</v>
      </c>
      <c r="V32" s="648"/>
      <c r="W32" s="648"/>
      <c r="X32" s="648">
        <v>95</v>
      </c>
      <c r="Y32" s="648"/>
      <c r="Z32" s="648">
        <v>100</v>
      </c>
      <c r="AA32" s="650"/>
      <c r="AB32" s="16"/>
    </row>
    <row r="33" spans="2:28" ht="8.25" customHeight="1"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18" customFormat="1" ht="15.75" customHeight="1" thickBot="1" x14ac:dyDescent="0.25">
      <c r="B34" s="19"/>
      <c r="C34" s="1008" t="s">
        <v>45</v>
      </c>
      <c r="D34" s="1009"/>
      <c r="E34" s="1009"/>
      <c r="F34" s="1009"/>
      <c r="G34" s="1009"/>
      <c r="H34" s="1009"/>
      <c r="I34" s="1009"/>
      <c r="J34" s="1009"/>
      <c r="K34" s="1009"/>
      <c r="L34" s="1009"/>
      <c r="M34" s="1009"/>
      <c r="N34" s="1009"/>
      <c r="O34" s="1009"/>
      <c r="P34" s="1009"/>
      <c r="Q34" s="1009"/>
      <c r="R34" s="1009"/>
      <c r="S34" s="1009"/>
      <c r="T34" s="1009"/>
      <c r="U34" s="1009"/>
      <c r="V34" s="1009"/>
      <c r="W34" s="1009"/>
      <c r="X34" s="1009"/>
      <c r="Y34" s="1009"/>
      <c r="Z34" s="1009"/>
      <c r="AA34" s="1010"/>
      <c r="AB34" s="16"/>
    </row>
    <row r="35" spans="2:28" s="18" customFormat="1" ht="90" customHeight="1" thickBot="1" x14ac:dyDescent="0.25">
      <c r="B35" s="19"/>
      <c r="C35" s="1008" t="s">
        <v>46</v>
      </c>
      <c r="D35" s="1009"/>
      <c r="E35" s="1009"/>
      <c r="F35" s="1009"/>
      <c r="G35" s="1010"/>
      <c r="H35" s="38" t="s">
        <v>607</v>
      </c>
      <c r="I35" s="190" t="s">
        <v>608</v>
      </c>
      <c r="J35" s="167" t="s">
        <v>49</v>
      </c>
      <c r="K35" s="1146" t="s">
        <v>50</v>
      </c>
      <c r="L35" s="1147"/>
      <c r="M35" s="1147"/>
      <c r="N35" s="1147"/>
      <c r="O35" s="1147"/>
      <c r="P35" s="1147"/>
      <c r="Q35" s="1147"/>
      <c r="R35" s="1147"/>
      <c r="S35" s="1147"/>
      <c r="T35" s="1147"/>
      <c r="U35" s="1147"/>
      <c r="V35" s="1147"/>
      <c r="W35" s="1147"/>
      <c r="X35" s="1147"/>
      <c r="Y35" s="1147"/>
      <c r="Z35" s="1147"/>
      <c r="AA35" s="1148"/>
      <c r="AB35" s="16"/>
    </row>
    <row r="36" spans="2:28" s="18" customFormat="1" ht="108.75" customHeight="1" x14ac:dyDescent="0.2">
      <c r="B36" s="19"/>
      <c r="C36" s="973" t="s">
        <v>273</v>
      </c>
      <c r="D36" s="1651"/>
      <c r="E36" s="1651"/>
      <c r="F36" s="1651"/>
      <c r="G36" s="1652"/>
      <c r="H36" s="180">
        <v>21</v>
      </c>
      <c r="I36" s="180">
        <v>23</v>
      </c>
      <c r="J36" s="170">
        <f>+H36/I36</f>
        <v>0.91304347826086951</v>
      </c>
      <c r="K36" s="1152" t="s">
        <v>609</v>
      </c>
      <c r="L36" s="1153"/>
      <c r="M36" s="1153"/>
      <c r="N36" s="1153"/>
      <c r="O36" s="1153"/>
      <c r="P36" s="1153"/>
      <c r="Q36" s="1153"/>
      <c r="R36" s="1153"/>
      <c r="S36" s="1153"/>
      <c r="T36" s="1153"/>
      <c r="U36" s="1153"/>
      <c r="V36" s="1153"/>
      <c r="W36" s="1153"/>
      <c r="X36" s="1153"/>
      <c r="Y36" s="1153"/>
      <c r="Z36" s="1153"/>
      <c r="AA36" s="1154"/>
      <c r="AB36" s="16"/>
    </row>
    <row r="37" spans="2:28" s="18" customFormat="1" ht="116.25" customHeight="1" x14ac:dyDescent="0.25">
      <c r="B37" s="19"/>
      <c r="C37" s="1737" t="s">
        <v>276</v>
      </c>
      <c r="D37" s="1738"/>
      <c r="E37" s="1738"/>
      <c r="F37" s="1738"/>
      <c r="G37" s="1739"/>
      <c r="H37" s="133">
        <v>32</v>
      </c>
      <c r="I37" s="133">
        <v>62</v>
      </c>
      <c r="J37" s="170">
        <f>+H37/I37</f>
        <v>0.5161290322580645</v>
      </c>
      <c r="K37" s="1740" t="s">
        <v>610</v>
      </c>
      <c r="L37" s="1741"/>
      <c r="M37" s="1741"/>
      <c r="N37" s="1741"/>
      <c r="O37" s="1741"/>
      <c r="P37" s="1741"/>
      <c r="Q37" s="1741"/>
      <c r="R37" s="1741"/>
      <c r="S37" s="1741"/>
      <c r="T37" s="1741"/>
      <c r="U37" s="1741"/>
      <c r="V37" s="1741"/>
      <c r="W37" s="1741"/>
      <c r="X37" s="1741"/>
      <c r="Y37" s="1741"/>
      <c r="Z37" s="1741"/>
      <c r="AA37" s="1742"/>
      <c r="AB37" s="16"/>
    </row>
    <row r="38" spans="2:28" s="18" customFormat="1" ht="66.75" customHeight="1" x14ac:dyDescent="0.25">
      <c r="B38" s="19"/>
      <c r="C38" s="1737" t="s">
        <v>278</v>
      </c>
      <c r="D38" s="1738"/>
      <c r="E38" s="1738"/>
      <c r="F38" s="1738"/>
      <c r="G38" s="1739"/>
      <c r="H38" s="133">
        <v>33</v>
      </c>
      <c r="I38" s="133">
        <v>37</v>
      </c>
      <c r="J38" s="170">
        <f>+H38/I38</f>
        <v>0.89189189189189189</v>
      </c>
      <c r="K38" s="1740" t="s">
        <v>611</v>
      </c>
      <c r="L38" s="1741"/>
      <c r="M38" s="1741"/>
      <c r="N38" s="1741"/>
      <c r="O38" s="1741"/>
      <c r="P38" s="1741"/>
      <c r="Q38" s="1741"/>
      <c r="R38" s="1741"/>
      <c r="S38" s="1741"/>
      <c r="T38" s="1741"/>
      <c r="U38" s="1741"/>
      <c r="V38" s="1741"/>
      <c r="W38" s="1741"/>
      <c r="X38" s="1741"/>
      <c r="Y38" s="1741"/>
      <c r="Z38" s="1741"/>
      <c r="AA38" s="1742"/>
      <c r="AB38" s="16"/>
    </row>
    <row r="39" spans="2:28" s="18" customFormat="1" ht="65.25" customHeight="1" thickBot="1" x14ac:dyDescent="0.3">
      <c r="B39" s="19"/>
      <c r="C39" s="1743" t="s">
        <v>280</v>
      </c>
      <c r="D39" s="1744"/>
      <c r="E39" s="1744"/>
      <c r="F39" s="1744"/>
      <c r="G39" s="1745"/>
      <c r="H39" s="133">
        <v>27</v>
      </c>
      <c r="I39" s="133">
        <v>30</v>
      </c>
      <c r="J39" s="170">
        <f>+H39/I39</f>
        <v>0.9</v>
      </c>
      <c r="K39" s="1740" t="s">
        <v>612</v>
      </c>
      <c r="L39" s="1741"/>
      <c r="M39" s="1741"/>
      <c r="N39" s="1741"/>
      <c r="O39" s="1741"/>
      <c r="P39" s="1741"/>
      <c r="Q39" s="1741"/>
      <c r="R39" s="1741"/>
      <c r="S39" s="1741"/>
      <c r="T39" s="1741"/>
      <c r="U39" s="1741"/>
      <c r="V39" s="1741"/>
      <c r="W39" s="1741"/>
      <c r="X39" s="1741"/>
      <c r="Y39" s="1741"/>
      <c r="Z39" s="1741"/>
      <c r="AA39" s="1742"/>
      <c r="AB39" s="16"/>
    </row>
    <row r="40" spans="2:28" s="18" customFormat="1" ht="15.75" customHeight="1" thickBot="1" x14ac:dyDescent="0.3">
      <c r="B40" s="19"/>
      <c r="C40" s="1002" t="s">
        <v>51</v>
      </c>
      <c r="D40" s="1003"/>
      <c r="E40" s="1003"/>
      <c r="F40" s="1003"/>
      <c r="G40" s="1004"/>
      <c r="H40" s="252">
        <f t="shared" ref="H40:I40" si="0">SUM(H36:H39)</f>
        <v>113</v>
      </c>
      <c r="I40" s="252">
        <f t="shared" si="0"/>
        <v>152</v>
      </c>
      <c r="J40" s="306">
        <f>+H40/I40</f>
        <v>0.74342105263157898</v>
      </c>
      <c r="K40" s="1005"/>
      <c r="L40" s="1006"/>
      <c r="M40" s="1006"/>
      <c r="N40" s="1006"/>
      <c r="O40" s="1006"/>
      <c r="P40" s="1006"/>
      <c r="Q40" s="1006"/>
      <c r="R40" s="1006"/>
      <c r="S40" s="1006"/>
      <c r="T40" s="1006"/>
      <c r="U40" s="1006"/>
      <c r="V40" s="1006"/>
      <c r="W40" s="1006"/>
      <c r="X40" s="1006"/>
      <c r="Y40" s="1006"/>
      <c r="Z40" s="1006"/>
      <c r="AA40" s="1007"/>
      <c r="AB40" s="16"/>
    </row>
    <row r="41" spans="2:28" s="18" customFormat="1" ht="15" thickBot="1" x14ac:dyDescent="0.25">
      <c r="B41" s="19"/>
      <c r="C41" s="15"/>
      <c r="D41" s="15"/>
      <c r="E41" s="15"/>
      <c r="F41" s="15"/>
      <c r="G41" s="15"/>
      <c r="H41" s="136"/>
      <c r="I41" s="136"/>
      <c r="J41" s="137"/>
      <c r="K41" s="15"/>
      <c r="L41" s="15"/>
      <c r="M41" s="15"/>
      <c r="N41" s="15"/>
      <c r="O41" s="15"/>
      <c r="P41" s="15"/>
      <c r="Q41" s="15"/>
      <c r="R41" s="15"/>
      <c r="S41" s="15"/>
      <c r="T41" s="15"/>
      <c r="U41" s="15"/>
      <c r="V41" s="15"/>
      <c r="W41" s="15"/>
      <c r="X41" s="15"/>
      <c r="Y41" s="15"/>
      <c r="Z41" s="15"/>
      <c r="AA41" s="15"/>
      <c r="AB41" s="16"/>
    </row>
    <row r="42" spans="2:28" s="18" customFormat="1" ht="14.25" customHeight="1" x14ac:dyDescent="0.2">
      <c r="B42" s="19"/>
      <c r="C42" s="820" t="s">
        <v>52</v>
      </c>
      <c r="D42" s="821"/>
      <c r="E42" s="821"/>
      <c r="F42" s="821"/>
      <c r="G42" s="821"/>
      <c r="H42" s="821"/>
      <c r="I42" s="821"/>
      <c r="J42" s="821"/>
      <c r="K42" s="821"/>
      <c r="L42" s="821"/>
      <c r="M42" s="821"/>
      <c r="N42" s="821"/>
      <c r="O42" s="821"/>
      <c r="P42" s="821"/>
      <c r="Q42" s="821"/>
      <c r="R42" s="821"/>
      <c r="S42" s="821"/>
      <c r="T42" s="821"/>
      <c r="U42" s="821"/>
      <c r="V42" s="821"/>
      <c r="W42" s="821"/>
      <c r="X42" s="821"/>
      <c r="Y42" s="821"/>
      <c r="Z42" s="821"/>
      <c r="AA42" s="822"/>
      <c r="AB42" s="16"/>
    </row>
    <row r="43" spans="2:28" ht="15" customHeight="1" thickBot="1" x14ac:dyDescent="0.25">
      <c r="B43" s="14"/>
      <c r="C43" s="1125"/>
      <c r="D43" s="1126"/>
      <c r="E43" s="1126"/>
      <c r="F43" s="1126"/>
      <c r="G43" s="1126"/>
      <c r="H43" s="1126"/>
      <c r="I43" s="1126"/>
      <c r="J43" s="1126"/>
      <c r="K43" s="1126"/>
      <c r="L43" s="1126"/>
      <c r="M43" s="1126"/>
      <c r="N43" s="1126"/>
      <c r="O43" s="1126"/>
      <c r="P43" s="1126"/>
      <c r="Q43" s="1126"/>
      <c r="R43" s="1126"/>
      <c r="S43" s="1126"/>
      <c r="T43" s="1126"/>
      <c r="U43" s="1126"/>
      <c r="V43" s="1126"/>
      <c r="W43" s="1126"/>
      <c r="X43" s="1126"/>
      <c r="Y43" s="1126"/>
      <c r="Z43" s="1126"/>
      <c r="AA43" s="1127"/>
      <c r="AB43" s="16"/>
    </row>
    <row r="44" spans="2:28" x14ac:dyDescent="0.2">
      <c r="B44" s="14"/>
      <c r="C44" s="972"/>
      <c r="D44" s="985"/>
      <c r="E44" s="985"/>
      <c r="F44" s="985"/>
      <c r="G44" s="985"/>
      <c r="H44" s="985"/>
      <c r="I44" s="985"/>
      <c r="J44" s="985"/>
      <c r="K44" s="985"/>
      <c r="L44" s="985"/>
      <c r="M44" s="985"/>
      <c r="N44" s="985"/>
      <c r="O44" s="985"/>
      <c r="P44" s="985"/>
      <c r="Q44" s="985"/>
      <c r="R44" s="985"/>
      <c r="S44" s="985"/>
      <c r="T44" s="985"/>
      <c r="U44" s="985"/>
      <c r="V44" s="985"/>
      <c r="W44" s="985"/>
      <c r="X44" s="985"/>
      <c r="Y44" s="985"/>
      <c r="Z44" s="985"/>
      <c r="AA44" s="986"/>
      <c r="AB44" s="16"/>
    </row>
    <row r="45" spans="2:28" x14ac:dyDescent="0.2">
      <c r="B45" s="14"/>
      <c r="C45" s="987"/>
      <c r="D45" s="988"/>
      <c r="E45" s="988"/>
      <c r="F45" s="988"/>
      <c r="G45" s="988"/>
      <c r="H45" s="988"/>
      <c r="I45" s="988"/>
      <c r="J45" s="988"/>
      <c r="K45" s="988"/>
      <c r="L45" s="988"/>
      <c r="M45" s="988"/>
      <c r="N45" s="988"/>
      <c r="O45" s="988"/>
      <c r="P45" s="988"/>
      <c r="Q45" s="988"/>
      <c r="R45" s="988"/>
      <c r="S45" s="988"/>
      <c r="T45" s="988"/>
      <c r="U45" s="988"/>
      <c r="V45" s="988"/>
      <c r="W45" s="988"/>
      <c r="X45" s="988"/>
      <c r="Y45" s="988"/>
      <c r="Z45" s="988"/>
      <c r="AA45" s="989"/>
      <c r="AB45" s="16"/>
    </row>
    <row r="46" spans="2:28" x14ac:dyDescent="0.2">
      <c r="B46" s="14"/>
      <c r="C46" s="987"/>
      <c r="D46" s="988"/>
      <c r="E46" s="988"/>
      <c r="F46" s="988"/>
      <c r="G46" s="988"/>
      <c r="H46" s="988"/>
      <c r="I46" s="988"/>
      <c r="J46" s="988"/>
      <c r="K46" s="988"/>
      <c r="L46" s="988"/>
      <c r="M46" s="988"/>
      <c r="N46" s="988"/>
      <c r="O46" s="988"/>
      <c r="P46" s="988"/>
      <c r="Q46" s="988"/>
      <c r="R46" s="988"/>
      <c r="S46" s="988"/>
      <c r="T46" s="988"/>
      <c r="U46" s="988"/>
      <c r="V46" s="988"/>
      <c r="W46" s="988"/>
      <c r="X46" s="988"/>
      <c r="Y46" s="988"/>
      <c r="Z46" s="988"/>
      <c r="AA46" s="989"/>
      <c r="AB46" s="16"/>
    </row>
    <row r="47" spans="2:28" x14ac:dyDescent="0.2">
      <c r="B47" s="14"/>
      <c r="C47" s="987"/>
      <c r="D47" s="988"/>
      <c r="E47" s="988"/>
      <c r="F47" s="988"/>
      <c r="G47" s="988"/>
      <c r="H47" s="988"/>
      <c r="I47" s="988"/>
      <c r="J47" s="988"/>
      <c r="K47" s="988"/>
      <c r="L47" s="988"/>
      <c r="M47" s="988"/>
      <c r="N47" s="988"/>
      <c r="O47" s="988"/>
      <c r="P47" s="988"/>
      <c r="Q47" s="988"/>
      <c r="R47" s="988"/>
      <c r="S47" s="988"/>
      <c r="T47" s="988"/>
      <c r="U47" s="988"/>
      <c r="V47" s="988"/>
      <c r="W47" s="988"/>
      <c r="X47" s="988"/>
      <c r="Y47" s="988"/>
      <c r="Z47" s="988"/>
      <c r="AA47" s="989"/>
      <c r="AB47" s="16"/>
    </row>
    <row r="48" spans="2:28" x14ac:dyDescent="0.2">
      <c r="B48" s="14"/>
      <c r="C48" s="987"/>
      <c r="D48" s="988"/>
      <c r="E48" s="988"/>
      <c r="F48" s="988"/>
      <c r="G48" s="988"/>
      <c r="H48" s="988"/>
      <c r="I48" s="988"/>
      <c r="J48" s="988"/>
      <c r="K48" s="988"/>
      <c r="L48" s="988"/>
      <c r="M48" s="988"/>
      <c r="N48" s="988"/>
      <c r="O48" s="988"/>
      <c r="P48" s="988"/>
      <c r="Q48" s="988"/>
      <c r="R48" s="988"/>
      <c r="S48" s="988"/>
      <c r="T48" s="988"/>
      <c r="U48" s="988"/>
      <c r="V48" s="988"/>
      <c r="W48" s="988"/>
      <c r="X48" s="988"/>
      <c r="Y48" s="988"/>
      <c r="Z48" s="988"/>
      <c r="AA48" s="989"/>
      <c r="AB48" s="16"/>
    </row>
    <row r="49" spans="2:28" x14ac:dyDescent="0.2">
      <c r="B49" s="14"/>
      <c r="C49" s="987"/>
      <c r="D49" s="988"/>
      <c r="E49" s="988"/>
      <c r="F49" s="988"/>
      <c r="G49" s="988"/>
      <c r="H49" s="988"/>
      <c r="I49" s="988"/>
      <c r="J49" s="988"/>
      <c r="K49" s="988"/>
      <c r="L49" s="988"/>
      <c r="M49" s="988"/>
      <c r="N49" s="988"/>
      <c r="O49" s="988"/>
      <c r="P49" s="988"/>
      <c r="Q49" s="988"/>
      <c r="R49" s="988"/>
      <c r="S49" s="988"/>
      <c r="T49" s="988"/>
      <c r="U49" s="988"/>
      <c r="V49" s="988"/>
      <c r="W49" s="988"/>
      <c r="X49" s="988"/>
      <c r="Y49" s="988"/>
      <c r="Z49" s="988"/>
      <c r="AA49" s="989"/>
      <c r="AB49" s="16"/>
    </row>
    <row r="50" spans="2:28" x14ac:dyDescent="0.2">
      <c r="B50" s="14"/>
      <c r="C50" s="987"/>
      <c r="D50" s="988"/>
      <c r="E50" s="988"/>
      <c r="F50" s="988"/>
      <c r="G50" s="988"/>
      <c r="H50" s="988"/>
      <c r="I50" s="988"/>
      <c r="J50" s="988"/>
      <c r="K50" s="988"/>
      <c r="L50" s="988"/>
      <c r="M50" s="988"/>
      <c r="N50" s="988"/>
      <c r="O50" s="988"/>
      <c r="P50" s="988"/>
      <c r="Q50" s="988"/>
      <c r="R50" s="988"/>
      <c r="S50" s="988"/>
      <c r="T50" s="988"/>
      <c r="U50" s="988"/>
      <c r="V50" s="988"/>
      <c r="W50" s="988"/>
      <c r="X50" s="988"/>
      <c r="Y50" s="988"/>
      <c r="Z50" s="988"/>
      <c r="AA50" s="989"/>
      <c r="AB50" s="16"/>
    </row>
    <row r="51" spans="2:28" x14ac:dyDescent="0.2">
      <c r="B51" s="14"/>
      <c r="C51" s="987"/>
      <c r="D51" s="988"/>
      <c r="E51" s="988"/>
      <c r="F51" s="988"/>
      <c r="G51" s="988"/>
      <c r="H51" s="988"/>
      <c r="I51" s="988"/>
      <c r="J51" s="988"/>
      <c r="K51" s="988"/>
      <c r="L51" s="988"/>
      <c r="M51" s="988"/>
      <c r="N51" s="988"/>
      <c r="O51" s="988"/>
      <c r="P51" s="988"/>
      <c r="Q51" s="988"/>
      <c r="R51" s="988"/>
      <c r="S51" s="988"/>
      <c r="T51" s="988"/>
      <c r="U51" s="988"/>
      <c r="V51" s="988"/>
      <c r="W51" s="988"/>
      <c r="X51" s="988"/>
      <c r="Y51" s="988"/>
      <c r="Z51" s="988"/>
      <c r="AA51" s="989"/>
      <c r="AB51" s="16"/>
    </row>
    <row r="52" spans="2:28" x14ac:dyDescent="0.2">
      <c r="B52" s="14"/>
      <c r="C52" s="987"/>
      <c r="D52" s="988"/>
      <c r="E52" s="988"/>
      <c r="F52" s="988"/>
      <c r="G52" s="988"/>
      <c r="H52" s="988"/>
      <c r="I52" s="988"/>
      <c r="J52" s="988"/>
      <c r="K52" s="988"/>
      <c r="L52" s="988"/>
      <c r="M52" s="988"/>
      <c r="N52" s="988"/>
      <c r="O52" s="988"/>
      <c r="P52" s="988"/>
      <c r="Q52" s="988"/>
      <c r="R52" s="988"/>
      <c r="S52" s="988"/>
      <c r="T52" s="988"/>
      <c r="U52" s="988"/>
      <c r="V52" s="988"/>
      <c r="W52" s="988"/>
      <c r="X52" s="988"/>
      <c r="Y52" s="988"/>
      <c r="Z52" s="988"/>
      <c r="AA52" s="989"/>
      <c r="AB52" s="16"/>
    </row>
    <row r="53" spans="2:28" x14ac:dyDescent="0.2">
      <c r="B53" s="14"/>
      <c r="C53" s="987"/>
      <c r="D53" s="988"/>
      <c r="E53" s="988"/>
      <c r="F53" s="988"/>
      <c r="G53" s="988"/>
      <c r="H53" s="988"/>
      <c r="I53" s="988"/>
      <c r="J53" s="988"/>
      <c r="K53" s="988"/>
      <c r="L53" s="988"/>
      <c r="M53" s="988"/>
      <c r="N53" s="988"/>
      <c r="O53" s="988"/>
      <c r="P53" s="988"/>
      <c r="Q53" s="988"/>
      <c r="R53" s="988"/>
      <c r="S53" s="988"/>
      <c r="T53" s="988"/>
      <c r="U53" s="988"/>
      <c r="V53" s="988"/>
      <c r="W53" s="988"/>
      <c r="X53" s="988"/>
      <c r="Y53" s="988"/>
      <c r="Z53" s="988"/>
      <c r="AA53" s="989"/>
      <c r="AB53" s="16"/>
    </row>
    <row r="54" spans="2:28" x14ac:dyDescent="0.2">
      <c r="B54" s="14"/>
      <c r="C54" s="987"/>
      <c r="D54" s="988"/>
      <c r="E54" s="988"/>
      <c r="F54" s="988"/>
      <c r="G54" s="988"/>
      <c r="H54" s="988"/>
      <c r="I54" s="988"/>
      <c r="J54" s="988"/>
      <c r="K54" s="988"/>
      <c r="L54" s="988"/>
      <c r="M54" s="988"/>
      <c r="N54" s="988"/>
      <c r="O54" s="988"/>
      <c r="P54" s="988"/>
      <c r="Q54" s="988"/>
      <c r="R54" s="988"/>
      <c r="S54" s="988"/>
      <c r="T54" s="988"/>
      <c r="U54" s="988"/>
      <c r="V54" s="988"/>
      <c r="W54" s="988"/>
      <c r="X54" s="988"/>
      <c r="Y54" s="988"/>
      <c r="Z54" s="988"/>
      <c r="AA54" s="989"/>
      <c r="AB54" s="16"/>
    </row>
    <row r="55" spans="2:28" x14ac:dyDescent="0.2">
      <c r="B55" s="14"/>
      <c r="C55" s="987"/>
      <c r="D55" s="988"/>
      <c r="E55" s="988"/>
      <c r="F55" s="988"/>
      <c r="G55" s="988"/>
      <c r="H55" s="988"/>
      <c r="I55" s="988"/>
      <c r="J55" s="988"/>
      <c r="K55" s="988"/>
      <c r="L55" s="988"/>
      <c r="M55" s="988"/>
      <c r="N55" s="988"/>
      <c r="O55" s="988"/>
      <c r="P55" s="988"/>
      <c r="Q55" s="988"/>
      <c r="R55" s="988"/>
      <c r="S55" s="988"/>
      <c r="T55" s="988"/>
      <c r="U55" s="988"/>
      <c r="V55" s="988"/>
      <c r="W55" s="988"/>
      <c r="X55" s="988"/>
      <c r="Y55" s="988"/>
      <c r="Z55" s="988"/>
      <c r="AA55" s="989"/>
      <c r="AB55" s="16"/>
    </row>
    <row r="56" spans="2:28" ht="15" thickBot="1" x14ac:dyDescent="0.25">
      <c r="B56" s="14"/>
      <c r="C56" s="990"/>
      <c r="D56" s="991"/>
      <c r="E56" s="991"/>
      <c r="F56" s="991"/>
      <c r="G56" s="991"/>
      <c r="H56" s="991"/>
      <c r="I56" s="991"/>
      <c r="J56" s="991"/>
      <c r="K56" s="991"/>
      <c r="L56" s="991"/>
      <c r="M56" s="991"/>
      <c r="N56" s="991"/>
      <c r="O56" s="991"/>
      <c r="P56" s="991"/>
      <c r="Q56" s="991"/>
      <c r="R56" s="991"/>
      <c r="S56" s="991"/>
      <c r="T56" s="991"/>
      <c r="U56" s="991"/>
      <c r="V56" s="991"/>
      <c r="W56" s="991"/>
      <c r="X56" s="991"/>
      <c r="Y56" s="991"/>
      <c r="Z56" s="991"/>
      <c r="AA56" s="992"/>
      <c r="AB56" s="16"/>
    </row>
    <row r="57" spans="2:28" ht="7.5" customHeight="1" x14ac:dyDescent="0.2">
      <c r="B57" s="20"/>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21"/>
    </row>
    <row r="58" spans="2:28" ht="8.25" customHeight="1" thickBot="1" x14ac:dyDescent="0.25">
      <c r="B58" s="2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23"/>
    </row>
    <row r="59" spans="2:28" ht="15.75" x14ac:dyDescent="0.2">
      <c r="B59" s="24"/>
      <c r="C59" s="993" t="s">
        <v>46</v>
      </c>
      <c r="D59" s="994"/>
      <c r="E59" s="994"/>
      <c r="F59" s="994"/>
      <c r="G59" s="995"/>
      <c r="H59" s="993" t="s">
        <v>91</v>
      </c>
      <c r="I59" s="995"/>
      <c r="J59" s="993" t="s">
        <v>64</v>
      </c>
      <c r="K59" s="994"/>
      <c r="L59" s="994"/>
      <c r="M59" s="995"/>
      <c r="N59" s="993" t="s">
        <v>53</v>
      </c>
      <c r="O59" s="994"/>
      <c r="P59" s="994"/>
      <c r="Q59" s="994"/>
      <c r="R59" s="994"/>
      <c r="S59" s="994"/>
      <c r="T59" s="994"/>
      <c r="U59" s="995"/>
      <c r="V59" s="1139" t="s">
        <v>54</v>
      </c>
      <c r="W59" s="1139"/>
      <c r="X59" s="1139"/>
      <c r="Y59" s="1139"/>
      <c r="Z59" s="1139"/>
      <c r="AA59" s="1140"/>
      <c r="AB59" s="25"/>
    </row>
    <row r="60" spans="2:28" ht="15.75" x14ac:dyDescent="0.2">
      <c r="B60" s="26"/>
      <c r="C60" s="996"/>
      <c r="D60" s="997"/>
      <c r="E60" s="997"/>
      <c r="F60" s="997"/>
      <c r="G60" s="998"/>
      <c r="H60" s="996"/>
      <c r="I60" s="998"/>
      <c r="J60" s="996"/>
      <c r="K60" s="997"/>
      <c r="L60" s="997"/>
      <c r="M60" s="998"/>
      <c r="N60" s="996"/>
      <c r="O60" s="997"/>
      <c r="P60" s="997"/>
      <c r="Q60" s="997"/>
      <c r="R60" s="997"/>
      <c r="S60" s="997"/>
      <c r="T60" s="997"/>
      <c r="U60" s="998"/>
      <c r="V60" s="1141"/>
      <c r="W60" s="1141"/>
      <c r="X60" s="1141"/>
      <c r="Y60" s="1141"/>
      <c r="Z60" s="1141"/>
      <c r="AA60" s="1142"/>
      <c r="AB60" s="25"/>
    </row>
    <row r="61" spans="2:28" ht="16.5" thickBot="1" x14ac:dyDescent="0.25">
      <c r="B61" s="26"/>
      <c r="C61" s="996"/>
      <c r="D61" s="997"/>
      <c r="E61" s="997"/>
      <c r="F61" s="997"/>
      <c r="G61" s="998"/>
      <c r="H61" s="996"/>
      <c r="I61" s="998"/>
      <c r="J61" s="996"/>
      <c r="K61" s="997"/>
      <c r="L61" s="997"/>
      <c r="M61" s="998"/>
      <c r="N61" s="999"/>
      <c r="O61" s="1000"/>
      <c r="P61" s="1000"/>
      <c r="Q61" s="1000"/>
      <c r="R61" s="1000"/>
      <c r="S61" s="1000"/>
      <c r="T61" s="1000"/>
      <c r="U61" s="1001"/>
      <c r="V61" s="1182"/>
      <c r="W61" s="1182"/>
      <c r="X61" s="1182"/>
      <c r="Y61" s="1182"/>
      <c r="Z61" s="1182"/>
      <c r="AA61" s="1183"/>
      <c r="AB61" s="25"/>
    </row>
    <row r="62" spans="2:28" ht="171.75" customHeight="1" thickBot="1" x14ac:dyDescent="0.25">
      <c r="B62" s="24"/>
      <c r="C62" s="1746" t="s">
        <v>613</v>
      </c>
      <c r="D62" s="1747"/>
      <c r="E62" s="1747"/>
      <c r="F62" s="1747"/>
      <c r="G62" s="1747"/>
      <c r="H62" s="1748">
        <v>0.06</v>
      </c>
      <c r="I62" s="1749"/>
      <c r="J62" s="1748">
        <f>J36</f>
        <v>0.91304347826086951</v>
      </c>
      <c r="K62" s="1749"/>
      <c r="L62" s="1749"/>
      <c r="M62" s="1749"/>
      <c r="N62" s="1750" t="s">
        <v>614</v>
      </c>
      <c r="O62" s="1751"/>
      <c r="P62" s="1751"/>
      <c r="Q62" s="1751"/>
      <c r="R62" s="1751"/>
      <c r="S62" s="1751"/>
      <c r="T62" s="1751"/>
      <c r="U62" s="1752"/>
      <c r="V62" s="1750"/>
      <c r="W62" s="1751"/>
      <c r="X62" s="1751"/>
      <c r="Y62" s="1751"/>
      <c r="Z62" s="1751"/>
      <c r="AA62" s="1753"/>
      <c r="AB62" s="90"/>
    </row>
    <row r="63" spans="2:28" ht="147" customHeight="1" thickBot="1" x14ac:dyDescent="0.25">
      <c r="B63" s="24"/>
      <c r="C63" s="1746" t="s">
        <v>615</v>
      </c>
      <c r="D63" s="1747"/>
      <c r="E63" s="1747"/>
      <c r="F63" s="1747"/>
      <c r="G63" s="1747"/>
      <c r="H63" s="1748">
        <v>1</v>
      </c>
      <c r="I63" s="1749"/>
      <c r="J63" s="1748">
        <v>0.5161290322580645</v>
      </c>
      <c r="K63" s="1749"/>
      <c r="L63" s="1749"/>
      <c r="M63" s="1749"/>
      <c r="N63" s="1750" t="s">
        <v>616</v>
      </c>
      <c r="O63" s="1751"/>
      <c r="P63" s="1751"/>
      <c r="Q63" s="1751"/>
      <c r="R63" s="1751"/>
      <c r="S63" s="1751"/>
      <c r="T63" s="1751"/>
      <c r="U63" s="1752"/>
      <c r="V63" s="1750" t="s">
        <v>617</v>
      </c>
      <c r="W63" s="1751"/>
      <c r="X63" s="1751"/>
      <c r="Y63" s="1751"/>
      <c r="Z63" s="1751"/>
      <c r="AA63" s="1753"/>
      <c r="AB63" s="90"/>
    </row>
    <row r="64" spans="2:28" ht="136.5" customHeight="1" thickBot="1" x14ac:dyDescent="0.25">
      <c r="B64" s="24"/>
      <c r="C64" s="1757" t="s">
        <v>618</v>
      </c>
      <c r="D64" s="1758"/>
      <c r="E64" s="1758"/>
      <c r="F64" s="1758"/>
      <c r="G64" s="1758"/>
      <c r="H64" s="1754">
        <v>0.91</v>
      </c>
      <c r="I64" s="1755"/>
      <c r="J64" s="1756">
        <v>0.89</v>
      </c>
      <c r="K64" s="1756"/>
      <c r="L64" s="1756"/>
      <c r="M64" s="1756"/>
      <c r="N64" s="1759" t="s">
        <v>619</v>
      </c>
      <c r="O64" s="1760"/>
      <c r="P64" s="1760"/>
      <c r="Q64" s="1760"/>
      <c r="R64" s="1760"/>
      <c r="S64" s="1760"/>
      <c r="T64" s="1760"/>
      <c r="U64" s="1761"/>
      <c r="V64" s="1762" t="s">
        <v>620</v>
      </c>
      <c r="W64" s="1763"/>
      <c r="X64" s="1763"/>
      <c r="Y64" s="1763"/>
      <c r="Z64" s="1763"/>
      <c r="AA64" s="1764"/>
      <c r="AB64" s="90"/>
    </row>
    <row r="65" spans="2:28" ht="135" customHeight="1" thickBot="1" x14ac:dyDescent="0.25">
      <c r="B65" s="24"/>
      <c r="C65" s="1746" t="s">
        <v>621</v>
      </c>
      <c r="D65" s="1747"/>
      <c r="E65" s="1747"/>
      <c r="F65" s="1747"/>
      <c r="G65" s="1747"/>
      <c r="H65" s="1754">
        <v>1</v>
      </c>
      <c r="I65" s="1755"/>
      <c r="J65" s="1756">
        <v>0.9</v>
      </c>
      <c r="K65" s="1756"/>
      <c r="L65" s="1756"/>
      <c r="M65" s="1756"/>
      <c r="N65" s="1750" t="s">
        <v>622</v>
      </c>
      <c r="O65" s="1751"/>
      <c r="P65" s="1751"/>
      <c r="Q65" s="1751"/>
      <c r="R65" s="1751"/>
      <c r="S65" s="1751"/>
      <c r="T65" s="1751"/>
      <c r="U65" s="1752"/>
      <c r="V65" s="1750" t="s">
        <v>623</v>
      </c>
      <c r="W65" s="1751"/>
      <c r="X65" s="1751"/>
      <c r="Y65" s="1751"/>
      <c r="Z65" s="1751"/>
      <c r="AA65" s="1753"/>
      <c r="AB65" s="90"/>
    </row>
    <row r="66" spans="2:28" x14ac:dyDescent="0.2">
      <c r="B66" s="28"/>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138"/>
      <c r="AB66" s="29"/>
    </row>
    <row r="105" ht="6" customHeight="1" x14ac:dyDescent="0.2"/>
  </sheetData>
  <mergeCells count="97">
    <mergeCell ref="C64:G64"/>
    <mergeCell ref="H64:I64"/>
    <mergeCell ref="J64:M64"/>
    <mergeCell ref="N64:U64"/>
    <mergeCell ref="V64:AA64"/>
    <mergeCell ref="C65:G65"/>
    <mergeCell ref="H65:I65"/>
    <mergeCell ref="J65:M65"/>
    <mergeCell ref="N65:U65"/>
    <mergeCell ref="V65:AA65"/>
    <mergeCell ref="C62:G62"/>
    <mergeCell ref="H62:I62"/>
    <mergeCell ref="J62:M62"/>
    <mergeCell ref="N62:U62"/>
    <mergeCell ref="V62:AA62"/>
    <mergeCell ref="C63:G63"/>
    <mergeCell ref="H63:I63"/>
    <mergeCell ref="J63:M63"/>
    <mergeCell ref="N63:U63"/>
    <mergeCell ref="V63:AA63"/>
    <mergeCell ref="C42:AA43"/>
    <mergeCell ref="C44:AA56"/>
    <mergeCell ref="C59:G61"/>
    <mergeCell ref="H59:I61"/>
    <mergeCell ref="J59:M61"/>
    <mergeCell ref="N59:U61"/>
    <mergeCell ref="V59:AA61"/>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 right="0.7" top="0.75" bottom="0.75" header="0.3" footer="0.3"/>
  <drawing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02"/>
  <sheetViews>
    <sheetView topLeftCell="A31" workbookViewId="0">
      <selection activeCell="H39" sqref="H39:J39"/>
    </sheetView>
  </sheetViews>
  <sheetFormatPr baseColWidth="10" defaultColWidth="3.7109375" defaultRowHeight="14.25" x14ac:dyDescent="0.2"/>
  <cols>
    <col min="1" max="1" width="3.7109375" style="48"/>
    <col min="2" max="2" width="2.85546875" style="48" customWidth="1"/>
    <col min="3" max="6" width="2.7109375" style="48" customWidth="1"/>
    <col min="7" max="7" width="4.28515625" style="48" customWidth="1"/>
    <col min="8" max="8" width="17" style="48" customWidth="1"/>
    <col min="9" max="9" width="17.7109375" style="48" bestFit="1" customWidth="1"/>
    <col min="10" max="10" width="15" style="48" customWidth="1"/>
    <col min="11" max="12" width="3.42578125" style="48" customWidth="1"/>
    <col min="13" max="15" width="2.7109375" style="48" customWidth="1"/>
    <col min="16" max="16" width="3.42578125" style="48" customWidth="1"/>
    <col min="17" max="17" width="3.5703125" style="48" customWidth="1"/>
    <col min="18" max="18" width="3.7109375" style="48"/>
    <col min="19" max="19" width="3.28515625" style="48" customWidth="1"/>
    <col min="20" max="20" width="7.42578125" style="48" customWidth="1"/>
    <col min="21" max="21" width="3.5703125" style="48" customWidth="1"/>
    <col min="22" max="22" width="3.7109375" style="48"/>
    <col min="23" max="25" width="5" style="48" customWidth="1"/>
    <col min="26" max="26" width="6.7109375" style="48" customWidth="1"/>
    <col min="27" max="27" width="4.140625" style="48" customWidth="1"/>
    <col min="28" max="28" width="2" style="48" customWidth="1"/>
    <col min="29" max="16384" width="3.7109375" style="48"/>
  </cols>
  <sheetData>
    <row r="1" spans="1:28" ht="15" thickBot="1" x14ac:dyDescent="0.25">
      <c r="A1" s="46"/>
      <c r="B1" s="47"/>
      <c r="C1" s="47"/>
      <c r="D1" s="47"/>
      <c r="E1" s="47"/>
      <c r="F1" s="47"/>
    </row>
    <row r="2" spans="1:28" ht="45.75" customHeight="1" x14ac:dyDescent="0.2">
      <c r="A2" s="46"/>
      <c r="B2" s="846"/>
      <c r="C2" s="847"/>
      <c r="D2" s="847"/>
      <c r="E2" s="847"/>
      <c r="F2" s="847"/>
      <c r="G2" s="847"/>
      <c r="H2" s="852" t="s">
        <v>0</v>
      </c>
      <c r="I2" s="852"/>
      <c r="J2" s="852"/>
      <c r="K2" s="852"/>
      <c r="L2" s="852"/>
      <c r="M2" s="852"/>
      <c r="N2" s="852"/>
      <c r="O2" s="852"/>
      <c r="P2" s="852"/>
      <c r="Q2" s="852"/>
      <c r="R2" s="852"/>
      <c r="S2" s="852"/>
      <c r="T2" s="852"/>
      <c r="U2" s="852"/>
      <c r="V2" s="852"/>
      <c r="W2" s="852"/>
      <c r="X2" s="852"/>
      <c r="Y2" s="852"/>
      <c r="Z2" s="852"/>
      <c r="AA2" s="852"/>
      <c r="AB2" s="853"/>
    </row>
    <row r="3" spans="1:28" ht="15" x14ac:dyDescent="0.2">
      <c r="A3" s="46"/>
      <c r="B3" s="848"/>
      <c r="C3" s="849"/>
      <c r="D3" s="849"/>
      <c r="E3" s="849"/>
      <c r="F3" s="849"/>
      <c r="G3" s="849"/>
      <c r="H3" s="854" t="s">
        <v>1</v>
      </c>
      <c r="I3" s="854"/>
      <c r="J3" s="854"/>
      <c r="K3" s="854"/>
      <c r="L3" s="854"/>
      <c r="M3" s="854"/>
      <c r="N3" s="854"/>
      <c r="O3" s="854"/>
      <c r="P3" s="854" t="s">
        <v>2</v>
      </c>
      <c r="Q3" s="854"/>
      <c r="R3" s="854"/>
      <c r="S3" s="854"/>
      <c r="T3" s="854"/>
      <c r="U3" s="854"/>
      <c r="V3" s="854"/>
      <c r="W3" s="854"/>
      <c r="X3" s="854"/>
      <c r="Y3" s="854"/>
      <c r="Z3" s="854"/>
      <c r="AA3" s="854"/>
      <c r="AB3" s="855"/>
    </row>
    <row r="4" spans="1:28" ht="15.75" thickBot="1" x14ac:dyDescent="0.25">
      <c r="A4" s="46"/>
      <c r="B4" s="850"/>
      <c r="C4" s="851"/>
      <c r="D4" s="851"/>
      <c r="E4" s="851"/>
      <c r="F4" s="851"/>
      <c r="G4" s="851"/>
      <c r="H4" s="856" t="s">
        <v>3</v>
      </c>
      <c r="I4" s="856"/>
      <c r="J4" s="856"/>
      <c r="K4" s="856"/>
      <c r="L4" s="856"/>
      <c r="M4" s="856"/>
      <c r="N4" s="856"/>
      <c r="O4" s="856"/>
      <c r="P4" s="856"/>
      <c r="Q4" s="856"/>
      <c r="R4" s="856"/>
      <c r="S4" s="856"/>
      <c r="T4" s="856"/>
      <c r="U4" s="856"/>
      <c r="V4" s="856"/>
      <c r="W4" s="856"/>
      <c r="X4" s="856"/>
      <c r="Y4" s="856"/>
      <c r="Z4" s="856"/>
      <c r="AA4" s="856"/>
      <c r="AB4" s="857"/>
    </row>
    <row r="5" spans="1:28" ht="15" x14ac:dyDescent="0.2">
      <c r="A5" s="46"/>
      <c r="B5" s="46"/>
      <c r="C5" s="46"/>
      <c r="D5" s="46"/>
      <c r="E5" s="46"/>
      <c r="F5" s="46"/>
      <c r="G5" s="46"/>
      <c r="H5" s="49"/>
      <c r="I5" s="49"/>
      <c r="J5" s="49"/>
      <c r="K5" s="49"/>
      <c r="L5" s="49"/>
      <c r="M5" s="49"/>
      <c r="N5" s="49"/>
      <c r="O5" s="49"/>
      <c r="P5" s="49"/>
      <c r="Q5" s="49"/>
      <c r="R5" s="49"/>
      <c r="S5" s="49"/>
      <c r="T5" s="49"/>
      <c r="U5" s="49"/>
      <c r="V5" s="49"/>
      <c r="W5" s="49"/>
      <c r="X5" s="49"/>
      <c r="Y5" s="49"/>
      <c r="Z5" s="49"/>
      <c r="AA5" s="49"/>
      <c r="AB5" s="49"/>
    </row>
    <row r="6" spans="1:28" ht="15.75" thickBot="1" x14ac:dyDescent="0.25">
      <c r="B6" s="50"/>
      <c r="C6" s="51"/>
      <c r="D6" s="51"/>
      <c r="E6" s="51"/>
      <c r="F6" s="51"/>
      <c r="G6" s="51"/>
      <c r="H6" s="51"/>
      <c r="I6" s="52"/>
      <c r="J6" s="52"/>
      <c r="K6" s="52"/>
      <c r="L6" s="52"/>
      <c r="M6" s="52"/>
      <c r="N6" s="52"/>
      <c r="O6" s="52"/>
      <c r="P6" s="52"/>
      <c r="Q6" s="52"/>
      <c r="R6" s="53"/>
      <c r="S6" s="53"/>
      <c r="T6" s="53"/>
      <c r="U6" s="53"/>
      <c r="V6" s="53"/>
      <c r="W6" s="51"/>
      <c r="X6" s="51"/>
      <c r="Y6" s="51"/>
      <c r="Z6" s="51"/>
      <c r="AA6" s="51"/>
      <c r="AB6" s="54"/>
    </row>
    <row r="7" spans="1:28" ht="15" customHeight="1" x14ac:dyDescent="0.2">
      <c r="B7" s="55"/>
      <c r="C7" s="666" t="s">
        <v>4</v>
      </c>
      <c r="D7" s="667"/>
      <c r="E7" s="667"/>
      <c r="F7" s="667"/>
      <c r="G7" s="667"/>
      <c r="H7" s="668"/>
      <c r="I7" s="700" t="s">
        <v>624</v>
      </c>
      <c r="J7" s="701"/>
      <c r="K7" s="701"/>
      <c r="L7" s="701"/>
      <c r="M7" s="701"/>
      <c r="N7" s="701"/>
      <c r="O7" s="701"/>
      <c r="P7" s="701"/>
      <c r="Q7" s="701"/>
      <c r="R7" s="701"/>
      <c r="S7" s="701"/>
      <c r="T7" s="701"/>
      <c r="U7" s="701"/>
      <c r="V7" s="701"/>
      <c r="W7" s="701"/>
      <c r="X7" s="701"/>
      <c r="Y7" s="701"/>
      <c r="Z7" s="701"/>
      <c r="AA7" s="702"/>
      <c r="AB7" s="56"/>
    </row>
    <row r="8" spans="1:28" ht="15.75" thickBot="1" x14ac:dyDescent="0.25">
      <c r="B8" s="55"/>
      <c r="C8" s="669"/>
      <c r="D8" s="670"/>
      <c r="E8" s="670"/>
      <c r="F8" s="670"/>
      <c r="G8" s="670"/>
      <c r="H8" s="671"/>
      <c r="I8" s="703"/>
      <c r="J8" s="704"/>
      <c r="K8" s="704"/>
      <c r="L8" s="704"/>
      <c r="M8" s="704"/>
      <c r="N8" s="704"/>
      <c r="O8" s="704"/>
      <c r="P8" s="704"/>
      <c r="Q8" s="704"/>
      <c r="R8" s="704"/>
      <c r="S8" s="704"/>
      <c r="T8" s="704"/>
      <c r="U8" s="704"/>
      <c r="V8" s="704"/>
      <c r="W8" s="704"/>
      <c r="X8" s="704"/>
      <c r="Y8" s="704"/>
      <c r="Z8" s="704"/>
      <c r="AA8" s="705"/>
      <c r="AB8" s="56"/>
    </row>
    <row r="9" spans="1:28" ht="15.75" thickBot="1" x14ac:dyDescent="0.25">
      <c r="B9" s="55"/>
      <c r="C9" s="57"/>
      <c r="D9" s="57"/>
      <c r="E9" s="57"/>
      <c r="F9" s="57"/>
      <c r="G9" s="57"/>
      <c r="H9" s="57"/>
      <c r="I9" s="58"/>
      <c r="J9" s="58"/>
      <c r="K9" s="58"/>
      <c r="L9" s="58"/>
      <c r="M9" s="58"/>
      <c r="N9" s="58"/>
      <c r="O9" s="58"/>
      <c r="P9" s="58"/>
      <c r="Q9" s="58"/>
      <c r="R9" s="59"/>
      <c r="S9" s="59"/>
      <c r="T9" s="59"/>
      <c r="U9" s="59"/>
      <c r="V9" s="59"/>
      <c r="W9" s="57"/>
      <c r="X9" s="57"/>
      <c r="Y9" s="57"/>
      <c r="Z9" s="57"/>
      <c r="AA9" s="57"/>
      <c r="AB9" s="56"/>
    </row>
    <row r="10" spans="1:28" ht="15" customHeight="1" thickBot="1" x14ac:dyDescent="0.25">
      <c r="B10" s="55"/>
      <c r="C10" s="666" t="s">
        <v>6</v>
      </c>
      <c r="D10" s="667"/>
      <c r="E10" s="667"/>
      <c r="F10" s="667"/>
      <c r="G10" s="667"/>
      <c r="H10" s="668"/>
      <c r="I10" s="838" t="s">
        <v>625</v>
      </c>
      <c r="J10" s="839"/>
      <c r="K10" s="839"/>
      <c r="L10" s="839"/>
      <c r="M10" s="839"/>
      <c r="N10" s="839"/>
      <c r="O10" s="839"/>
      <c r="P10" s="839"/>
      <c r="Q10" s="840"/>
      <c r="R10" s="708" t="s">
        <v>8</v>
      </c>
      <c r="S10" s="709"/>
      <c r="T10" s="709"/>
      <c r="U10" s="710"/>
      <c r="V10" s="608" t="s">
        <v>9</v>
      </c>
      <c r="W10" s="609"/>
      <c r="X10" s="609"/>
      <c r="Y10" s="609"/>
      <c r="Z10" s="609"/>
      <c r="AA10" s="610"/>
      <c r="AB10" s="56"/>
    </row>
    <row r="11" spans="1:28" ht="20.25" customHeight="1" thickBot="1" x14ac:dyDescent="0.25">
      <c r="B11" s="55"/>
      <c r="C11" s="669"/>
      <c r="D11" s="670"/>
      <c r="E11" s="670"/>
      <c r="F11" s="670"/>
      <c r="G11" s="670"/>
      <c r="H11" s="671"/>
      <c r="I11" s="841"/>
      <c r="J11" s="842"/>
      <c r="K11" s="842"/>
      <c r="L11" s="842"/>
      <c r="M11" s="842"/>
      <c r="N11" s="842"/>
      <c r="O11" s="842"/>
      <c r="P11" s="842"/>
      <c r="Q11" s="843"/>
      <c r="R11" s="804" t="s">
        <v>626</v>
      </c>
      <c r="S11" s="844"/>
      <c r="T11" s="844"/>
      <c r="U11" s="845"/>
      <c r="V11" s="1516" t="s">
        <v>627</v>
      </c>
      <c r="W11" s="1528"/>
      <c r="X11" s="1528"/>
      <c r="Y11" s="1528"/>
      <c r="Z11" s="1528"/>
      <c r="AA11" s="1529"/>
      <c r="AB11" s="56"/>
    </row>
    <row r="12" spans="1:28" ht="15" thickBot="1" x14ac:dyDescent="0.25">
      <c r="B12" s="60"/>
      <c r="C12" s="61"/>
      <c r="D12" s="61"/>
      <c r="E12" s="61"/>
      <c r="F12" s="61"/>
      <c r="G12" s="61"/>
      <c r="H12" s="61"/>
      <c r="I12" s="61"/>
      <c r="J12" s="61"/>
      <c r="K12" s="61"/>
      <c r="L12" s="61"/>
      <c r="M12" s="61"/>
      <c r="N12" s="61"/>
      <c r="O12" s="61"/>
      <c r="P12" s="61"/>
      <c r="Q12" s="61"/>
      <c r="R12" s="61"/>
      <c r="S12" s="61"/>
      <c r="T12" s="61"/>
      <c r="U12" s="61"/>
      <c r="V12" s="61"/>
      <c r="W12" s="61"/>
      <c r="X12" s="61"/>
      <c r="Y12" s="61"/>
      <c r="Z12" s="61"/>
      <c r="AA12" s="61"/>
      <c r="AB12" s="62"/>
    </row>
    <row r="13" spans="1:28" ht="15" customHeight="1" x14ac:dyDescent="0.2">
      <c r="B13" s="60"/>
      <c r="C13" s="666" t="s">
        <v>11</v>
      </c>
      <c r="D13" s="667"/>
      <c r="E13" s="667"/>
      <c r="F13" s="667"/>
      <c r="G13" s="667"/>
      <c r="H13" s="668"/>
      <c r="I13" s="829" t="s">
        <v>628</v>
      </c>
      <c r="J13" s="830"/>
      <c r="K13" s="830"/>
      <c r="L13" s="830"/>
      <c r="M13" s="830"/>
      <c r="N13" s="830"/>
      <c r="O13" s="830"/>
      <c r="P13" s="830"/>
      <c r="Q13" s="830"/>
      <c r="R13" s="830"/>
      <c r="S13" s="831"/>
      <c r="T13" s="666" t="s">
        <v>13</v>
      </c>
      <c r="U13" s="667"/>
      <c r="V13" s="667"/>
      <c r="W13" s="667"/>
      <c r="X13" s="667"/>
      <c r="Y13" s="667"/>
      <c r="Z13" s="667"/>
      <c r="AA13" s="668"/>
      <c r="AB13" s="62"/>
    </row>
    <row r="14" spans="1:28" ht="13.9" customHeight="1" thickBot="1" x14ac:dyDescent="0.25">
      <c r="B14" s="60"/>
      <c r="C14" s="669"/>
      <c r="D14" s="670"/>
      <c r="E14" s="670"/>
      <c r="F14" s="670"/>
      <c r="G14" s="670"/>
      <c r="H14" s="671"/>
      <c r="I14" s="832"/>
      <c r="J14" s="833"/>
      <c r="K14" s="833"/>
      <c r="L14" s="833"/>
      <c r="M14" s="833"/>
      <c r="N14" s="833"/>
      <c r="O14" s="833"/>
      <c r="P14" s="833"/>
      <c r="Q14" s="833"/>
      <c r="R14" s="833"/>
      <c r="S14" s="834"/>
      <c r="T14" s="835" t="s">
        <v>14</v>
      </c>
      <c r="U14" s="836"/>
      <c r="V14" s="836"/>
      <c r="W14" s="836"/>
      <c r="X14" s="836"/>
      <c r="Y14" s="836"/>
      <c r="Z14" s="836"/>
      <c r="AA14" s="837"/>
      <c r="AB14" s="62"/>
    </row>
    <row r="15" spans="1:28" ht="15" thickBot="1" x14ac:dyDescent="0.25">
      <c r="B15" s="60"/>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2"/>
    </row>
    <row r="16" spans="1:28" ht="35.450000000000003" customHeight="1" thickBot="1" x14ac:dyDescent="0.25">
      <c r="B16" s="60"/>
      <c r="C16" s="629" t="s">
        <v>15</v>
      </c>
      <c r="D16" s="630"/>
      <c r="E16" s="630"/>
      <c r="F16" s="630"/>
      <c r="G16" s="630"/>
      <c r="H16" s="631"/>
      <c r="I16" s="801" t="s">
        <v>629</v>
      </c>
      <c r="J16" s="802"/>
      <c r="K16" s="802"/>
      <c r="L16" s="802"/>
      <c r="M16" s="802"/>
      <c r="N16" s="802"/>
      <c r="O16" s="802"/>
      <c r="P16" s="802"/>
      <c r="Q16" s="802"/>
      <c r="R16" s="802"/>
      <c r="S16" s="802"/>
      <c r="T16" s="802"/>
      <c r="U16" s="802"/>
      <c r="V16" s="802"/>
      <c r="W16" s="802"/>
      <c r="X16" s="802"/>
      <c r="Y16" s="802"/>
      <c r="Z16" s="802"/>
      <c r="AA16" s="803"/>
      <c r="AB16" s="62"/>
    </row>
    <row r="17" spans="2:28" ht="16.5" customHeight="1" thickBot="1" x14ac:dyDescent="0.25">
      <c r="B17" s="60"/>
      <c r="C17" s="59"/>
      <c r="D17" s="59"/>
      <c r="E17" s="59"/>
      <c r="F17" s="59"/>
      <c r="G17" s="59"/>
      <c r="H17" s="59"/>
      <c r="I17" s="63"/>
      <c r="J17" s="63"/>
      <c r="K17" s="63"/>
      <c r="L17" s="63"/>
      <c r="M17" s="63"/>
      <c r="N17" s="63"/>
      <c r="O17" s="63"/>
      <c r="P17" s="63"/>
      <c r="Q17" s="63"/>
      <c r="R17" s="63"/>
      <c r="S17" s="63"/>
      <c r="T17" s="63"/>
      <c r="U17" s="63"/>
      <c r="V17" s="63"/>
      <c r="W17" s="63"/>
      <c r="X17" s="63"/>
      <c r="Y17" s="63"/>
      <c r="Z17" s="63"/>
      <c r="AA17" s="63"/>
      <c r="AB17" s="62"/>
    </row>
    <row r="18" spans="2:28" ht="72" customHeight="1" thickBot="1" x14ac:dyDescent="0.25">
      <c r="B18" s="60"/>
      <c r="C18" s="629" t="s">
        <v>73</v>
      </c>
      <c r="D18" s="630"/>
      <c r="E18" s="630"/>
      <c r="F18" s="630"/>
      <c r="G18" s="630"/>
      <c r="H18" s="631"/>
      <c r="I18" s="1765" t="s">
        <v>630</v>
      </c>
      <c r="J18" s="1766"/>
      <c r="K18" s="1766"/>
      <c r="L18" s="1766"/>
      <c r="M18" s="1766"/>
      <c r="N18" s="1766"/>
      <c r="O18" s="1766"/>
      <c r="P18" s="1766"/>
      <c r="Q18" s="1766"/>
      <c r="R18" s="1766"/>
      <c r="S18" s="1766"/>
      <c r="T18" s="1766"/>
      <c r="U18" s="1766"/>
      <c r="V18" s="1766"/>
      <c r="W18" s="1766"/>
      <c r="X18" s="1766"/>
      <c r="Y18" s="1766"/>
      <c r="Z18" s="1766"/>
      <c r="AA18" s="1767"/>
      <c r="AB18" s="62"/>
    </row>
    <row r="19" spans="2:28" ht="16.5" customHeight="1" thickBot="1" x14ac:dyDescent="0.25">
      <c r="B19" s="60"/>
      <c r="C19" s="59"/>
      <c r="D19" s="59"/>
      <c r="E19" s="59"/>
      <c r="F19" s="59"/>
      <c r="G19" s="59"/>
      <c r="H19" s="59"/>
      <c r="I19" s="63"/>
      <c r="J19" s="63"/>
      <c r="K19" s="63"/>
      <c r="L19" s="63"/>
      <c r="M19" s="63"/>
      <c r="N19" s="63"/>
      <c r="O19" s="63"/>
      <c r="P19" s="63"/>
      <c r="Q19" s="63"/>
      <c r="R19" s="63"/>
      <c r="S19" s="63"/>
      <c r="T19" s="63"/>
      <c r="U19" s="63"/>
      <c r="V19" s="63"/>
      <c r="W19" s="63"/>
      <c r="X19" s="63"/>
      <c r="Y19" s="63"/>
      <c r="Z19" s="63"/>
      <c r="AA19" s="63"/>
      <c r="AB19" s="62"/>
    </row>
    <row r="20" spans="2:28" s="46" customFormat="1" ht="22.5" customHeight="1" x14ac:dyDescent="0.2">
      <c r="B20" s="60"/>
      <c r="C20" s="684" t="s">
        <v>19</v>
      </c>
      <c r="D20" s="685"/>
      <c r="E20" s="685"/>
      <c r="F20" s="685"/>
      <c r="G20" s="685"/>
      <c r="H20" s="686"/>
      <c r="I20" s="814" t="s">
        <v>475</v>
      </c>
      <c r="J20" s="815"/>
      <c r="K20" s="815"/>
      <c r="L20" s="816"/>
      <c r="M20" s="608" t="s">
        <v>21</v>
      </c>
      <c r="N20" s="609"/>
      <c r="O20" s="609"/>
      <c r="P20" s="609"/>
      <c r="Q20" s="609"/>
      <c r="R20" s="609"/>
      <c r="S20" s="610"/>
      <c r="T20" s="608" t="s">
        <v>22</v>
      </c>
      <c r="U20" s="609"/>
      <c r="V20" s="609"/>
      <c r="W20" s="609"/>
      <c r="X20" s="609"/>
      <c r="Y20" s="609"/>
      <c r="Z20" s="609"/>
      <c r="AA20" s="610"/>
      <c r="AB20" s="62"/>
    </row>
    <row r="21" spans="2:28" s="46" customFormat="1" ht="19.899999999999999" customHeight="1" thickBot="1" x14ac:dyDescent="0.25">
      <c r="B21" s="60"/>
      <c r="C21" s="687"/>
      <c r="D21" s="688"/>
      <c r="E21" s="688"/>
      <c r="F21" s="688"/>
      <c r="G21" s="688"/>
      <c r="H21" s="689"/>
      <c r="I21" s="817"/>
      <c r="J21" s="818"/>
      <c r="K21" s="818"/>
      <c r="L21" s="819"/>
      <c r="M21" s="823" t="s">
        <v>23</v>
      </c>
      <c r="N21" s="824"/>
      <c r="O21" s="824"/>
      <c r="P21" s="824"/>
      <c r="Q21" s="824"/>
      <c r="R21" s="824"/>
      <c r="S21" s="825"/>
      <c r="T21" s="1768" t="s">
        <v>157</v>
      </c>
      <c r="U21" s="1769"/>
      <c r="V21" s="1769"/>
      <c r="W21" s="1769"/>
      <c r="X21" s="1769"/>
      <c r="Y21" s="1769"/>
      <c r="Z21" s="1769"/>
      <c r="AA21" s="1770"/>
      <c r="AB21" s="62"/>
    </row>
    <row r="22" spans="2:28" ht="12" customHeight="1" thickBot="1" x14ac:dyDescent="0.25">
      <c r="B22" s="60"/>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2"/>
    </row>
    <row r="23" spans="2:28" ht="23.45" customHeight="1" x14ac:dyDescent="0.2">
      <c r="B23" s="60"/>
      <c r="C23" s="608" t="s">
        <v>25</v>
      </c>
      <c r="D23" s="609"/>
      <c r="E23" s="609"/>
      <c r="F23" s="609"/>
      <c r="G23" s="609"/>
      <c r="H23" s="609"/>
      <c r="I23" s="610"/>
      <c r="J23" s="608" t="s">
        <v>26</v>
      </c>
      <c r="K23" s="609"/>
      <c r="L23" s="609"/>
      <c r="M23" s="609"/>
      <c r="N23" s="609"/>
      <c r="O23" s="609"/>
      <c r="P23" s="610"/>
      <c r="Q23" s="608" t="s">
        <v>27</v>
      </c>
      <c r="R23" s="609"/>
      <c r="S23" s="609"/>
      <c r="T23" s="609"/>
      <c r="U23" s="609"/>
      <c r="V23" s="609"/>
      <c r="W23" s="609"/>
      <c r="X23" s="609"/>
      <c r="Y23" s="609"/>
      <c r="Z23" s="609"/>
      <c r="AA23" s="610"/>
      <c r="AB23" s="62"/>
    </row>
    <row r="24" spans="2:28" ht="26.25" customHeight="1" thickBot="1" x14ac:dyDescent="0.25">
      <c r="B24" s="60"/>
      <c r="C24" s="808" t="s">
        <v>631</v>
      </c>
      <c r="D24" s="809"/>
      <c r="E24" s="809"/>
      <c r="F24" s="809"/>
      <c r="G24" s="809"/>
      <c r="H24" s="809"/>
      <c r="I24" s="810"/>
      <c r="J24" s="808" t="s">
        <v>624</v>
      </c>
      <c r="K24" s="809"/>
      <c r="L24" s="809"/>
      <c r="M24" s="809"/>
      <c r="N24" s="809"/>
      <c r="O24" s="809"/>
      <c r="P24" s="810"/>
      <c r="Q24" s="811" t="s">
        <v>227</v>
      </c>
      <c r="R24" s="812"/>
      <c r="S24" s="812"/>
      <c r="T24" s="812"/>
      <c r="U24" s="812"/>
      <c r="V24" s="812"/>
      <c r="W24" s="812"/>
      <c r="X24" s="812"/>
      <c r="Y24" s="812"/>
      <c r="Z24" s="812"/>
      <c r="AA24" s="813"/>
      <c r="AB24" s="62"/>
    </row>
    <row r="25" spans="2:28" ht="15" thickBot="1" x14ac:dyDescent="0.25">
      <c r="B25" s="60"/>
      <c r="C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62"/>
    </row>
    <row r="26" spans="2:28" ht="19.899999999999999" customHeight="1" thickBot="1" x14ac:dyDescent="0.25">
      <c r="B26" s="60"/>
      <c r="C26" s="629" t="s">
        <v>31</v>
      </c>
      <c r="D26" s="630"/>
      <c r="E26" s="630"/>
      <c r="F26" s="630"/>
      <c r="G26" s="630"/>
      <c r="H26" s="631"/>
      <c r="I26" s="801" t="s">
        <v>632</v>
      </c>
      <c r="J26" s="802"/>
      <c r="K26" s="802"/>
      <c r="L26" s="802"/>
      <c r="M26" s="802"/>
      <c r="N26" s="802"/>
      <c r="O26" s="802"/>
      <c r="P26" s="802"/>
      <c r="Q26" s="802"/>
      <c r="R26" s="802"/>
      <c r="S26" s="802"/>
      <c r="T26" s="802"/>
      <c r="U26" s="802"/>
      <c r="V26" s="802"/>
      <c r="W26" s="802"/>
      <c r="X26" s="802"/>
      <c r="Y26" s="802"/>
      <c r="Z26" s="802"/>
      <c r="AA26" s="803"/>
      <c r="AB26" s="62"/>
    </row>
    <row r="27" spans="2:28" ht="15.75" thickBot="1" x14ac:dyDescent="0.25">
      <c r="B27" s="60"/>
      <c r="C27" s="59"/>
      <c r="D27" s="59"/>
      <c r="E27" s="59"/>
      <c r="F27" s="59"/>
      <c r="G27" s="59"/>
      <c r="H27" s="59"/>
      <c r="I27" s="63"/>
      <c r="J27" s="63"/>
      <c r="K27" s="63"/>
      <c r="L27" s="63"/>
      <c r="M27" s="63"/>
      <c r="N27" s="63"/>
      <c r="O27" s="63"/>
      <c r="P27" s="63"/>
      <c r="Q27" s="63"/>
      <c r="R27" s="63"/>
      <c r="S27" s="63"/>
      <c r="T27" s="63"/>
      <c r="U27" s="63"/>
      <c r="V27" s="63"/>
      <c r="W27" s="63"/>
      <c r="X27" s="63"/>
      <c r="Y27" s="63"/>
      <c r="Z27" s="63"/>
      <c r="AA27" s="63"/>
      <c r="AB27" s="62"/>
    </row>
    <row r="28" spans="2:28" ht="40.15" customHeight="1" thickBot="1" x14ac:dyDescent="0.25">
      <c r="B28" s="60"/>
      <c r="C28" s="629" t="s">
        <v>33</v>
      </c>
      <c r="D28" s="630"/>
      <c r="E28" s="630"/>
      <c r="F28" s="630"/>
      <c r="G28" s="630"/>
      <c r="H28" s="631"/>
      <c r="I28" s="804">
        <v>0.8</v>
      </c>
      <c r="J28" s="801"/>
      <c r="K28" s="617" t="s">
        <v>34</v>
      </c>
      <c r="L28" s="618"/>
      <c r="M28" s="618"/>
      <c r="N28" s="619"/>
      <c r="O28" s="805" t="s">
        <v>35</v>
      </c>
      <c r="P28" s="806"/>
      <c r="Q28" s="806"/>
      <c r="R28" s="807"/>
      <c r="S28" s="313"/>
      <c r="T28" s="806" t="s">
        <v>36</v>
      </c>
      <c r="U28" s="806"/>
      <c r="V28" s="807"/>
      <c r="W28" s="314" t="s">
        <v>135</v>
      </c>
      <c r="X28" s="635" t="s">
        <v>38</v>
      </c>
      <c r="Y28" s="636"/>
      <c r="Z28" s="637"/>
      <c r="AA28" s="65"/>
      <c r="AB28" s="62"/>
    </row>
    <row r="29" spans="2:28" ht="12.6" customHeight="1" thickBot="1" x14ac:dyDescent="0.25">
      <c r="B29" s="60"/>
      <c r="C29" s="61"/>
      <c r="D29" s="61"/>
      <c r="E29" s="61"/>
      <c r="F29" s="61"/>
      <c r="G29" s="61"/>
      <c r="H29" s="61"/>
      <c r="I29" s="61"/>
      <c r="J29" s="61"/>
      <c r="K29" s="61"/>
      <c r="L29" s="61"/>
      <c r="M29" s="61"/>
      <c r="N29" s="61"/>
      <c r="O29" s="61"/>
      <c r="P29" s="61"/>
      <c r="Q29" s="61"/>
      <c r="R29" s="61"/>
      <c r="S29" s="61"/>
      <c r="T29" s="61"/>
      <c r="U29" s="61"/>
      <c r="V29" s="61"/>
      <c r="W29" s="61"/>
      <c r="X29" s="61"/>
      <c r="Y29" s="61"/>
      <c r="Z29" s="61"/>
      <c r="AA29" s="61"/>
      <c r="AB29" s="62"/>
    </row>
    <row r="30" spans="2:28" ht="15" customHeight="1" x14ac:dyDescent="0.25">
      <c r="B30" s="60"/>
      <c r="C30" s="651" t="s">
        <v>39</v>
      </c>
      <c r="D30" s="652"/>
      <c r="E30" s="652"/>
      <c r="F30" s="652"/>
      <c r="G30" s="652"/>
      <c r="H30" s="652"/>
      <c r="I30" s="652"/>
      <c r="J30" s="653"/>
      <c r="K30" s="660" t="s">
        <v>40</v>
      </c>
      <c r="L30" s="661"/>
      <c r="M30" s="661"/>
      <c r="N30" s="661"/>
      <c r="O30" s="661"/>
      <c r="P30" s="661"/>
      <c r="Q30" s="661"/>
      <c r="R30" s="661"/>
      <c r="S30" s="662" t="s">
        <v>41</v>
      </c>
      <c r="T30" s="662"/>
      <c r="U30" s="662"/>
      <c r="V30" s="662"/>
      <c r="W30" s="662"/>
      <c r="X30" s="663" t="s">
        <v>42</v>
      </c>
      <c r="Y30" s="663"/>
      <c r="Z30" s="663"/>
      <c r="AA30" s="664"/>
      <c r="AB30" s="62"/>
    </row>
    <row r="31" spans="2:28" ht="14.25" customHeight="1" x14ac:dyDescent="0.2">
      <c r="B31" s="60"/>
      <c r="C31" s="654"/>
      <c r="D31" s="797"/>
      <c r="E31" s="797"/>
      <c r="F31" s="797"/>
      <c r="G31" s="797"/>
      <c r="H31" s="797"/>
      <c r="I31" s="797"/>
      <c r="J31" s="656"/>
      <c r="K31" s="798" t="s">
        <v>43</v>
      </c>
      <c r="L31" s="799"/>
      <c r="M31" s="799"/>
      <c r="N31" s="799"/>
      <c r="O31" s="799" t="s">
        <v>44</v>
      </c>
      <c r="P31" s="799"/>
      <c r="Q31" s="799"/>
      <c r="R31" s="799"/>
      <c r="S31" s="799" t="s">
        <v>43</v>
      </c>
      <c r="T31" s="799"/>
      <c r="U31" s="799" t="s">
        <v>44</v>
      </c>
      <c r="V31" s="799"/>
      <c r="W31" s="799"/>
      <c r="X31" s="799" t="s">
        <v>43</v>
      </c>
      <c r="Y31" s="799"/>
      <c r="Z31" s="799" t="s">
        <v>44</v>
      </c>
      <c r="AA31" s="800"/>
      <c r="AB31" s="62"/>
    </row>
    <row r="32" spans="2:28" ht="13.15" customHeight="1" thickBot="1" x14ac:dyDescent="0.25">
      <c r="B32" s="60"/>
      <c r="C32" s="657"/>
      <c r="D32" s="658"/>
      <c r="E32" s="658"/>
      <c r="F32" s="658"/>
      <c r="G32" s="658"/>
      <c r="H32" s="658"/>
      <c r="I32" s="658"/>
      <c r="J32" s="659"/>
      <c r="K32" s="1511">
        <v>0</v>
      </c>
      <c r="L32" s="794"/>
      <c r="M32" s="794"/>
      <c r="N32" s="794"/>
      <c r="O32" s="795">
        <v>0.59</v>
      </c>
      <c r="P32" s="794"/>
      <c r="Q32" s="794"/>
      <c r="R32" s="794"/>
      <c r="S32" s="795">
        <v>0.6</v>
      </c>
      <c r="T32" s="794"/>
      <c r="U32" s="795">
        <v>0.79</v>
      </c>
      <c r="V32" s="794"/>
      <c r="W32" s="794"/>
      <c r="X32" s="795">
        <v>0.8</v>
      </c>
      <c r="Y32" s="794"/>
      <c r="Z32" s="795">
        <v>1</v>
      </c>
      <c r="AA32" s="796"/>
      <c r="AB32" s="62"/>
    </row>
    <row r="33" spans="2:28" ht="15" thickBot="1" x14ac:dyDescent="0.25">
      <c r="B33" s="60"/>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2"/>
    </row>
    <row r="34" spans="2:28" s="66" customFormat="1" ht="12.75" thickBot="1" x14ac:dyDescent="0.25">
      <c r="B34" s="67"/>
      <c r="C34" s="623" t="s">
        <v>45</v>
      </c>
      <c r="D34" s="624"/>
      <c r="E34" s="624"/>
      <c r="F34" s="624"/>
      <c r="G34" s="624"/>
      <c r="H34" s="624"/>
      <c r="I34" s="624"/>
      <c r="J34" s="624"/>
      <c r="K34" s="624"/>
      <c r="L34" s="624"/>
      <c r="M34" s="624"/>
      <c r="N34" s="624"/>
      <c r="O34" s="624"/>
      <c r="P34" s="624"/>
      <c r="Q34" s="624"/>
      <c r="R34" s="624"/>
      <c r="S34" s="624"/>
      <c r="T34" s="624"/>
      <c r="U34" s="624"/>
      <c r="V34" s="624"/>
      <c r="W34" s="624"/>
      <c r="X34" s="624"/>
      <c r="Y34" s="624"/>
      <c r="Z34" s="624"/>
      <c r="AA34" s="625"/>
      <c r="AB34" s="315"/>
    </row>
    <row r="35" spans="2:28" s="66" customFormat="1" ht="32.25" customHeight="1" x14ac:dyDescent="0.2">
      <c r="B35" s="67"/>
      <c r="C35" s="623" t="s">
        <v>46</v>
      </c>
      <c r="D35" s="624"/>
      <c r="E35" s="624"/>
      <c r="F35" s="624"/>
      <c r="G35" s="625"/>
      <c r="H35" s="38" t="s">
        <v>633</v>
      </c>
      <c r="I35" s="38" t="s">
        <v>634</v>
      </c>
      <c r="J35" s="38" t="s">
        <v>49</v>
      </c>
      <c r="K35" s="1776" t="s">
        <v>50</v>
      </c>
      <c r="L35" s="1777"/>
      <c r="M35" s="1777"/>
      <c r="N35" s="1777"/>
      <c r="O35" s="1777"/>
      <c r="P35" s="1777"/>
      <c r="Q35" s="1777"/>
      <c r="R35" s="1777"/>
      <c r="S35" s="1777"/>
      <c r="T35" s="1777"/>
      <c r="U35" s="1777"/>
      <c r="V35" s="1777"/>
      <c r="W35" s="1777"/>
      <c r="X35" s="1777"/>
      <c r="Y35" s="1777"/>
      <c r="Z35" s="1777"/>
      <c r="AA35" s="1778"/>
      <c r="AB35" s="315"/>
    </row>
    <row r="36" spans="2:28" s="66" customFormat="1" ht="36.75" customHeight="1" x14ac:dyDescent="0.2">
      <c r="B36" s="67"/>
      <c r="C36" s="787" t="s">
        <v>635</v>
      </c>
      <c r="D36" s="1771"/>
      <c r="E36" s="1771"/>
      <c r="F36" s="1771"/>
      <c r="G36" s="1772"/>
      <c r="H36" s="316">
        <v>13637602774</v>
      </c>
      <c r="I36" s="316">
        <v>14112711513</v>
      </c>
      <c r="J36" s="317">
        <f>H36/I36</f>
        <v>0.9663346948910313</v>
      </c>
      <c r="K36" s="1779" t="s">
        <v>636</v>
      </c>
      <c r="L36" s="1780"/>
      <c r="M36" s="1780"/>
      <c r="N36" s="1780"/>
      <c r="O36" s="1780"/>
      <c r="P36" s="1780"/>
      <c r="Q36" s="1780"/>
      <c r="R36" s="1780"/>
      <c r="S36" s="1780"/>
      <c r="T36" s="1780"/>
      <c r="U36" s="1780"/>
      <c r="V36" s="1780"/>
      <c r="W36" s="1780"/>
      <c r="X36" s="1780"/>
      <c r="Y36" s="1780"/>
      <c r="Z36" s="1780"/>
      <c r="AA36" s="1781"/>
      <c r="AB36" s="315"/>
    </row>
    <row r="37" spans="2:28" s="66" customFormat="1" ht="36" customHeight="1" x14ac:dyDescent="0.2">
      <c r="B37" s="67"/>
      <c r="C37" s="787" t="s">
        <v>637</v>
      </c>
      <c r="D37" s="1771"/>
      <c r="E37" s="1771"/>
      <c r="F37" s="1771"/>
      <c r="G37" s="1772"/>
      <c r="H37" s="318">
        <v>47207770919</v>
      </c>
      <c r="I37" s="318">
        <v>47751642091</v>
      </c>
      <c r="J37" s="317">
        <f>H37/I37</f>
        <v>0.98861041949167849</v>
      </c>
      <c r="K37" s="1773" t="s">
        <v>638</v>
      </c>
      <c r="L37" s="1774"/>
      <c r="M37" s="1774"/>
      <c r="N37" s="1774"/>
      <c r="O37" s="1774"/>
      <c r="P37" s="1774"/>
      <c r="Q37" s="1774"/>
      <c r="R37" s="1774"/>
      <c r="S37" s="1774"/>
      <c r="T37" s="1774"/>
      <c r="U37" s="1774"/>
      <c r="V37" s="1774"/>
      <c r="W37" s="1774"/>
      <c r="X37" s="1774"/>
      <c r="Y37" s="1774"/>
      <c r="Z37" s="1774"/>
      <c r="AA37" s="1775"/>
      <c r="AB37" s="315"/>
    </row>
    <row r="38" spans="2:28" s="66" customFormat="1" ht="36.75" customHeight="1" x14ac:dyDescent="0.2">
      <c r="B38" s="67"/>
      <c r="C38" s="787" t="s">
        <v>639</v>
      </c>
      <c r="D38" s="1771"/>
      <c r="E38" s="1771"/>
      <c r="F38" s="1771"/>
      <c r="G38" s="1772"/>
      <c r="H38" s="318">
        <v>42472962078</v>
      </c>
      <c r="I38" s="318">
        <v>46194042543</v>
      </c>
      <c r="J38" s="317">
        <f>H38/I38</f>
        <v>0.91944674550757899</v>
      </c>
      <c r="K38" s="1782" t="s">
        <v>640</v>
      </c>
      <c r="L38" s="1783"/>
      <c r="M38" s="1783"/>
      <c r="N38" s="1783"/>
      <c r="O38" s="1783"/>
      <c r="P38" s="1783"/>
      <c r="Q38" s="1783"/>
      <c r="R38" s="1783"/>
      <c r="S38" s="1783"/>
      <c r="T38" s="1783"/>
      <c r="U38" s="1783"/>
      <c r="V38" s="1783"/>
      <c r="W38" s="1783"/>
      <c r="X38" s="1783"/>
      <c r="Y38" s="1783"/>
      <c r="Z38" s="1783"/>
      <c r="AA38" s="1784"/>
      <c r="AB38" s="315"/>
    </row>
    <row r="39" spans="2:28" s="66" customFormat="1" ht="36.75" customHeight="1" thickBot="1" x14ac:dyDescent="0.25">
      <c r="B39" s="67"/>
      <c r="C39" s="787" t="s">
        <v>641</v>
      </c>
      <c r="D39" s="1771"/>
      <c r="E39" s="1771"/>
      <c r="F39" s="1771"/>
      <c r="G39" s="1772"/>
      <c r="H39" s="318">
        <f>13239113993+15691685784+17476208522</f>
        <v>46407008299</v>
      </c>
      <c r="I39" s="318">
        <f>17782189755+16769237925+17476208522</f>
        <v>52027636202</v>
      </c>
      <c r="J39" s="317">
        <f>H39/I39</f>
        <v>0.89196841691639384</v>
      </c>
      <c r="K39" s="1773" t="s">
        <v>642</v>
      </c>
      <c r="L39" s="1774"/>
      <c r="M39" s="1774"/>
      <c r="N39" s="1774"/>
      <c r="O39" s="1774"/>
      <c r="P39" s="1774"/>
      <c r="Q39" s="1774"/>
      <c r="R39" s="1774"/>
      <c r="S39" s="1774"/>
      <c r="T39" s="1774"/>
      <c r="U39" s="1774"/>
      <c r="V39" s="1774"/>
      <c r="W39" s="1774"/>
      <c r="X39" s="1774"/>
      <c r="Y39" s="1774"/>
      <c r="Z39" s="1774"/>
      <c r="AA39" s="1775"/>
      <c r="AB39" s="315"/>
    </row>
    <row r="40" spans="2:28" s="66" customFormat="1" ht="15.75" customHeight="1" thickBot="1" x14ac:dyDescent="0.25">
      <c r="B40" s="67"/>
      <c r="C40" s="750" t="s">
        <v>51</v>
      </c>
      <c r="D40" s="751"/>
      <c r="E40" s="751"/>
      <c r="F40" s="751"/>
      <c r="G40" s="752"/>
      <c r="H40" s="72">
        <f>SUM(H36:H39)</f>
        <v>149725344070</v>
      </c>
      <c r="I40" s="72">
        <f>SUM(I36:I39)</f>
        <v>160086032349</v>
      </c>
      <c r="J40" s="319">
        <f>H40/I40</f>
        <v>0.93528049807360525</v>
      </c>
      <c r="K40" s="753"/>
      <c r="L40" s="754"/>
      <c r="M40" s="754"/>
      <c r="N40" s="754"/>
      <c r="O40" s="754"/>
      <c r="P40" s="754"/>
      <c r="Q40" s="754"/>
      <c r="R40" s="754"/>
      <c r="S40" s="754"/>
      <c r="T40" s="754"/>
      <c r="U40" s="754"/>
      <c r="V40" s="754"/>
      <c r="W40" s="754"/>
      <c r="X40" s="754"/>
      <c r="Y40" s="754"/>
      <c r="Z40" s="754"/>
      <c r="AA40" s="755"/>
      <c r="AB40" s="315"/>
    </row>
    <row r="41" spans="2:28" s="66" customFormat="1" ht="5.25" customHeight="1" x14ac:dyDescent="0.2">
      <c r="B41" s="67"/>
      <c r="C41" s="73"/>
      <c r="D41" s="73"/>
      <c r="E41" s="73"/>
      <c r="F41" s="73"/>
      <c r="G41" s="73"/>
      <c r="H41" s="74"/>
      <c r="I41" s="74"/>
      <c r="J41" s="75"/>
      <c r="K41" s="73"/>
      <c r="L41" s="73"/>
      <c r="M41" s="73"/>
      <c r="N41" s="73"/>
      <c r="O41" s="73"/>
      <c r="P41" s="73"/>
      <c r="Q41" s="73"/>
      <c r="R41" s="73"/>
      <c r="S41" s="73"/>
      <c r="T41" s="73"/>
      <c r="U41" s="73"/>
      <c r="V41" s="73"/>
      <c r="W41" s="73"/>
      <c r="X41" s="73"/>
      <c r="Y41" s="73"/>
      <c r="Z41" s="73"/>
      <c r="AA41" s="73"/>
      <c r="AB41" s="315"/>
    </row>
    <row r="42" spans="2:28" s="66" customFormat="1" ht="12.75" thickBot="1" x14ac:dyDescent="0.25">
      <c r="B42" s="67"/>
      <c r="C42" s="73"/>
      <c r="D42" s="73"/>
      <c r="E42" s="73"/>
      <c r="F42" s="73"/>
      <c r="G42" s="73"/>
      <c r="H42" s="74"/>
      <c r="I42" s="74"/>
      <c r="J42" s="75"/>
      <c r="K42" s="73"/>
      <c r="L42" s="73"/>
      <c r="M42" s="73"/>
      <c r="N42" s="73"/>
      <c r="O42" s="73"/>
      <c r="P42" s="73"/>
      <c r="Q42" s="73"/>
      <c r="R42" s="73"/>
      <c r="S42" s="73"/>
      <c r="T42" s="73"/>
      <c r="U42" s="73"/>
      <c r="V42" s="73"/>
      <c r="W42" s="73"/>
      <c r="X42" s="73"/>
      <c r="Y42" s="73"/>
      <c r="Z42" s="73"/>
      <c r="AA42" s="73"/>
      <c r="AB42" s="315"/>
    </row>
    <row r="43" spans="2:28" s="66" customFormat="1" ht="12" x14ac:dyDescent="0.2">
      <c r="B43" s="67"/>
      <c r="C43" s="756" t="s">
        <v>52</v>
      </c>
      <c r="D43" s="757"/>
      <c r="E43" s="757"/>
      <c r="F43" s="757"/>
      <c r="G43" s="757"/>
      <c r="H43" s="757"/>
      <c r="I43" s="757"/>
      <c r="J43" s="757"/>
      <c r="K43" s="757"/>
      <c r="L43" s="757"/>
      <c r="M43" s="757"/>
      <c r="N43" s="757"/>
      <c r="O43" s="757"/>
      <c r="P43" s="757"/>
      <c r="Q43" s="757"/>
      <c r="R43" s="757"/>
      <c r="S43" s="757"/>
      <c r="T43" s="757"/>
      <c r="U43" s="757"/>
      <c r="V43" s="757"/>
      <c r="W43" s="757"/>
      <c r="X43" s="757"/>
      <c r="Y43" s="757"/>
      <c r="Z43" s="757"/>
      <c r="AA43" s="758"/>
      <c r="AB43" s="315"/>
    </row>
    <row r="44" spans="2:28" s="76" customFormat="1" ht="12.75" thickBot="1" x14ac:dyDescent="0.25">
      <c r="B44" s="77"/>
      <c r="C44" s="759"/>
      <c r="D44" s="760"/>
      <c r="E44" s="760"/>
      <c r="F44" s="760"/>
      <c r="G44" s="760"/>
      <c r="H44" s="760"/>
      <c r="I44" s="760"/>
      <c r="J44" s="760"/>
      <c r="K44" s="760"/>
      <c r="L44" s="760"/>
      <c r="M44" s="760"/>
      <c r="N44" s="760"/>
      <c r="O44" s="760"/>
      <c r="P44" s="760"/>
      <c r="Q44" s="760"/>
      <c r="R44" s="760"/>
      <c r="S44" s="760"/>
      <c r="T44" s="760"/>
      <c r="U44" s="760"/>
      <c r="V44" s="760"/>
      <c r="W44" s="760"/>
      <c r="X44" s="760"/>
      <c r="Y44" s="760"/>
      <c r="Z44" s="760"/>
      <c r="AA44" s="761"/>
      <c r="AB44" s="315"/>
    </row>
    <row r="45" spans="2:28" s="76" customFormat="1" ht="9.6" customHeight="1" x14ac:dyDescent="0.2">
      <c r="B45" s="77"/>
      <c r="C45" s="762"/>
      <c r="D45" s="763"/>
      <c r="E45" s="763"/>
      <c r="F45" s="763"/>
      <c r="G45" s="763"/>
      <c r="H45" s="763"/>
      <c r="I45" s="763"/>
      <c r="J45" s="763"/>
      <c r="K45" s="763"/>
      <c r="L45" s="763"/>
      <c r="M45" s="763"/>
      <c r="N45" s="763"/>
      <c r="O45" s="763"/>
      <c r="P45" s="763"/>
      <c r="Q45" s="763"/>
      <c r="R45" s="763"/>
      <c r="S45" s="763"/>
      <c r="T45" s="763"/>
      <c r="U45" s="763"/>
      <c r="V45" s="763"/>
      <c r="W45" s="763"/>
      <c r="X45" s="763"/>
      <c r="Y45" s="763"/>
      <c r="Z45" s="763"/>
      <c r="AA45" s="764"/>
      <c r="AB45" s="315"/>
    </row>
    <row r="46" spans="2:28" s="76" customFormat="1" ht="9.75" customHeight="1" x14ac:dyDescent="0.2">
      <c r="B46" s="77"/>
      <c r="C46" s="765"/>
      <c r="D46" s="766"/>
      <c r="E46" s="766"/>
      <c r="F46" s="766"/>
      <c r="G46" s="766"/>
      <c r="H46" s="766"/>
      <c r="I46" s="766"/>
      <c r="J46" s="766"/>
      <c r="K46" s="766"/>
      <c r="L46" s="766"/>
      <c r="M46" s="766"/>
      <c r="N46" s="766"/>
      <c r="O46" s="766"/>
      <c r="P46" s="766"/>
      <c r="Q46" s="766"/>
      <c r="R46" s="766"/>
      <c r="S46" s="766"/>
      <c r="T46" s="766"/>
      <c r="U46" s="766"/>
      <c r="V46" s="766"/>
      <c r="W46" s="766"/>
      <c r="X46" s="766"/>
      <c r="Y46" s="766"/>
      <c r="Z46" s="766"/>
      <c r="AA46" s="767"/>
      <c r="AB46" s="315"/>
    </row>
    <row r="47" spans="2:28" s="76" customFormat="1" ht="12" x14ac:dyDescent="0.2">
      <c r="B47" s="77"/>
      <c r="C47" s="765"/>
      <c r="D47" s="766"/>
      <c r="E47" s="766"/>
      <c r="F47" s="766"/>
      <c r="G47" s="766"/>
      <c r="H47" s="766"/>
      <c r="I47" s="766"/>
      <c r="J47" s="766"/>
      <c r="K47" s="766"/>
      <c r="L47" s="766"/>
      <c r="M47" s="766"/>
      <c r="N47" s="766"/>
      <c r="O47" s="766"/>
      <c r="P47" s="766"/>
      <c r="Q47" s="766"/>
      <c r="R47" s="766"/>
      <c r="S47" s="766"/>
      <c r="T47" s="766"/>
      <c r="U47" s="766"/>
      <c r="V47" s="766"/>
      <c r="W47" s="766"/>
      <c r="X47" s="766"/>
      <c r="Y47" s="766"/>
      <c r="Z47" s="766"/>
      <c r="AA47" s="767"/>
      <c r="AB47" s="315"/>
    </row>
    <row r="48" spans="2:28" s="76" customFormat="1" ht="10.5" customHeight="1" x14ac:dyDescent="0.2">
      <c r="B48" s="77"/>
      <c r="C48" s="765"/>
      <c r="D48" s="766"/>
      <c r="E48" s="766"/>
      <c r="F48" s="766"/>
      <c r="G48" s="766"/>
      <c r="H48" s="766"/>
      <c r="I48" s="766"/>
      <c r="J48" s="766"/>
      <c r="K48" s="766"/>
      <c r="L48" s="766"/>
      <c r="M48" s="766"/>
      <c r="N48" s="766"/>
      <c r="O48" s="766"/>
      <c r="P48" s="766"/>
      <c r="Q48" s="766"/>
      <c r="R48" s="766"/>
      <c r="S48" s="766"/>
      <c r="T48" s="766"/>
      <c r="U48" s="766"/>
      <c r="V48" s="766"/>
      <c r="W48" s="766"/>
      <c r="X48" s="766"/>
      <c r="Y48" s="766"/>
      <c r="Z48" s="766"/>
      <c r="AA48" s="767"/>
      <c r="AB48" s="315"/>
    </row>
    <row r="49" spans="1:28" s="76" customFormat="1" ht="11.25" customHeight="1" x14ac:dyDescent="0.2">
      <c r="B49" s="77"/>
      <c r="C49" s="765"/>
      <c r="D49" s="766"/>
      <c r="E49" s="766"/>
      <c r="F49" s="766"/>
      <c r="G49" s="766"/>
      <c r="H49" s="766"/>
      <c r="I49" s="766"/>
      <c r="J49" s="766"/>
      <c r="K49" s="766"/>
      <c r="L49" s="766"/>
      <c r="M49" s="766"/>
      <c r="N49" s="766"/>
      <c r="O49" s="766"/>
      <c r="P49" s="766"/>
      <c r="Q49" s="766"/>
      <c r="R49" s="766"/>
      <c r="S49" s="766"/>
      <c r="T49" s="766"/>
      <c r="U49" s="766"/>
      <c r="V49" s="766"/>
      <c r="W49" s="766"/>
      <c r="X49" s="766"/>
      <c r="Y49" s="766"/>
      <c r="Z49" s="766"/>
      <c r="AA49" s="767"/>
      <c r="AB49" s="315"/>
    </row>
    <row r="50" spans="1:28" s="76" customFormat="1" ht="11.25" customHeight="1" x14ac:dyDescent="0.2">
      <c r="B50" s="77"/>
      <c r="C50" s="765"/>
      <c r="D50" s="766"/>
      <c r="E50" s="766"/>
      <c r="F50" s="766"/>
      <c r="G50" s="766"/>
      <c r="H50" s="766"/>
      <c r="I50" s="766"/>
      <c r="J50" s="766"/>
      <c r="K50" s="766"/>
      <c r="L50" s="766"/>
      <c r="M50" s="766"/>
      <c r="N50" s="766"/>
      <c r="O50" s="766"/>
      <c r="P50" s="766"/>
      <c r="Q50" s="766"/>
      <c r="R50" s="766"/>
      <c r="S50" s="766"/>
      <c r="T50" s="766"/>
      <c r="U50" s="766"/>
      <c r="V50" s="766"/>
      <c r="W50" s="766"/>
      <c r="X50" s="766"/>
      <c r="Y50" s="766"/>
      <c r="Z50" s="766"/>
      <c r="AA50" s="767"/>
      <c r="AB50" s="315"/>
    </row>
    <row r="51" spans="1:28" s="76" customFormat="1" ht="13.5" customHeight="1" x14ac:dyDescent="0.2">
      <c r="B51" s="77"/>
      <c r="C51" s="765"/>
      <c r="D51" s="766"/>
      <c r="E51" s="766"/>
      <c r="F51" s="766"/>
      <c r="G51" s="766"/>
      <c r="H51" s="766"/>
      <c r="I51" s="766"/>
      <c r="J51" s="766"/>
      <c r="K51" s="766"/>
      <c r="L51" s="766"/>
      <c r="M51" s="766"/>
      <c r="N51" s="766"/>
      <c r="O51" s="766"/>
      <c r="P51" s="766"/>
      <c r="Q51" s="766"/>
      <c r="R51" s="766"/>
      <c r="S51" s="766"/>
      <c r="T51" s="766"/>
      <c r="U51" s="766"/>
      <c r="V51" s="766"/>
      <c r="W51" s="766"/>
      <c r="X51" s="766"/>
      <c r="Y51" s="766"/>
      <c r="Z51" s="766"/>
      <c r="AA51" s="767"/>
      <c r="AB51" s="315"/>
    </row>
    <row r="52" spans="1:28" s="76" customFormat="1" ht="17.45" customHeight="1" x14ac:dyDescent="0.2">
      <c r="B52" s="77"/>
      <c r="C52" s="765"/>
      <c r="D52" s="766"/>
      <c r="E52" s="766"/>
      <c r="F52" s="766"/>
      <c r="G52" s="766"/>
      <c r="H52" s="766"/>
      <c r="I52" s="766"/>
      <c r="J52" s="766"/>
      <c r="K52" s="766"/>
      <c r="L52" s="766"/>
      <c r="M52" s="766"/>
      <c r="N52" s="766"/>
      <c r="O52" s="766"/>
      <c r="P52" s="766"/>
      <c r="Q52" s="766"/>
      <c r="R52" s="766"/>
      <c r="S52" s="766"/>
      <c r="T52" s="766"/>
      <c r="U52" s="766"/>
      <c r="V52" s="766"/>
      <c r="W52" s="766"/>
      <c r="X52" s="766"/>
      <c r="Y52" s="766"/>
      <c r="Z52" s="766"/>
      <c r="AA52" s="767"/>
      <c r="AB52" s="315"/>
    </row>
    <row r="53" spans="1:28" s="76" customFormat="1" ht="24.6" customHeight="1" thickBot="1" x14ac:dyDescent="0.25">
      <c r="B53" s="77"/>
      <c r="C53" s="768"/>
      <c r="D53" s="769"/>
      <c r="E53" s="769"/>
      <c r="F53" s="769"/>
      <c r="G53" s="769"/>
      <c r="H53" s="769"/>
      <c r="I53" s="769"/>
      <c r="J53" s="769"/>
      <c r="K53" s="769"/>
      <c r="L53" s="769"/>
      <c r="M53" s="769"/>
      <c r="N53" s="769"/>
      <c r="O53" s="769"/>
      <c r="P53" s="769"/>
      <c r="Q53" s="769"/>
      <c r="R53" s="769"/>
      <c r="S53" s="769"/>
      <c r="T53" s="769"/>
      <c r="U53" s="769"/>
      <c r="V53" s="769"/>
      <c r="W53" s="769"/>
      <c r="X53" s="769"/>
      <c r="Y53" s="769"/>
      <c r="Z53" s="769"/>
      <c r="AA53" s="770"/>
      <c r="AB53" s="315"/>
    </row>
    <row r="54" spans="1:28" s="76" customFormat="1" ht="12" x14ac:dyDescent="0.2">
      <c r="B54" s="78"/>
      <c r="C54" s="79"/>
      <c r="D54" s="79"/>
      <c r="E54" s="79"/>
      <c r="F54" s="79"/>
      <c r="G54" s="79"/>
      <c r="H54" s="79"/>
      <c r="I54" s="79"/>
      <c r="J54" s="79"/>
      <c r="K54" s="79"/>
      <c r="L54" s="79"/>
      <c r="M54" s="79"/>
      <c r="N54" s="79"/>
      <c r="O54" s="79"/>
      <c r="P54" s="79"/>
      <c r="Q54" s="79"/>
      <c r="R54" s="79"/>
      <c r="S54" s="79"/>
      <c r="T54" s="79"/>
      <c r="U54" s="79"/>
      <c r="V54" s="79"/>
      <c r="W54" s="79"/>
      <c r="X54" s="79"/>
      <c r="Y54" s="79"/>
      <c r="Z54" s="79"/>
      <c r="AA54" s="79"/>
      <c r="AB54" s="320"/>
    </row>
    <row r="55" spans="1:28" s="76" customFormat="1" ht="12.75" thickBot="1" x14ac:dyDescent="0.25">
      <c r="B55" s="81"/>
      <c r="C55" s="82"/>
      <c r="D55" s="82"/>
      <c r="E55" s="82"/>
      <c r="F55" s="82"/>
      <c r="G55" s="82"/>
      <c r="H55" s="82"/>
      <c r="I55" s="82"/>
      <c r="J55" s="82"/>
      <c r="K55" s="82"/>
      <c r="L55" s="82"/>
      <c r="M55" s="82"/>
      <c r="N55" s="82"/>
      <c r="O55" s="82"/>
      <c r="P55" s="82"/>
      <c r="Q55" s="82"/>
      <c r="R55" s="82"/>
      <c r="S55" s="82"/>
      <c r="T55" s="82"/>
      <c r="U55" s="82"/>
      <c r="V55" s="82"/>
      <c r="W55" s="82"/>
      <c r="X55" s="82"/>
      <c r="Y55" s="82"/>
      <c r="Z55" s="82"/>
      <c r="AA55" s="82"/>
      <c r="AB55" s="321"/>
    </row>
    <row r="56" spans="1:28" s="76" customFormat="1" ht="12" x14ac:dyDescent="0.2">
      <c r="B56" s="84"/>
      <c r="C56" s="771" t="s">
        <v>46</v>
      </c>
      <c r="D56" s="772"/>
      <c r="E56" s="772"/>
      <c r="F56" s="772"/>
      <c r="G56" s="773"/>
      <c r="H56" s="771" t="s">
        <v>91</v>
      </c>
      <c r="I56" s="773"/>
      <c r="J56" s="771" t="s">
        <v>64</v>
      </c>
      <c r="K56" s="772"/>
      <c r="L56" s="772"/>
      <c r="M56" s="773"/>
      <c r="N56" s="771" t="s">
        <v>53</v>
      </c>
      <c r="O56" s="772"/>
      <c r="P56" s="772"/>
      <c r="Q56" s="772"/>
      <c r="R56" s="772"/>
      <c r="S56" s="772"/>
      <c r="T56" s="772"/>
      <c r="U56" s="773"/>
      <c r="V56" s="777" t="s">
        <v>54</v>
      </c>
      <c r="W56" s="777"/>
      <c r="X56" s="777"/>
      <c r="Y56" s="777"/>
      <c r="Z56" s="777"/>
      <c r="AA56" s="778"/>
      <c r="AB56" s="122"/>
    </row>
    <row r="57" spans="1:28" s="76" customFormat="1" ht="12" x14ac:dyDescent="0.2">
      <c r="A57" s="85"/>
      <c r="B57" s="86"/>
      <c r="C57" s="774"/>
      <c r="D57" s="775"/>
      <c r="E57" s="775"/>
      <c r="F57" s="775"/>
      <c r="G57" s="776"/>
      <c r="H57" s="774"/>
      <c r="I57" s="776"/>
      <c r="J57" s="774"/>
      <c r="K57" s="775"/>
      <c r="L57" s="775"/>
      <c r="M57" s="776"/>
      <c r="N57" s="774"/>
      <c r="O57" s="775"/>
      <c r="P57" s="775"/>
      <c r="Q57" s="775"/>
      <c r="R57" s="775"/>
      <c r="S57" s="775"/>
      <c r="T57" s="775"/>
      <c r="U57" s="776"/>
      <c r="V57" s="779"/>
      <c r="W57" s="779"/>
      <c r="X57" s="779"/>
      <c r="Y57" s="779"/>
      <c r="Z57" s="779"/>
      <c r="AA57" s="780"/>
      <c r="AB57" s="122"/>
    </row>
    <row r="58" spans="1:28" s="76" customFormat="1" ht="12.75" thickBot="1" x14ac:dyDescent="0.25">
      <c r="A58" s="85"/>
      <c r="B58" s="86"/>
      <c r="C58" s="774"/>
      <c r="D58" s="775"/>
      <c r="E58" s="775"/>
      <c r="F58" s="775"/>
      <c r="G58" s="776"/>
      <c r="H58" s="774"/>
      <c r="I58" s="776"/>
      <c r="J58" s="774"/>
      <c r="K58" s="775"/>
      <c r="L58" s="775"/>
      <c r="M58" s="776"/>
      <c r="N58" s="950"/>
      <c r="O58" s="951"/>
      <c r="P58" s="951"/>
      <c r="Q58" s="951"/>
      <c r="R58" s="951"/>
      <c r="S58" s="951"/>
      <c r="T58" s="951"/>
      <c r="U58" s="952"/>
      <c r="V58" s="953"/>
      <c r="W58" s="953"/>
      <c r="X58" s="953"/>
      <c r="Y58" s="953"/>
      <c r="Z58" s="953"/>
      <c r="AA58" s="954"/>
      <c r="AB58" s="122"/>
    </row>
    <row r="59" spans="1:28" s="76" customFormat="1" ht="56.25" customHeight="1" thickBot="1" x14ac:dyDescent="0.25">
      <c r="B59" s="84"/>
      <c r="C59" s="1796" t="s">
        <v>568</v>
      </c>
      <c r="D59" s="1797"/>
      <c r="E59" s="1797"/>
      <c r="F59" s="1797"/>
      <c r="G59" s="1797"/>
      <c r="H59" s="1798"/>
      <c r="I59" s="1799"/>
      <c r="J59" s="1798">
        <f>J36</f>
        <v>0.9663346948910313</v>
      </c>
      <c r="K59" s="1799"/>
      <c r="L59" s="1799"/>
      <c r="M59" s="1799"/>
      <c r="N59" s="1793" t="s">
        <v>643</v>
      </c>
      <c r="O59" s="1794"/>
      <c r="P59" s="1794"/>
      <c r="Q59" s="1794"/>
      <c r="R59" s="1794"/>
      <c r="S59" s="1794"/>
      <c r="T59" s="1794"/>
      <c r="U59" s="1800"/>
      <c r="V59" s="1793" t="s">
        <v>644</v>
      </c>
      <c r="W59" s="1794"/>
      <c r="X59" s="1794"/>
      <c r="Y59" s="1794"/>
      <c r="Z59" s="1794"/>
      <c r="AA59" s="1795"/>
      <c r="AB59" s="322"/>
    </row>
    <row r="60" spans="1:28" ht="56.25" customHeight="1" thickBot="1" x14ac:dyDescent="0.25">
      <c r="B60" s="289"/>
      <c r="C60" s="1785" t="s">
        <v>571</v>
      </c>
      <c r="D60" s="1786"/>
      <c r="E60" s="1786"/>
      <c r="F60" s="1786"/>
      <c r="G60" s="1786"/>
      <c r="H60" s="1787">
        <v>0.83169999999999999</v>
      </c>
      <c r="I60" s="1788"/>
      <c r="J60" s="1789">
        <v>0.98860000000000003</v>
      </c>
      <c r="K60" s="1786"/>
      <c r="L60" s="1786"/>
      <c r="M60" s="1786"/>
      <c r="N60" s="1790" t="s">
        <v>645</v>
      </c>
      <c r="O60" s="1791"/>
      <c r="P60" s="1791"/>
      <c r="Q60" s="1791"/>
      <c r="R60" s="1791"/>
      <c r="S60" s="1791"/>
      <c r="T60" s="1791"/>
      <c r="U60" s="1792"/>
      <c r="V60" s="1793" t="s">
        <v>646</v>
      </c>
      <c r="W60" s="1794"/>
      <c r="X60" s="1794"/>
      <c r="Y60" s="1794"/>
      <c r="Z60" s="1794"/>
      <c r="AA60" s="1795"/>
      <c r="AB60" s="87"/>
    </row>
    <row r="61" spans="1:28" ht="56.25" customHeight="1" x14ac:dyDescent="0.2">
      <c r="B61" s="289"/>
      <c r="C61" s="1801" t="s">
        <v>647</v>
      </c>
      <c r="D61" s="1788"/>
      <c r="E61" s="1788"/>
      <c r="F61" s="1788"/>
      <c r="G61" s="1788"/>
      <c r="H61" s="1787"/>
      <c r="I61" s="1788"/>
      <c r="J61" s="1787">
        <v>0.9194</v>
      </c>
      <c r="K61" s="1787"/>
      <c r="L61" s="1787"/>
      <c r="M61" s="1787"/>
      <c r="N61" s="1793" t="s">
        <v>648</v>
      </c>
      <c r="O61" s="1794"/>
      <c r="P61" s="1794"/>
      <c r="Q61" s="1794"/>
      <c r="R61" s="1794"/>
      <c r="S61" s="1794"/>
      <c r="T61" s="1794"/>
      <c r="U61" s="1800"/>
      <c r="V61" s="1793" t="s">
        <v>649</v>
      </c>
      <c r="W61" s="1794"/>
      <c r="X61" s="1794"/>
      <c r="Y61" s="1794"/>
      <c r="Z61" s="1794"/>
      <c r="AA61" s="1795"/>
      <c r="AB61" s="87"/>
    </row>
    <row r="62" spans="1:28" ht="56.25" customHeight="1" x14ac:dyDescent="0.2">
      <c r="B62" s="289"/>
      <c r="C62" s="1801" t="s">
        <v>650</v>
      </c>
      <c r="D62" s="1788"/>
      <c r="E62" s="1788"/>
      <c r="F62" s="1788"/>
      <c r="G62" s="1788"/>
      <c r="H62" s="1802">
        <v>0.9244</v>
      </c>
      <c r="I62" s="1803"/>
      <c r="J62" s="1802">
        <v>0.89200000000000002</v>
      </c>
      <c r="K62" s="1804"/>
      <c r="L62" s="1804"/>
      <c r="M62" s="1803"/>
      <c r="N62" s="1790" t="s">
        <v>651</v>
      </c>
      <c r="O62" s="1791"/>
      <c r="P62" s="1791"/>
      <c r="Q62" s="1791"/>
      <c r="R62" s="1791"/>
      <c r="S62" s="1791"/>
      <c r="T62" s="1791"/>
      <c r="U62" s="1792"/>
      <c r="V62" s="1790" t="s">
        <v>652</v>
      </c>
      <c r="W62" s="1791"/>
      <c r="X62" s="1791"/>
      <c r="Y62" s="1791"/>
      <c r="Z62" s="1791"/>
      <c r="AA62" s="1805"/>
      <c r="AB62" s="87"/>
    </row>
    <row r="63" spans="1:28" ht="20.25" customHeight="1" x14ac:dyDescent="0.2">
      <c r="B63" s="291"/>
      <c r="AB63" s="89"/>
    </row>
    <row r="102" ht="6" customHeight="1" x14ac:dyDescent="0.2"/>
  </sheetData>
  <mergeCells count="97">
    <mergeCell ref="C61:G61"/>
    <mergeCell ref="H61:I61"/>
    <mergeCell ref="J61:M61"/>
    <mergeCell ref="N61:U61"/>
    <mergeCell ref="V61:AA61"/>
    <mergeCell ref="C62:G62"/>
    <mergeCell ref="H62:I62"/>
    <mergeCell ref="J62:M62"/>
    <mergeCell ref="N62:U62"/>
    <mergeCell ref="V62:AA62"/>
    <mergeCell ref="C59:G59"/>
    <mergeCell ref="H59:I59"/>
    <mergeCell ref="J59:M59"/>
    <mergeCell ref="N59:U59"/>
    <mergeCell ref="V59:AA59"/>
    <mergeCell ref="C60:G60"/>
    <mergeCell ref="H60:I60"/>
    <mergeCell ref="J60:M60"/>
    <mergeCell ref="N60:U60"/>
    <mergeCell ref="V60:AA60"/>
    <mergeCell ref="C43:AA44"/>
    <mergeCell ref="C45:AA53"/>
    <mergeCell ref="C56:G58"/>
    <mergeCell ref="H56:I58"/>
    <mergeCell ref="J56:M58"/>
    <mergeCell ref="N56:U58"/>
    <mergeCell ref="V56:AA58"/>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 right="0.7" top="0.75" bottom="0.75" header="0.3" footer="0.3"/>
  <drawing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01"/>
  <sheetViews>
    <sheetView topLeftCell="A31" workbookViewId="0">
      <selection activeCell="H39" sqref="H39:J39"/>
    </sheetView>
  </sheetViews>
  <sheetFormatPr baseColWidth="10" defaultColWidth="3.7109375" defaultRowHeight="14.25" x14ac:dyDescent="0.2"/>
  <cols>
    <col min="1" max="1" width="3.7109375" style="48"/>
    <col min="2" max="2" width="2.85546875" style="48" customWidth="1"/>
    <col min="3" max="6" width="2.7109375" style="48" customWidth="1"/>
    <col min="7" max="7" width="4.28515625" style="48" customWidth="1"/>
    <col min="8" max="9" width="18.140625" style="48" customWidth="1"/>
    <col min="10" max="10" width="16.140625" style="48" customWidth="1"/>
    <col min="11" max="12" width="3.42578125" style="48" customWidth="1"/>
    <col min="13" max="15" width="2.7109375" style="48" customWidth="1"/>
    <col min="16" max="16" width="3.42578125" style="48" customWidth="1"/>
    <col min="17" max="17" width="3.5703125" style="48" customWidth="1"/>
    <col min="18" max="18" width="3.7109375" style="48"/>
    <col min="19" max="19" width="3.28515625" style="48" customWidth="1"/>
    <col min="20" max="20" width="7.42578125" style="48" customWidth="1"/>
    <col min="21" max="21" width="3.5703125" style="48" customWidth="1"/>
    <col min="22" max="22" width="3.7109375" style="48"/>
    <col min="23" max="25" width="5" style="48" customWidth="1"/>
    <col min="26" max="26" width="6.7109375" style="48" customWidth="1"/>
    <col min="27" max="27" width="4.140625" style="48" customWidth="1"/>
    <col min="28" max="28" width="2" style="48" customWidth="1"/>
    <col min="29" max="16384" width="3.7109375" style="48"/>
  </cols>
  <sheetData>
    <row r="1" spans="1:28" ht="15" thickBot="1" x14ac:dyDescent="0.25">
      <c r="A1" s="46"/>
      <c r="B1" s="47"/>
      <c r="C1" s="47"/>
      <c r="D1" s="47"/>
      <c r="E1" s="47"/>
      <c r="F1" s="47"/>
    </row>
    <row r="2" spans="1:28" ht="45.75" customHeight="1" x14ac:dyDescent="0.2">
      <c r="A2" s="46"/>
      <c r="B2" s="846"/>
      <c r="C2" s="847"/>
      <c r="D2" s="847"/>
      <c r="E2" s="847"/>
      <c r="F2" s="847"/>
      <c r="G2" s="847"/>
      <c r="H2" s="852" t="s">
        <v>0</v>
      </c>
      <c r="I2" s="852"/>
      <c r="J2" s="852"/>
      <c r="K2" s="852"/>
      <c r="L2" s="852"/>
      <c r="M2" s="852"/>
      <c r="N2" s="852"/>
      <c r="O2" s="852"/>
      <c r="P2" s="852"/>
      <c r="Q2" s="852"/>
      <c r="R2" s="852"/>
      <c r="S2" s="852"/>
      <c r="T2" s="852"/>
      <c r="U2" s="852"/>
      <c r="V2" s="852"/>
      <c r="W2" s="852"/>
      <c r="X2" s="852"/>
      <c r="Y2" s="852"/>
      <c r="Z2" s="852"/>
      <c r="AA2" s="852"/>
      <c r="AB2" s="853"/>
    </row>
    <row r="3" spans="1:28" ht="15" x14ac:dyDescent="0.2">
      <c r="A3" s="46"/>
      <c r="B3" s="848"/>
      <c r="C3" s="849"/>
      <c r="D3" s="849"/>
      <c r="E3" s="849"/>
      <c r="F3" s="849"/>
      <c r="G3" s="849"/>
      <c r="H3" s="854" t="s">
        <v>1</v>
      </c>
      <c r="I3" s="854"/>
      <c r="J3" s="854"/>
      <c r="K3" s="854"/>
      <c r="L3" s="854"/>
      <c r="M3" s="854"/>
      <c r="N3" s="854"/>
      <c r="O3" s="854"/>
      <c r="P3" s="854" t="s">
        <v>2</v>
      </c>
      <c r="Q3" s="854"/>
      <c r="R3" s="854"/>
      <c r="S3" s="854"/>
      <c r="T3" s="854"/>
      <c r="U3" s="854"/>
      <c r="V3" s="854"/>
      <c r="W3" s="854"/>
      <c r="X3" s="854"/>
      <c r="Y3" s="854"/>
      <c r="Z3" s="854"/>
      <c r="AA3" s="854"/>
      <c r="AB3" s="855"/>
    </row>
    <row r="4" spans="1:28" ht="15.75" thickBot="1" x14ac:dyDescent="0.25">
      <c r="A4" s="46"/>
      <c r="B4" s="850"/>
      <c r="C4" s="851"/>
      <c r="D4" s="851"/>
      <c r="E4" s="851"/>
      <c r="F4" s="851"/>
      <c r="G4" s="851"/>
      <c r="H4" s="856" t="s">
        <v>3</v>
      </c>
      <c r="I4" s="856"/>
      <c r="J4" s="856"/>
      <c r="K4" s="856"/>
      <c r="L4" s="856"/>
      <c r="M4" s="856"/>
      <c r="N4" s="856"/>
      <c r="O4" s="856"/>
      <c r="P4" s="856"/>
      <c r="Q4" s="856"/>
      <c r="R4" s="856"/>
      <c r="S4" s="856"/>
      <c r="T4" s="856"/>
      <c r="U4" s="856"/>
      <c r="V4" s="856"/>
      <c r="W4" s="856"/>
      <c r="X4" s="856"/>
      <c r="Y4" s="856"/>
      <c r="Z4" s="856"/>
      <c r="AA4" s="856"/>
      <c r="AB4" s="857"/>
    </row>
    <row r="5" spans="1:28" ht="15" x14ac:dyDescent="0.2">
      <c r="A5" s="46"/>
      <c r="B5" s="46"/>
      <c r="C5" s="46"/>
      <c r="D5" s="46"/>
      <c r="E5" s="46"/>
      <c r="F5" s="46"/>
      <c r="G5" s="46"/>
      <c r="H5" s="49"/>
      <c r="I5" s="49"/>
      <c r="J5" s="49"/>
      <c r="K5" s="49"/>
      <c r="L5" s="49"/>
      <c r="M5" s="49"/>
      <c r="N5" s="49"/>
      <c r="O5" s="49"/>
      <c r="P5" s="49"/>
      <c r="Q5" s="49"/>
      <c r="R5" s="49"/>
      <c r="S5" s="49"/>
      <c r="T5" s="49"/>
      <c r="U5" s="49"/>
      <c r="V5" s="49"/>
      <c r="W5" s="49"/>
      <c r="X5" s="49"/>
      <c r="Y5" s="49"/>
      <c r="Z5" s="49"/>
      <c r="AA5" s="49"/>
      <c r="AB5" s="49"/>
    </row>
    <row r="6" spans="1:28" ht="15.75" thickBot="1" x14ac:dyDescent="0.25">
      <c r="B6" s="50"/>
      <c r="C6" s="51"/>
      <c r="D6" s="51"/>
      <c r="E6" s="51"/>
      <c r="F6" s="51"/>
      <c r="G6" s="51"/>
      <c r="H6" s="51"/>
      <c r="I6" s="52"/>
      <c r="J6" s="52"/>
      <c r="K6" s="52"/>
      <c r="L6" s="52"/>
      <c r="M6" s="52"/>
      <c r="N6" s="52"/>
      <c r="O6" s="52"/>
      <c r="P6" s="52"/>
      <c r="Q6" s="52"/>
      <c r="R6" s="53"/>
      <c r="S6" s="53"/>
      <c r="T6" s="53"/>
      <c r="U6" s="53"/>
      <c r="V6" s="53"/>
      <c r="W6" s="51"/>
      <c r="X6" s="51"/>
      <c r="Y6" s="51"/>
      <c r="Z6" s="51"/>
      <c r="AA6" s="51"/>
      <c r="AB6" s="54"/>
    </row>
    <row r="7" spans="1:28" ht="15" customHeight="1" x14ac:dyDescent="0.2">
      <c r="B7" s="55"/>
      <c r="C7" s="666" t="s">
        <v>4</v>
      </c>
      <c r="D7" s="667"/>
      <c r="E7" s="667"/>
      <c r="F7" s="667"/>
      <c r="G7" s="667"/>
      <c r="H7" s="668"/>
      <c r="I7" s="700" t="s">
        <v>624</v>
      </c>
      <c r="J7" s="701"/>
      <c r="K7" s="701"/>
      <c r="L7" s="701"/>
      <c r="M7" s="701"/>
      <c r="N7" s="701"/>
      <c r="O7" s="701"/>
      <c r="P7" s="701"/>
      <c r="Q7" s="701"/>
      <c r="R7" s="701"/>
      <c r="S7" s="701"/>
      <c r="T7" s="701"/>
      <c r="U7" s="701"/>
      <c r="V7" s="701"/>
      <c r="W7" s="701"/>
      <c r="X7" s="701"/>
      <c r="Y7" s="701"/>
      <c r="Z7" s="701"/>
      <c r="AA7" s="702"/>
      <c r="AB7" s="56"/>
    </row>
    <row r="8" spans="1:28" ht="15.75" thickBot="1" x14ac:dyDescent="0.25">
      <c r="B8" s="55"/>
      <c r="C8" s="669"/>
      <c r="D8" s="670"/>
      <c r="E8" s="670"/>
      <c r="F8" s="670"/>
      <c r="G8" s="670"/>
      <c r="H8" s="671"/>
      <c r="I8" s="703"/>
      <c r="J8" s="704"/>
      <c r="K8" s="704"/>
      <c r="L8" s="704"/>
      <c r="M8" s="704"/>
      <c r="N8" s="704"/>
      <c r="O8" s="704"/>
      <c r="P8" s="704"/>
      <c r="Q8" s="704"/>
      <c r="R8" s="704"/>
      <c r="S8" s="704"/>
      <c r="T8" s="704"/>
      <c r="U8" s="704"/>
      <c r="V8" s="704"/>
      <c r="W8" s="704"/>
      <c r="X8" s="704"/>
      <c r="Y8" s="704"/>
      <c r="Z8" s="704"/>
      <c r="AA8" s="705"/>
      <c r="AB8" s="56"/>
    </row>
    <row r="9" spans="1:28" ht="15.75" thickBot="1" x14ac:dyDescent="0.25">
      <c r="B9" s="55"/>
      <c r="C9" s="57"/>
      <c r="D9" s="57"/>
      <c r="E9" s="57"/>
      <c r="F9" s="57"/>
      <c r="G9" s="57"/>
      <c r="H9" s="57"/>
      <c r="I9" s="58"/>
      <c r="J9" s="58"/>
      <c r="K9" s="58"/>
      <c r="L9" s="58"/>
      <c r="M9" s="58"/>
      <c r="N9" s="58"/>
      <c r="O9" s="58"/>
      <c r="P9" s="58"/>
      <c r="Q9" s="58"/>
      <c r="R9" s="59"/>
      <c r="S9" s="59"/>
      <c r="T9" s="59"/>
      <c r="U9" s="59"/>
      <c r="V9" s="59"/>
      <c r="W9" s="57"/>
      <c r="X9" s="57"/>
      <c r="Y9" s="57"/>
      <c r="Z9" s="57"/>
      <c r="AA9" s="57"/>
      <c r="AB9" s="56"/>
    </row>
    <row r="10" spans="1:28" ht="15" customHeight="1" thickBot="1" x14ac:dyDescent="0.25">
      <c r="B10" s="55"/>
      <c r="C10" s="666" t="s">
        <v>6</v>
      </c>
      <c r="D10" s="667"/>
      <c r="E10" s="667"/>
      <c r="F10" s="667"/>
      <c r="G10" s="667"/>
      <c r="H10" s="668"/>
      <c r="I10" s="838" t="s">
        <v>653</v>
      </c>
      <c r="J10" s="839"/>
      <c r="K10" s="839"/>
      <c r="L10" s="839"/>
      <c r="M10" s="839"/>
      <c r="N10" s="839"/>
      <c r="O10" s="839"/>
      <c r="P10" s="839"/>
      <c r="Q10" s="840"/>
      <c r="R10" s="708" t="s">
        <v>8</v>
      </c>
      <c r="S10" s="709"/>
      <c r="T10" s="709"/>
      <c r="U10" s="710"/>
      <c r="V10" s="608" t="s">
        <v>9</v>
      </c>
      <c r="W10" s="609"/>
      <c r="X10" s="609"/>
      <c r="Y10" s="609"/>
      <c r="Z10" s="609"/>
      <c r="AA10" s="610"/>
      <c r="AB10" s="56"/>
    </row>
    <row r="11" spans="1:28" ht="28.5" customHeight="1" thickBot="1" x14ac:dyDescent="0.25">
      <c r="B11" s="55"/>
      <c r="C11" s="669"/>
      <c r="D11" s="670"/>
      <c r="E11" s="670"/>
      <c r="F11" s="670"/>
      <c r="G11" s="670"/>
      <c r="H11" s="671"/>
      <c r="I11" s="841"/>
      <c r="J11" s="842"/>
      <c r="K11" s="842"/>
      <c r="L11" s="842"/>
      <c r="M11" s="842"/>
      <c r="N11" s="842"/>
      <c r="O11" s="842"/>
      <c r="P11" s="842"/>
      <c r="Q11" s="843"/>
      <c r="R11" s="804" t="s">
        <v>654</v>
      </c>
      <c r="S11" s="844"/>
      <c r="T11" s="844"/>
      <c r="U11" s="845"/>
      <c r="V11" s="1516" t="s">
        <v>283</v>
      </c>
      <c r="W11" s="1528"/>
      <c r="X11" s="1528"/>
      <c r="Y11" s="1528"/>
      <c r="Z11" s="1528"/>
      <c r="AA11" s="1529"/>
      <c r="AB11" s="56"/>
    </row>
    <row r="12" spans="1:28" ht="15" thickBot="1" x14ac:dyDescent="0.25">
      <c r="B12" s="60"/>
      <c r="C12" s="61"/>
      <c r="D12" s="61"/>
      <c r="E12" s="61"/>
      <c r="F12" s="61"/>
      <c r="G12" s="61"/>
      <c r="H12" s="61"/>
      <c r="I12" s="61"/>
      <c r="J12" s="61"/>
      <c r="K12" s="61"/>
      <c r="L12" s="61"/>
      <c r="M12" s="61"/>
      <c r="N12" s="61"/>
      <c r="O12" s="61"/>
      <c r="P12" s="61"/>
      <c r="Q12" s="61"/>
      <c r="R12" s="61"/>
      <c r="S12" s="61"/>
      <c r="T12" s="61"/>
      <c r="U12" s="61"/>
      <c r="V12" s="61"/>
      <c r="W12" s="61"/>
      <c r="X12" s="61"/>
      <c r="Y12" s="61"/>
      <c r="Z12" s="61"/>
      <c r="AA12" s="61"/>
      <c r="AB12" s="62"/>
    </row>
    <row r="13" spans="1:28" ht="15" customHeight="1" x14ac:dyDescent="0.2">
      <c r="B13" s="60"/>
      <c r="C13" s="666" t="s">
        <v>11</v>
      </c>
      <c r="D13" s="667"/>
      <c r="E13" s="667"/>
      <c r="F13" s="667"/>
      <c r="G13" s="667"/>
      <c r="H13" s="668"/>
      <c r="I13" s="829" t="s">
        <v>655</v>
      </c>
      <c r="J13" s="830"/>
      <c r="K13" s="830"/>
      <c r="L13" s="830"/>
      <c r="M13" s="830"/>
      <c r="N13" s="830"/>
      <c r="O13" s="830"/>
      <c r="P13" s="830"/>
      <c r="Q13" s="830"/>
      <c r="R13" s="830"/>
      <c r="S13" s="831"/>
      <c r="T13" s="666" t="s">
        <v>13</v>
      </c>
      <c r="U13" s="667"/>
      <c r="V13" s="667"/>
      <c r="W13" s="667"/>
      <c r="X13" s="667"/>
      <c r="Y13" s="667"/>
      <c r="Z13" s="667"/>
      <c r="AA13" s="668"/>
      <c r="AB13" s="62"/>
    </row>
    <row r="14" spans="1:28" ht="19.899999999999999" customHeight="1" thickBot="1" x14ac:dyDescent="0.25">
      <c r="B14" s="60"/>
      <c r="C14" s="669"/>
      <c r="D14" s="670"/>
      <c r="E14" s="670"/>
      <c r="F14" s="670"/>
      <c r="G14" s="670"/>
      <c r="H14" s="671"/>
      <c r="I14" s="832"/>
      <c r="J14" s="833"/>
      <c r="K14" s="833"/>
      <c r="L14" s="833"/>
      <c r="M14" s="833"/>
      <c r="N14" s="833"/>
      <c r="O14" s="833"/>
      <c r="P14" s="833"/>
      <c r="Q14" s="833"/>
      <c r="R14" s="833"/>
      <c r="S14" s="834"/>
      <c r="T14" s="835" t="s">
        <v>14</v>
      </c>
      <c r="U14" s="836"/>
      <c r="V14" s="836"/>
      <c r="W14" s="836"/>
      <c r="X14" s="836"/>
      <c r="Y14" s="836"/>
      <c r="Z14" s="836"/>
      <c r="AA14" s="837"/>
      <c r="AB14" s="62"/>
    </row>
    <row r="15" spans="1:28" ht="15" thickBot="1" x14ac:dyDescent="0.25">
      <c r="B15" s="60"/>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2"/>
    </row>
    <row r="16" spans="1:28" ht="48.75" customHeight="1" thickBot="1" x14ac:dyDescent="0.25">
      <c r="B16" s="60"/>
      <c r="C16" s="629" t="s">
        <v>15</v>
      </c>
      <c r="D16" s="630"/>
      <c r="E16" s="630"/>
      <c r="F16" s="630"/>
      <c r="G16" s="630"/>
      <c r="H16" s="631"/>
      <c r="I16" s="801" t="s">
        <v>656</v>
      </c>
      <c r="J16" s="802"/>
      <c r="K16" s="802"/>
      <c r="L16" s="802"/>
      <c r="M16" s="802"/>
      <c r="N16" s="802"/>
      <c r="O16" s="802"/>
      <c r="P16" s="802"/>
      <c r="Q16" s="802"/>
      <c r="R16" s="802"/>
      <c r="S16" s="802"/>
      <c r="T16" s="802"/>
      <c r="U16" s="802"/>
      <c r="V16" s="802"/>
      <c r="W16" s="802"/>
      <c r="X16" s="802"/>
      <c r="Y16" s="802"/>
      <c r="Z16" s="802"/>
      <c r="AA16" s="803"/>
      <c r="AB16" s="62"/>
    </row>
    <row r="17" spans="2:28" ht="16.5" customHeight="1" thickBot="1" x14ac:dyDescent="0.25">
      <c r="B17" s="60"/>
      <c r="C17" s="59"/>
      <c r="D17" s="59"/>
      <c r="E17" s="59"/>
      <c r="F17" s="59"/>
      <c r="G17" s="59"/>
      <c r="H17" s="59"/>
      <c r="I17" s="63"/>
      <c r="J17" s="63"/>
      <c r="K17" s="63"/>
      <c r="L17" s="63"/>
      <c r="M17" s="63"/>
      <c r="N17" s="63"/>
      <c r="O17" s="63"/>
      <c r="P17" s="63"/>
      <c r="Q17" s="63"/>
      <c r="R17" s="63"/>
      <c r="S17" s="63"/>
      <c r="T17" s="63"/>
      <c r="U17" s="63"/>
      <c r="V17" s="63"/>
      <c r="W17" s="63"/>
      <c r="X17" s="63"/>
      <c r="Y17" s="63"/>
      <c r="Z17" s="63"/>
      <c r="AA17" s="63"/>
      <c r="AB17" s="62"/>
    </row>
    <row r="18" spans="2:28" ht="45" customHeight="1" thickBot="1" x14ac:dyDescent="0.25">
      <c r="B18" s="60"/>
      <c r="C18" s="629" t="s">
        <v>73</v>
      </c>
      <c r="D18" s="630"/>
      <c r="E18" s="630"/>
      <c r="F18" s="630"/>
      <c r="G18" s="630"/>
      <c r="H18" s="631"/>
      <c r="I18" s="801" t="s">
        <v>657</v>
      </c>
      <c r="J18" s="802"/>
      <c r="K18" s="802"/>
      <c r="L18" s="802"/>
      <c r="M18" s="802"/>
      <c r="N18" s="802"/>
      <c r="O18" s="802"/>
      <c r="P18" s="802"/>
      <c r="Q18" s="802"/>
      <c r="R18" s="802"/>
      <c r="S18" s="802"/>
      <c r="T18" s="802"/>
      <c r="U18" s="802"/>
      <c r="V18" s="802"/>
      <c r="W18" s="802"/>
      <c r="X18" s="802"/>
      <c r="Y18" s="802"/>
      <c r="Z18" s="802"/>
      <c r="AA18" s="803"/>
      <c r="AB18" s="62"/>
    </row>
    <row r="19" spans="2:28" ht="16.5" customHeight="1" thickBot="1" x14ac:dyDescent="0.25">
      <c r="B19" s="60"/>
      <c r="C19" s="59"/>
      <c r="D19" s="59"/>
      <c r="E19" s="59"/>
      <c r="F19" s="59"/>
      <c r="G19" s="59"/>
      <c r="H19" s="59"/>
      <c r="I19" s="63"/>
      <c r="J19" s="63"/>
      <c r="K19" s="63"/>
      <c r="L19" s="63"/>
      <c r="M19" s="63"/>
      <c r="N19" s="63"/>
      <c r="O19" s="63"/>
      <c r="P19" s="63"/>
      <c r="Q19" s="63"/>
      <c r="R19" s="63"/>
      <c r="S19" s="63"/>
      <c r="T19" s="63"/>
      <c r="U19" s="63"/>
      <c r="V19" s="63"/>
      <c r="W19" s="63"/>
      <c r="X19" s="63"/>
      <c r="Y19" s="63"/>
      <c r="Z19" s="63"/>
      <c r="AA19" s="63"/>
      <c r="AB19" s="62"/>
    </row>
    <row r="20" spans="2:28" s="46" customFormat="1" ht="22.5" customHeight="1" x14ac:dyDescent="0.2">
      <c r="B20" s="60"/>
      <c r="C20" s="684" t="s">
        <v>19</v>
      </c>
      <c r="D20" s="685"/>
      <c r="E20" s="685"/>
      <c r="F20" s="685"/>
      <c r="G20" s="685"/>
      <c r="H20" s="686"/>
      <c r="I20" s="814" t="s">
        <v>658</v>
      </c>
      <c r="J20" s="815"/>
      <c r="K20" s="815"/>
      <c r="L20" s="816"/>
      <c r="M20" s="608" t="s">
        <v>21</v>
      </c>
      <c r="N20" s="609"/>
      <c r="O20" s="609"/>
      <c r="P20" s="609"/>
      <c r="Q20" s="609"/>
      <c r="R20" s="609"/>
      <c r="S20" s="610"/>
      <c r="T20" s="608" t="s">
        <v>22</v>
      </c>
      <c r="U20" s="609"/>
      <c r="V20" s="609"/>
      <c r="W20" s="609"/>
      <c r="X20" s="609"/>
      <c r="Y20" s="609"/>
      <c r="Z20" s="609"/>
      <c r="AA20" s="610"/>
      <c r="AB20" s="62"/>
    </row>
    <row r="21" spans="2:28" s="46" customFormat="1" ht="21.6" customHeight="1" thickBot="1" x14ac:dyDescent="0.25">
      <c r="B21" s="60"/>
      <c r="C21" s="687"/>
      <c r="D21" s="688"/>
      <c r="E21" s="688"/>
      <c r="F21" s="688"/>
      <c r="G21" s="688"/>
      <c r="H21" s="689"/>
      <c r="I21" s="817"/>
      <c r="J21" s="818"/>
      <c r="K21" s="818"/>
      <c r="L21" s="819"/>
      <c r="M21" s="823" t="s">
        <v>23</v>
      </c>
      <c r="N21" s="824"/>
      <c r="O21" s="824"/>
      <c r="P21" s="824"/>
      <c r="Q21" s="824"/>
      <c r="R21" s="824"/>
      <c r="S21" s="825"/>
      <c r="T21" s="1516" t="s">
        <v>157</v>
      </c>
      <c r="U21" s="824"/>
      <c r="V21" s="824"/>
      <c r="W21" s="824"/>
      <c r="X21" s="824"/>
      <c r="Y21" s="824"/>
      <c r="Z21" s="824"/>
      <c r="AA21" s="825"/>
      <c r="AB21" s="62"/>
    </row>
    <row r="22" spans="2:28" ht="15" thickBot="1" x14ac:dyDescent="0.25">
      <c r="B22" s="60"/>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2"/>
    </row>
    <row r="23" spans="2:28" ht="31.5" customHeight="1" x14ac:dyDescent="0.2">
      <c r="B23" s="60"/>
      <c r="C23" s="608" t="s">
        <v>25</v>
      </c>
      <c r="D23" s="609"/>
      <c r="E23" s="609"/>
      <c r="F23" s="609"/>
      <c r="G23" s="609"/>
      <c r="H23" s="609"/>
      <c r="I23" s="610"/>
      <c r="J23" s="608" t="s">
        <v>26</v>
      </c>
      <c r="K23" s="609"/>
      <c r="L23" s="609"/>
      <c r="M23" s="609"/>
      <c r="N23" s="609"/>
      <c r="O23" s="609"/>
      <c r="P23" s="610"/>
      <c r="Q23" s="608" t="s">
        <v>27</v>
      </c>
      <c r="R23" s="609"/>
      <c r="S23" s="609"/>
      <c r="T23" s="609"/>
      <c r="U23" s="609"/>
      <c r="V23" s="609"/>
      <c r="W23" s="609"/>
      <c r="X23" s="609"/>
      <c r="Y23" s="609"/>
      <c r="Z23" s="609"/>
      <c r="AA23" s="610"/>
      <c r="AB23" s="62"/>
    </row>
    <row r="24" spans="2:28" ht="18" customHeight="1" thickBot="1" x14ac:dyDescent="0.25">
      <c r="B24" s="60"/>
      <c r="C24" s="808" t="s">
        <v>659</v>
      </c>
      <c r="D24" s="1806"/>
      <c r="E24" s="1806"/>
      <c r="F24" s="1806"/>
      <c r="G24" s="1806"/>
      <c r="H24" s="1806"/>
      <c r="I24" s="1807"/>
      <c r="J24" s="808" t="s">
        <v>624</v>
      </c>
      <c r="K24" s="809"/>
      <c r="L24" s="809"/>
      <c r="M24" s="809"/>
      <c r="N24" s="809"/>
      <c r="O24" s="809"/>
      <c r="P24" s="810"/>
      <c r="Q24" s="1808" t="s">
        <v>227</v>
      </c>
      <c r="R24" s="794"/>
      <c r="S24" s="794"/>
      <c r="T24" s="794"/>
      <c r="U24" s="794"/>
      <c r="V24" s="794"/>
      <c r="W24" s="794"/>
      <c r="X24" s="794"/>
      <c r="Y24" s="794"/>
      <c r="Z24" s="794"/>
      <c r="AA24" s="796"/>
      <c r="AB24" s="62"/>
    </row>
    <row r="25" spans="2:28" ht="15" thickBot="1" x14ac:dyDescent="0.25">
      <c r="B25" s="60"/>
      <c r="C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62"/>
    </row>
    <row r="26" spans="2:28" ht="22.15" customHeight="1" thickBot="1" x14ac:dyDescent="0.25">
      <c r="B26" s="60"/>
      <c r="C26" s="629" t="s">
        <v>31</v>
      </c>
      <c r="D26" s="630"/>
      <c r="E26" s="630"/>
      <c r="F26" s="630"/>
      <c r="G26" s="630"/>
      <c r="H26" s="631"/>
      <c r="I26" s="801" t="s">
        <v>660</v>
      </c>
      <c r="J26" s="802"/>
      <c r="K26" s="802"/>
      <c r="L26" s="802"/>
      <c r="M26" s="802"/>
      <c r="N26" s="802"/>
      <c r="O26" s="802"/>
      <c r="P26" s="802"/>
      <c r="Q26" s="802"/>
      <c r="R26" s="802"/>
      <c r="S26" s="802"/>
      <c r="T26" s="802"/>
      <c r="U26" s="802"/>
      <c r="V26" s="802"/>
      <c r="W26" s="802"/>
      <c r="X26" s="802"/>
      <c r="Y26" s="802"/>
      <c r="Z26" s="802"/>
      <c r="AA26" s="803"/>
      <c r="AB26" s="62"/>
    </row>
    <row r="27" spans="2:28" ht="15.75" thickBot="1" x14ac:dyDescent="0.25">
      <c r="B27" s="60"/>
      <c r="C27" s="59"/>
      <c r="D27" s="59"/>
      <c r="E27" s="59"/>
      <c r="F27" s="59"/>
      <c r="G27" s="59"/>
      <c r="H27" s="59"/>
      <c r="I27" s="63"/>
      <c r="J27" s="63"/>
      <c r="K27" s="63"/>
      <c r="L27" s="63"/>
      <c r="M27" s="63"/>
      <c r="N27" s="63"/>
      <c r="O27" s="63"/>
      <c r="P27" s="63"/>
      <c r="Q27" s="63"/>
      <c r="R27" s="63"/>
      <c r="S27" s="63"/>
      <c r="T27" s="63"/>
      <c r="U27" s="63"/>
      <c r="V27" s="63"/>
      <c r="W27" s="63"/>
      <c r="X27" s="63"/>
      <c r="Y27" s="63"/>
      <c r="Z27" s="63"/>
      <c r="AA27" s="63"/>
      <c r="AB27" s="62"/>
    </row>
    <row r="28" spans="2:28" ht="45.6" customHeight="1" thickBot="1" x14ac:dyDescent="0.25">
      <c r="B28" s="60"/>
      <c r="C28" s="629" t="s">
        <v>33</v>
      </c>
      <c r="D28" s="630"/>
      <c r="E28" s="630"/>
      <c r="F28" s="630"/>
      <c r="G28" s="630"/>
      <c r="H28" s="631"/>
      <c r="I28" s="804">
        <v>0.94</v>
      </c>
      <c r="J28" s="801"/>
      <c r="K28" s="617" t="s">
        <v>34</v>
      </c>
      <c r="L28" s="618"/>
      <c r="M28" s="618"/>
      <c r="N28" s="619"/>
      <c r="O28" s="805" t="s">
        <v>35</v>
      </c>
      <c r="P28" s="806"/>
      <c r="Q28" s="806"/>
      <c r="R28" s="807"/>
      <c r="S28" s="313"/>
      <c r="T28" s="806" t="s">
        <v>36</v>
      </c>
      <c r="U28" s="806"/>
      <c r="V28" s="807"/>
      <c r="W28" s="153" t="s">
        <v>37</v>
      </c>
      <c r="X28" s="635" t="s">
        <v>38</v>
      </c>
      <c r="Y28" s="636"/>
      <c r="Z28" s="637"/>
      <c r="AA28" s="65"/>
      <c r="AB28" s="62"/>
    </row>
    <row r="29" spans="2:28" ht="15" thickBot="1" x14ac:dyDescent="0.25">
      <c r="B29" s="60"/>
      <c r="C29" s="61"/>
      <c r="D29" s="61"/>
      <c r="E29" s="61"/>
      <c r="F29" s="61"/>
      <c r="G29" s="61"/>
      <c r="H29" s="61"/>
      <c r="I29" s="61"/>
      <c r="J29" s="61"/>
      <c r="K29" s="61"/>
      <c r="L29" s="61"/>
      <c r="M29" s="61"/>
      <c r="N29" s="61"/>
      <c r="O29" s="61"/>
      <c r="P29" s="61"/>
      <c r="Q29" s="61"/>
      <c r="R29" s="61"/>
      <c r="S29" s="61"/>
      <c r="T29" s="61"/>
      <c r="U29" s="61"/>
      <c r="V29" s="61"/>
      <c r="W29" s="61"/>
      <c r="X29" s="61"/>
      <c r="Y29" s="61"/>
      <c r="Z29" s="61"/>
      <c r="AA29" s="61"/>
      <c r="AB29" s="62"/>
    </row>
    <row r="30" spans="2:28" ht="15" customHeight="1" x14ac:dyDescent="0.25">
      <c r="B30" s="60"/>
      <c r="C30" s="651" t="s">
        <v>39</v>
      </c>
      <c r="D30" s="652"/>
      <c r="E30" s="652"/>
      <c r="F30" s="652"/>
      <c r="G30" s="652"/>
      <c r="H30" s="652"/>
      <c r="I30" s="652"/>
      <c r="J30" s="653"/>
      <c r="K30" s="660" t="s">
        <v>40</v>
      </c>
      <c r="L30" s="661"/>
      <c r="M30" s="661"/>
      <c r="N30" s="661"/>
      <c r="O30" s="661"/>
      <c r="P30" s="661"/>
      <c r="Q30" s="661"/>
      <c r="R30" s="661"/>
      <c r="S30" s="662" t="s">
        <v>41</v>
      </c>
      <c r="T30" s="662"/>
      <c r="U30" s="662"/>
      <c r="V30" s="662"/>
      <c r="W30" s="662"/>
      <c r="X30" s="663" t="s">
        <v>42</v>
      </c>
      <c r="Y30" s="663"/>
      <c r="Z30" s="663"/>
      <c r="AA30" s="664"/>
      <c r="AB30" s="62"/>
    </row>
    <row r="31" spans="2:28" ht="14.25" customHeight="1" x14ac:dyDescent="0.2">
      <c r="B31" s="60"/>
      <c r="C31" s="654"/>
      <c r="D31" s="797"/>
      <c r="E31" s="797"/>
      <c r="F31" s="797"/>
      <c r="G31" s="797"/>
      <c r="H31" s="797"/>
      <c r="I31" s="797"/>
      <c r="J31" s="656"/>
      <c r="K31" s="798" t="s">
        <v>43</v>
      </c>
      <c r="L31" s="799"/>
      <c r="M31" s="799"/>
      <c r="N31" s="799"/>
      <c r="O31" s="799" t="s">
        <v>44</v>
      </c>
      <c r="P31" s="799"/>
      <c r="Q31" s="799"/>
      <c r="R31" s="799"/>
      <c r="S31" s="799" t="s">
        <v>43</v>
      </c>
      <c r="T31" s="799"/>
      <c r="U31" s="799" t="s">
        <v>44</v>
      </c>
      <c r="V31" s="799"/>
      <c r="W31" s="799"/>
      <c r="X31" s="799" t="s">
        <v>43</v>
      </c>
      <c r="Y31" s="799"/>
      <c r="Z31" s="799" t="s">
        <v>44</v>
      </c>
      <c r="AA31" s="800"/>
      <c r="AB31" s="62"/>
    </row>
    <row r="32" spans="2:28" ht="15" customHeight="1" thickBot="1" x14ac:dyDescent="0.25">
      <c r="B32" s="60"/>
      <c r="C32" s="657"/>
      <c r="D32" s="658"/>
      <c r="E32" s="658"/>
      <c r="F32" s="658"/>
      <c r="G32" s="658"/>
      <c r="H32" s="658"/>
      <c r="I32" s="658"/>
      <c r="J32" s="659"/>
      <c r="K32" s="793">
        <v>0</v>
      </c>
      <c r="L32" s="794"/>
      <c r="M32" s="794"/>
      <c r="N32" s="794"/>
      <c r="O32" s="795">
        <v>0.84</v>
      </c>
      <c r="P32" s="794"/>
      <c r="Q32" s="794"/>
      <c r="R32" s="794"/>
      <c r="S32" s="795">
        <v>0.85</v>
      </c>
      <c r="T32" s="794"/>
      <c r="U32" s="795">
        <v>0.94</v>
      </c>
      <c r="V32" s="794"/>
      <c r="W32" s="794"/>
      <c r="X32" s="1809">
        <v>0.95</v>
      </c>
      <c r="Y32" s="1810"/>
      <c r="Z32" s="1809">
        <v>1</v>
      </c>
      <c r="AA32" s="1811"/>
      <c r="AB32" s="62"/>
    </row>
    <row r="33" spans="2:28" ht="15" thickBot="1" x14ac:dyDescent="0.25">
      <c r="B33" s="60"/>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2"/>
    </row>
    <row r="34" spans="2:28" s="68" customFormat="1" ht="15" thickBot="1" x14ac:dyDescent="0.25">
      <c r="B34" s="268"/>
      <c r="C34" s="623" t="s">
        <v>45</v>
      </c>
      <c r="D34" s="624"/>
      <c r="E34" s="624"/>
      <c r="F34" s="624"/>
      <c r="G34" s="624"/>
      <c r="H34" s="624"/>
      <c r="I34" s="624"/>
      <c r="J34" s="624"/>
      <c r="K34" s="624"/>
      <c r="L34" s="624"/>
      <c r="M34" s="624"/>
      <c r="N34" s="624"/>
      <c r="O34" s="624"/>
      <c r="P34" s="624"/>
      <c r="Q34" s="624"/>
      <c r="R34" s="624"/>
      <c r="S34" s="624"/>
      <c r="T34" s="624"/>
      <c r="U34" s="624"/>
      <c r="V34" s="624"/>
      <c r="W34" s="624"/>
      <c r="X34" s="624"/>
      <c r="Y34" s="624"/>
      <c r="Z34" s="624"/>
      <c r="AA34" s="625"/>
      <c r="AB34" s="62"/>
    </row>
    <row r="35" spans="2:28" s="68" customFormat="1" ht="32.450000000000003" customHeight="1" thickBot="1" x14ac:dyDescent="0.25">
      <c r="B35" s="268"/>
      <c r="C35" s="1812" t="s">
        <v>46</v>
      </c>
      <c r="D35" s="1813"/>
      <c r="E35" s="1813"/>
      <c r="F35" s="1813"/>
      <c r="G35" s="1814"/>
      <c r="H35" s="323" t="s">
        <v>661</v>
      </c>
      <c r="I35" s="323" t="s">
        <v>662</v>
      </c>
      <c r="J35" s="323" t="s">
        <v>49</v>
      </c>
      <c r="K35" s="626" t="s">
        <v>50</v>
      </c>
      <c r="L35" s="627"/>
      <c r="M35" s="627"/>
      <c r="N35" s="627"/>
      <c r="O35" s="627"/>
      <c r="P35" s="627"/>
      <c r="Q35" s="627"/>
      <c r="R35" s="627"/>
      <c r="S35" s="627"/>
      <c r="T35" s="627"/>
      <c r="U35" s="627"/>
      <c r="V35" s="627"/>
      <c r="W35" s="627"/>
      <c r="X35" s="627"/>
      <c r="Y35" s="627"/>
      <c r="Z35" s="627"/>
      <c r="AA35" s="628"/>
      <c r="AB35" s="62"/>
    </row>
    <row r="36" spans="2:28" s="68" customFormat="1" ht="49.5" customHeight="1" x14ac:dyDescent="0.2">
      <c r="B36" s="268"/>
      <c r="C36" s="787" t="s">
        <v>663</v>
      </c>
      <c r="D36" s="1771"/>
      <c r="E36" s="1771"/>
      <c r="F36" s="1771"/>
      <c r="G36" s="1772"/>
      <c r="H36" s="324">
        <v>35592899690</v>
      </c>
      <c r="I36" s="324">
        <v>54507721944</v>
      </c>
      <c r="J36" s="317">
        <f>H36/I36</f>
        <v>0.6529882082866596</v>
      </c>
      <c r="K36" s="784" t="s">
        <v>664</v>
      </c>
      <c r="L36" s="785"/>
      <c r="M36" s="785"/>
      <c r="N36" s="785"/>
      <c r="O36" s="785"/>
      <c r="P36" s="785"/>
      <c r="Q36" s="785"/>
      <c r="R36" s="785"/>
      <c r="S36" s="785"/>
      <c r="T36" s="785"/>
      <c r="U36" s="785"/>
      <c r="V36" s="785"/>
      <c r="W36" s="785"/>
      <c r="X36" s="785"/>
      <c r="Y36" s="785"/>
      <c r="Z36" s="785"/>
      <c r="AA36" s="786"/>
      <c r="AB36" s="62"/>
    </row>
    <row r="37" spans="2:28" s="68" customFormat="1" ht="49.5" customHeight="1" x14ac:dyDescent="0.2">
      <c r="B37" s="268"/>
      <c r="C37" s="787" t="s">
        <v>665</v>
      </c>
      <c r="D37" s="1771"/>
      <c r="E37" s="1771"/>
      <c r="F37" s="1771"/>
      <c r="G37" s="1772"/>
      <c r="H37" s="325">
        <f>45006742113-H36</f>
        <v>9413842423</v>
      </c>
      <c r="I37" s="325">
        <v>54118909577</v>
      </c>
      <c r="J37" s="317">
        <f>H37/I37</f>
        <v>0.1739473780344013</v>
      </c>
      <c r="K37" s="784" t="s">
        <v>666</v>
      </c>
      <c r="L37" s="785"/>
      <c r="M37" s="785"/>
      <c r="N37" s="785"/>
      <c r="O37" s="785"/>
      <c r="P37" s="785"/>
      <c r="Q37" s="785"/>
      <c r="R37" s="785"/>
      <c r="S37" s="785"/>
      <c r="T37" s="785"/>
      <c r="U37" s="785"/>
      <c r="V37" s="785"/>
      <c r="W37" s="785"/>
      <c r="X37" s="785"/>
      <c r="Y37" s="785"/>
      <c r="Z37" s="785"/>
      <c r="AA37" s="786"/>
      <c r="AB37" s="62"/>
    </row>
    <row r="38" spans="2:28" s="68" customFormat="1" ht="49.5" customHeight="1" x14ac:dyDescent="0.2">
      <c r="B38" s="268"/>
      <c r="C38" s="787" t="s">
        <v>667</v>
      </c>
      <c r="D38" s="1771"/>
      <c r="E38" s="1771"/>
      <c r="F38" s="1771"/>
      <c r="G38" s="1772"/>
      <c r="H38" s="325">
        <f>50727567561-H37-H36</f>
        <v>5720825448</v>
      </c>
      <c r="I38" s="325">
        <v>53861782652</v>
      </c>
      <c r="J38" s="317">
        <f>H38/I38</f>
        <v>0.10621307291223815</v>
      </c>
      <c r="K38" s="784" t="s">
        <v>668</v>
      </c>
      <c r="L38" s="785"/>
      <c r="M38" s="785"/>
      <c r="N38" s="785"/>
      <c r="O38" s="785"/>
      <c r="P38" s="785"/>
      <c r="Q38" s="785"/>
      <c r="R38" s="785"/>
      <c r="S38" s="785"/>
      <c r="T38" s="785"/>
      <c r="U38" s="785"/>
      <c r="V38" s="785"/>
      <c r="W38" s="785"/>
      <c r="X38" s="785"/>
      <c r="Y38" s="785"/>
      <c r="Z38" s="785"/>
      <c r="AA38" s="786"/>
      <c r="AB38" s="62"/>
    </row>
    <row r="39" spans="2:28" s="68" customFormat="1" ht="39.75" customHeight="1" thickBot="1" x14ac:dyDescent="0.25">
      <c r="B39" s="268"/>
      <c r="C39" s="787" t="s">
        <v>669</v>
      </c>
      <c r="D39" s="1771"/>
      <c r="E39" s="1771"/>
      <c r="F39" s="1771"/>
      <c r="G39" s="1772"/>
      <c r="H39" s="325">
        <f>51773532986-H38-H37-H36</f>
        <v>1045965425</v>
      </c>
      <c r="I39" s="325">
        <v>53762510654</v>
      </c>
      <c r="J39" s="317">
        <f>H39/I39</f>
        <v>1.9455293517289987E-2</v>
      </c>
      <c r="K39" s="784" t="s">
        <v>670</v>
      </c>
      <c r="L39" s="785"/>
      <c r="M39" s="785"/>
      <c r="N39" s="785"/>
      <c r="O39" s="785"/>
      <c r="P39" s="785"/>
      <c r="Q39" s="785"/>
      <c r="R39" s="785"/>
      <c r="S39" s="785"/>
      <c r="T39" s="785"/>
      <c r="U39" s="785"/>
      <c r="V39" s="785"/>
      <c r="W39" s="785"/>
      <c r="X39" s="785"/>
      <c r="Y39" s="785"/>
      <c r="Z39" s="785"/>
      <c r="AA39" s="786"/>
      <c r="AB39" s="62"/>
    </row>
    <row r="40" spans="2:28" s="68" customFormat="1" ht="13.9" customHeight="1" thickBot="1" x14ac:dyDescent="0.25">
      <c r="B40" s="268"/>
      <c r="C40" s="750" t="s">
        <v>51</v>
      </c>
      <c r="D40" s="751"/>
      <c r="E40" s="751"/>
      <c r="F40" s="751"/>
      <c r="G40" s="752"/>
      <c r="H40" s="72">
        <f>SUM(H36:H39)</f>
        <v>51773532986</v>
      </c>
      <c r="I40" s="72">
        <f>I39</f>
        <v>53762510654</v>
      </c>
      <c r="J40" s="319">
        <f>H40/I40</f>
        <v>0.96300437528298322</v>
      </c>
      <c r="K40" s="753"/>
      <c r="L40" s="754"/>
      <c r="M40" s="754"/>
      <c r="N40" s="754"/>
      <c r="O40" s="754"/>
      <c r="P40" s="754"/>
      <c r="Q40" s="754"/>
      <c r="R40" s="754"/>
      <c r="S40" s="754"/>
      <c r="T40" s="754"/>
      <c r="U40" s="754"/>
      <c r="V40" s="754"/>
      <c r="W40" s="754"/>
      <c r="X40" s="754"/>
      <c r="Y40" s="754"/>
      <c r="Z40" s="754"/>
      <c r="AA40" s="755"/>
      <c r="AB40" s="62"/>
    </row>
    <row r="41" spans="2:28" s="68" customFormat="1" ht="9" customHeight="1" x14ac:dyDescent="0.2">
      <c r="B41" s="268"/>
      <c r="C41" s="73"/>
      <c r="D41" s="73"/>
      <c r="E41" s="73"/>
      <c r="F41" s="73"/>
      <c r="G41" s="73"/>
      <c r="H41" s="74"/>
      <c r="I41" s="74"/>
      <c r="J41" s="75"/>
      <c r="K41" s="73"/>
      <c r="L41" s="73"/>
      <c r="M41" s="73"/>
      <c r="N41" s="73"/>
      <c r="O41" s="73"/>
      <c r="P41" s="73"/>
      <c r="Q41" s="73"/>
      <c r="R41" s="73"/>
      <c r="S41" s="73"/>
      <c r="T41" s="73"/>
      <c r="U41" s="73"/>
      <c r="V41" s="73"/>
      <c r="W41" s="73"/>
      <c r="X41" s="73"/>
      <c r="Y41" s="73"/>
      <c r="Z41" s="73"/>
      <c r="AA41" s="73"/>
      <c r="AB41" s="62"/>
    </row>
    <row r="42" spans="2:28" s="68" customFormat="1" ht="4.9000000000000004" customHeight="1" thickBot="1" x14ac:dyDescent="0.25">
      <c r="B42" s="268"/>
      <c r="C42" s="73"/>
      <c r="D42" s="73"/>
      <c r="E42" s="73"/>
      <c r="F42" s="73"/>
      <c r="G42" s="73"/>
      <c r="H42" s="74"/>
      <c r="I42" s="74"/>
      <c r="J42" s="75"/>
      <c r="K42" s="73"/>
      <c r="L42" s="73"/>
      <c r="M42" s="73"/>
      <c r="N42" s="73"/>
      <c r="O42" s="73"/>
      <c r="P42" s="73"/>
      <c r="Q42" s="73"/>
      <c r="R42" s="73"/>
      <c r="S42" s="73"/>
      <c r="T42" s="73"/>
      <c r="U42" s="73"/>
      <c r="V42" s="73"/>
      <c r="W42" s="73"/>
      <c r="X42" s="73"/>
      <c r="Y42" s="73"/>
      <c r="Z42" s="73"/>
      <c r="AA42" s="73"/>
      <c r="AB42" s="62"/>
    </row>
    <row r="43" spans="2:28" s="68" customFormat="1" x14ac:dyDescent="0.2">
      <c r="B43" s="268"/>
      <c r="C43" s="756" t="s">
        <v>52</v>
      </c>
      <c r="D43" s="757"/>
      <c r="E43" s="757"/>
      <c r="F43" s="757"/>
      <c r="G43" s="757"/>
      <c r="H43" s="757"/>
      <c r="I43" s="757"/>
      <c r="J43" s="757"/>
      <c r="K43" s="757"/>
      <c r="L43" s="757"/>
      <c r="M43" s="757"/>
      <c r="N43" s="757"/>
      <c r="O43" s="757"/>
      <c r="P43" s="757"/>
      <c r="Q43" s="757"/>
      <c r="R43" s="757"/>
      <c r="S43" s="757"/>
      <c r="T43" s="757"/>
      <c r="U43" s="757"/>
      <c r="V43" s="757"/>
      <c r="W43" s="757"/>
      <c r="X43" s="757"/>
      <c r="Y43" s="757"/>
      <c r="Z43" s="757"/>
      <c r="AA43" s="758"/>
      <c r="AB43" s="62"/>
    </row>
    <row r="44" spans="2:28" ht="23.25" customHeight="1" thickBot="1" x14ac:dyDescent="0.25">
      <c r="B44" s="60"/>
      <c r="C44" s="759"/>
      <c r="D44" s="760"/>
      <c r="E44" s="760"/>
      <c r="F44" s="760"/>
      <c r="G44" s="760"/>
      <c r="H44" s="760"/>
      <c r="I44" s="760"/>
      <c r="J44" s="760"/>
      <c r="K44" s="760"/>
      <c r="L44" s="760"/>
      <c r="M44" s="760"/>
      <c r="N44" s="760"/>
      <c r="O44" s="760"/>
      <c r="P44" s="760"/>
      <c r="Q44" s="760"/>
      <c r="R44" s="760"/>
      <c r="S44" s="760"/>
      <c r="T44" s="760"/>
      <c r="U44" s="760"/>
      <c r="V44" s="760"/>
      <c r="W44" s="760"/>
      <c r="X44" s="760"/>
      <c r="Y44" s="760"/>
      <c r="Z44" s="760"/>
      <c r="AA44" s="761"/>
      <c r="AB44" s="62"/>
    </row>
    <row r="45" spans="2:28" ht="23.25" customHeight="1" x14ac:dyDescent="0.2">
      <c r="B45" s="60"/>
      <c r="C45" s="762"/>
      <c r="D45" s="763"/>
      <c r="E45" s="763"/>
      <c r="F45" s="763"/>
      <c r="G45" s="763"/>
      <c r="H45" s="763"/>
      <c r="I45" s="763"/>
      <c r="J45" s="763"/>
      <c r="K45" s="763"/>
      <c r="L45" s="763"/>
      <c r="M45" s="763"/>
      <c r="N45" s="763"/>
      <c r="O45" s="763"/>
      <c r="P45" s="763"/>
      <c r="Q45" s="763"/>
      <c r="R45" s="763"/>
      <c r="S45" s="763"/>
      <c r="T45" s="763"/>
      <c r="U45" s="763"/>
      <c r="V45" s="763"/>
      <c r="W45" s="763"/>
      <c r="X45" s="763"/>
      <c r="Y45" s="763"/>
      <c r="Z45" s="763"/>
      <c r="AA45" s="764"/>
      <c r="AB45" s="62"/>
    </row>
    <row r="46" spans="2:28" ht="23.25" customHeight="1" x14ac:dyDescent="0.2">
      <c r="B46" s="60"/>
      <c r="C46" s="765"/>
      <c r="D46" s="766"/>
      <c r="E46" s="766"/>
      <c r="F46" s="766"/>
      <c r="G46" s="766"/>
      <c r="H46" s="766"/>
      <c r="I46" s="766"/>
      <c r="J46" s="766"/>
      <c r="K46" s="766"/>
      <c r="L46" s="766"/>
      <c r="M46" s="766"/>
      <c r="N46" s="766"/>
      <c r="O46" s="766"/>
      <c r="P46" s="766"/>
      <c r="Q46" s="766"/>
      <c r="R46" s="766"/>
      <c r="S46" s="766"/>
      <c r="T46" s="766"/>
      <c r="U46" s="766"/>
      <c r="V46" s="766"/>
      <c r="W46" s="766"/>
      <c r="X46" s="766"/>
      <c r="Y46" s="766"/>
      <c r="Z46" s="766"/>
      <c r="AA46" s="767"/>
      <c r="AB46" s="62"/>
    </row>
    <row r="47" spans="2:28" ht="23.25" customHeight="1" x14ac:dyDescent="0.2">
      <c r="B47" s="60"/>
      <c r="C47" s="765"/>
      <c r="D47" s="766"/>
      <c r="E47" s="766"/>
      <c r="F47" s="766"/>
      <c r="G47" s="766"/>
      <c r="H47" s="766"/>
      <c r="I47" s="766"/>
      <c r="J47" s="766"/>
      <c r="K47" s="766"/>
      <c r="L47" s="766"/>
      <c r="M47" s="766"/>
      <c r="N47" s="766"/>
      <c r="O47" s="766"/>
      <c r="P47" s="766"/>
      <c r="Q47" s="766"/>
      <c r="R47" s="766"/>
      <c r="S47" s="766"/>
      <c r="T47" s="766"/>
      <c r="U47" s="766"/>
      <c r="V47" s="766"/>
      <c r="W47" s="766"/>
      <c r="X47" s="766"/>
      <c r="Y47" s="766"/>
      <c r="Z47" s="766"/>
      <c r="AA47" s="767"/>
      <c r="AB47" s="62"/>
    </row>
    <row r="48" spans="2:28" ht="23.25" customHeight="1" x14ac:dyDescent="0.2">
      <c r="B48" s="60"/>
      <c r="C48" s="765"/>
      <c r="D48" s="766"/>
      <c r="E48" s="766"/>
      <c r="F48" s="766"/>
      <c r="G48" s="766"/>
      <c r="H48" s="766"/>
      <c r="I48" s="766"/>
      <c r="J48" s="766"/>
      <c r="K48" s="766"/>
      <c r="L48" s="766"/>
      <c r="M48" s="766"/>
      <c r="N48" s="766"/>
      <c r="O48" s="766"/>
      <c r="P48" s="766"/>
      <c r="Q48" s="766"/>
      <c r="R48" s="766"/>
      <c r="S48" s="766"/>
      <c r="T48" s="766"/>
      <c r="U48" s="766"/>
      <c r="V48" s="766"/>
      <c r="W48" s="766"/>
      <c r="X48" s="766"/>
      <c r="Y48" s="766"/>
      <c r="Z48" s="766"/>
      <c r="AA48" s="767"/>
      <c r="AB48" s="62"/>
    </row>
    <row r="49" spans="1:28" ht="23.25" customHeight="1" x14ac:dyDescent="0.2">
      <c r="B49" s="60"/>
      <c r="C49" s="765"/>
      <c r="D49" s="766"/>
      <c r="E49" s="766"/>
      <c r="F49" s="766"/>
      <c r="G49" s="766"/>
      <c r="H49" s="766"/>
      <c r="I49" s="766"/>
      <c r="J49" s="766"/>
      <c r="K49" s="766"/>
      <c r="L49" s="766"/>
      <c r="M49" s="766"/>
      <c r="N49" s="766"/>
      <c r="O49" s="766"/>
      <c r="P49" s="766"/>
      <c r="Q49" s="766"/>
      <c r="R49" s="766"/>
      <c r="S49" s="766"/>
      <c r="T49" s="766"/>
      <c r="U49" s="766"/>
      <c r="V49" s="766"/>
      <c r="W49" s="766"/>
      <c r="X49" s="766"/>
      <c r="Y49" s="766"/>
      <c r="Z49" s="766"/>
      <c r="AA49" s="767"/>
      <c r="AB49" s="62"/>
    </row>
    <row r="50" spans="1:28" ht="23.25" customHeight="1" x14ac:dyDescent="0.2">
      <c r="B50" s="60"/>
      <c r="C50" s="765"/>
      <c r="D50" s="766"/>
      <c r="E50" s="766"/>
      <c r="F50" s="766"/>
      <c r="G50" s="766"/>
      <c r="H50" s="766"/>
      <c r="I50" s="766"/>
      <c r="J50" s="766"/>
      <c r="K50" s="766"/>
      <c r="L50" s="766"/>
      <c r="M50" s="766"/>
      <c r="N50" s="766"/>
      <c r="O50" s="766"/>
      <c r="P50" s="766"/>
      <c r="Q50" s="766"/>
      <c r="R50" s="766"/>
      <c r="S50" s="766"/>
      <c r="T50" s="766"/>
      <c r="U50" s="766"/>
      <c r="V50" s="766"/>
      <c r="W50" s="766"/>
      <c r="X50" s="766"/>
      <c r="Y50" s="766"/>
      <c r="Z50" s="766"/>
      <c r="AA50" s="767"/>
      <c r="AB50" s="62"/>
    </row>
    <row r="51" spans="1:28" ht="23.25" customHeight="1" x14ac:dyDescent="0.2">
      <c r="B51" s="60"/>
      <c r="C51" s="765"/>
      <c r="D51" s="766"/>
      <c r="E51" s="766"/>
      <c r="F51" s="766"/>
      <c r="G51" s="766"/>
      <c r="H51" s="766"/>
      <c r="I51" s="766"/>
      <c r="J51" s="766"/>
      <c r="K51" s="766"/>
      <c r="L51" s="766"/>
      <c r="M51" s="766"/>
      <c r="N51" s="766"/>
      <c r="O51" s="766"/>
      <c r="P51" s="766"/>
      <c r="Q51" s="766"/>
      <c r="R51" s="766"/>
      <c r="S51" s="766"/>
      <c r="T51" s="766"/>
      <c r="U51" s="766"/>
      <c r="V51" s="766"/>
      <c r="W51" s="766"/>
      <c r="X51" s="766"/>
      <c r="Y51" s="766"/>
      <c r="Z51" s="766"/>
      <c r="AA51" s="767"/>
      <c r="AB51" s="62"/>
    </row>
    <row r="52" spans="1:28" ht="23.25" customHeight="1" thickBot="1" x14ac:dyDescent="0.25">
      <c r="B52" s="60"/>
      <c r="C52" s="768"/>
      <c r="D52" s="769"/>
      <c r="E52" s="769"/>
      <c r="F52" s="769"/>
      <c r="G52" s="769"/>
      <c r="H52" s="769"/>
      <c r="I52" s="769"/>
      <c r="J52" s="769"/>
      <c r="K52" s="769"/>
      <c r="L52" s="769"/>
      <c r="M52" s="769"/>
      <c r="N52" s="769"/>
      <c r="O52" s="769"/>
      <c r="P52" s="769"/>
      <c r="Q52" s="769"/>
      <c r="R52" s="769"/>
      <c r="S52" s="769"/>
      <c r="T52" s="769"/>
      <c r="U52" s="769"/>
      <c r="V52" s="769"/>
      <c r="W52" s="769"/>
      <c r="X52" s="769"/>
      <c r="Y52" s="769"/>
      <c r="Z52" s="769"/>
      <c r="AA52" s="770"/>
      <c r="AB52" s="62"/>
    </row>
    <row r="53" spans="1:28" ht="9" customHeight="1" x14ac:dyDescent="0.2">
      <c r="B53" s="285"/>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80"/>
    </row>
    <row r="54" spans="1:28" ht="9.6" customHeight="1" thickBot="1" x14ac:dyDescent="0.25">
      <c r="B54" s="287"/>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3"/>
    </row>
    <row r="55" spans="1:28" ht="15.75" x14ac:dyDescent="0.2">
      <c r="B55" s="289"/>
      <c r="C55" s="771" t="s">
        <v>46</v>
      </c>
      <c r="D55" s="772"/>
      <c r="E55" s="772"/>
      <c r="F55" s="772"/>
      <c r="G55" s="773"/>
      <c r="H55" s="771" t="s">
        <v>91</v>
      </c>
      <c r="I55" s="773"/>
      <c r="J55" s="771" t="s">
        <v>64</v>
      </c>
      <c r="K55" s="772"/>
      <c r="L55" s="772"/>
      <c r="M55" s="773"/>
      <c r="N55" s="771" t="s">
        <v>53</v>
      </c>
      <c r="O55" s="772"/>
      <c r="P55" s="772"/>
      <c r="Q55" s="772"/>
      <c r="R55" s="772"/>
      <c r="S55" s="772"/>
      <c r="T55" s="772"/>
      <c r="U55" s="773"/>
      <c r="V55" s="777" t="s">
        <v>54</v>
      </c>
      <c r="W55" s="777"/>
      <c r="X55" s="777"/>
      <c r="Y55" s="777"/>
      <c r="Z55" s="777"/>
      <c r="AA55" s="778"/>
      <c r="AB55" s="25"/>
    </row>
    <row r="56" spans="1:28" ht="11.45" customHeight="1" thickBot="1" x14ac:dyDescent="0.25">
      <c r="A56" s="46"/>
      <c r="B56" s="26"/>
      <c r="C56" s="774"/>
      <c r="D56" s="775"/>
      <c r="E56" s="775"/>
      <c r="F56" s="775"/>
      <c r="G56" s="776"/>
      <c r="H56" s="774"/>
      <c r="I56" s="776"/>
      <c r="J56" s="774"/>
      <c r="K56" s="775"/>
      <c r="L56" s="775"/>
      <c r="M56" s="776"/>
      <c r="N56" s="774"/>
      <c r="O56" s="775"/>
      <c r="P56" s="775"/>
      <c r="Q56" s="775"/>
      <c r="R56" s="775"/>
      <c r="S56" s="775"/>
      <c r="T56" s="775"/>
      <c r="U56" s="776"/>
      <c r="V56" s="779"/>
      <c r="W56" s="779"/>
      <c r="X56" s="779"/>
      <c r="Y56" s="779"/>
      <c r="Z56" s="779"/>
      <c r="AA56" s="780"/>
      <c r="AB56" s="25"/>
    </row>
    <row r="57" spans="1:28" ht="16.5" hidden="1" thickBot="1" x14ac:dyDescent="0.25">
      <c r="A57" s="46"/>
      <c r="B57" s="26"/>
      <c r="C57" s="774"/>
      <c r="D57" s="775"/>
      <c r="E57" s="775"/>
      <c r="F57" s="775"/>
      <c r="G57" s="776"/>
      <c r="H57" s="774"/>
      <c r="I57" s="776"/>
      <c r="J57" s="774"/>
      <c r="K57" s="775"/>
      <c r="L57" s="775"/>
      <c r="M57" s="776"/>
      <c r="N57" s="950"/>
      <c r="O57" s="951"/>
      <c r="P57" s="951"/>
      <c r="Q57" s="951"/>
      <c r="R57" s="951"/>
      <c r="S57" s="951"/>
      <c r="T57" s="951"/>
      <c r="U57" s="952"/>
      <c r="V57" s="953"/>
      <c r="W57" s="953"/>
      <c r="X57" s="953"/>
      <c r="Y57" s="953"/>
      <c r="Z57" s="953"/>
      <c r="AA57" s="954"/>
      <c r="AB57" s="25"/>
    </row>
    <row r="58" spans="1:28" ht="48.75" customHeight="1" x14ac:dyDescent="0.2">
      <c r="B58" s="289"/>
      <c r="C58" s="1822" t="str">
        <f>+C36</f>
        <v>1ER TRIMESTRE</v>
      </c>
      <c r="D58" s="1797"/>
      <c r="E58" s="1797"/>
      <c r="F58" s="1797"/>
      <c r="G58" s="1797"/>
      <c r="H58" s="1823">
        <v>0.55730000000000002</v>
      </c>
      <c r="I58" s="1797"/>
      <c r="J58" s="1824">
        <f>+J36</f>
        <v>0.6529882082866596</v>
      </c>
      <c r="K58" s="1824"/>
      <c r="L58" s="1824"/>
      <c r="M58" s="1824"/>
      <c r="N58" s="1825" t="s">
        <v>671</v>
      </c>
      <c r="O58" s="1826"/>
      <c r="P58" s="1826"/>
      <c r="Q58" s="1826"/>
      <c r="R58" s="1826"/>
      <c r="S58" s="1826"/>
      <c r="T58" s="1826"/>
      <c r="U58" s="1827"/>
      <c r="V58" s="1825" t="s">
        <v>672</v>
      </c>
      <c r="W58" s="1826"/>
      <c r="X58" s="1826"/>
      <c r="Y58" s="1826"/>
      <c r="Z58" s="1826"/>
      <c r="AA58" s="1828"/>
      <c r="AB58" s="87"/>
    </row>
    <row r="59" spans="1:28" ht="48.75" customHeight="1" x14ac:dyDescent="0.2">
      <c r="B59" s="289"/>
      <c r="C59" s="1815" t="s">
        <v>665</v>
      </c>
      <c r="D59" s="1816"/>
      <c r="E59" s="1816"/>
      <c r="F59" s="1816"/>
      <c r="G59" s="1816"/>
      <c r="H59" s="1817">
        <v>0.2928</v>
      </c>
      <c r="I59" s="1817"/>
      <c r="J59" s="1817">
        <v>0.1739</v>
      </c>
      <c r="K59" s="1817"/>
      <c r="L59" s="1817"/>
      <c r="M59" s="1817"/>
      <c r="N59" s="1818" t="s">
        <v>673</v>
      </c>
      <c r="O59" s="1819"/>
      <c r="P59" s="1819"/>
      <c r="Q59" s="1819"/>
      <c r="R59" s="1819"/>
      <c r="S59" s="1819"/>
      <c r="T59" s="1819"/>
      <c r="U59" s="1820"/>
      <c r="V59" s="1818" t="s">
        <v>674</v>
      </c>
      <c r="W59" s="1819"/>
      <c r="X59" s="1819"/>
      <c r="Y59" s="1819"/>
      <c r="Z59" s="1819"/>
      <c r="AA59" s="1821"/>
      <c r="AB59" s="87"/>
    </row>
    <row r="60" spans="1:28" ht="48.75" customHeight="1" x14ac:dyDescent="0.2">
      <c r="B60" s="289"/>
      <c r="C60" s="1829" t="s">
        <v>667</v>
      </c>
      <c r="D60" s="1830"/>
      <c r="E60" s="1830"/>
      <c r="F60" s="1830"/>
      <c r="G60" s="1830"/>
      <c r="H60" s="1817">
        <v>0.09</v>
      </c>
      <c r="I60" s="1830"/>
      <c r="J60" s="1831">
        <v>0.1062</v>
      </c>
      <c r="K60" s="1832"/>
      <c r="L60" s="1832"/>
      <c r="M60" s="1833"/>
      <c r="N60" s="1818" t="s">
        <v>675</v>
      </c>
      <c r="O60" s="1819"/>
      <c r="P60" s="1819"/>
      <c r="Q60" s="1819"/>
      <c r="R60" s="1819"/>
      <c r="S60" s="1819"/>
      <c r="T60" s="1819"/>
      <c r="U60" s="1820"/>
      <c r="V60" s="1818" t="s">
        <v>676</v>
      </c>
      <c r="W60" s="1819"/>
      <c r="X60" s="1819"/>
      <c r="Y60" s="1819"/>
      <c r="Z60" s="1819"/>
      <c r="AA60" s="1821"/>
      <c r="AB60" s="87"/>
    </row>
    <row r="61" spans="1:28" ht="48.75" customHeight="1" x14ac:dyDescent="0.2">
      <c r="B61" s="289"/>
      <c r="C61" s="1829" t="s">
        <v>669</v>
      </c>
      <c r="D61" s="1830"/>
      <c r="E61" s="1830"/>
      <c r="F61" s="1830"/>
      <c r="G61" s="1830"/>
      <c r="H61" s="1817">
        <v>2.9700000000000001E-2</v>
      </c>
      <c r="I61" s="1830"/>
      <c r="J61" s="1817">
        <v>1.95E-2</v>
      </c>
      <c r="K61" s="1817"/>
      <c r="L61" s="1817"/>
      <c r="M61" s="1817"/>
      <c r="N61" s="1818" t="s">
        <v>677</v>
      </c>
      <c r="O61" s="1819"/>
      <c r="P61" s="1819"/>
      <c r="Q61" s="1819"/>
      <c r="R61" s="1819"/>
      <c r="S61" s="1819"/>
      <c r="T61" s="1819"/>
      <c r="U61" s="1820"/>
      <c r="V61" s="1818" t="s">
        <v>678</v>
      </c>
      <c r="W61" s="1819"/>
      <c r="X61" s="1819"/>
      <c r="Y61" s="1819"/>
      <c r="Z61" s="1819"/>
      <c r="AA61" s="1821"/>
      <c r="AB61" s="87"/>
    </row>
    <row r="62" spans="1:28" x14ac:dyDescent="0.2">
      <c r="B62" s="291"/>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89"/>
    </row>
    <row r="63" spans="1:28" x14ac:dyDescent="0.2">
      <c r="C63" s="76"/>
      <c r="D63" s="76"/>
      <c r="E63" s="76"/>
      <c r="F63" s="76"/>
      <c r="G63" s="76"/>
      <c r="H63" s="76"/>
      <c r="I63" s="76"/>
      <c r="J63" s="76"/>
      <c r="K63" s="76"/>
      <c r="L63" s="76"/>
      <c r="M63" s="76"/>
      <c r="N63" s="76"/>
      <c r="O63" s="76"/>
      <c r="P63" s="76"/>
      <c r="Q63" s="76"/>
      <c r="R63" s="76"/>
      <c r="S63" s="76"/>
      <c r="T63" s="76"/>
      <c r="U63" s="76"/>
      <c r="V63" s="76"/>
      <c r="W63" s="76"/>
      <c r="X63" s="76"/>
      <c r="Y63" s="76"/>
      <c r="Z63" s="76"/>
      <c r="AA63" s="76"/>
    </row>
    <row r="64" spans="1:28" x14ac:dyDescent="0.2">
      <c r="C64" s="76"/>
      <c r="D64" s="76"/>
      <c r="E64" s="76"/>
      <c r="F64" s="76"/>
      <c r="G64" s="76"/>
      <c r="H64" s="76"/>
      <c r="I64" s="76"/>
      <c r="J64" s="76"/>
      <c r="K64" s="76"/>
      <c r="L64" s="76"/>
      <c r="M64" s="76"/>
      <c r="N64" s="76"/>
      <c r="O64" s="76"/>
      <c r="P64" s="76"/>
      <c r="Q64" s="76"/>
      <c r="R64" s="76"/>
      <c r="S64" s="76"/>
      <c r="T64" s="76"/>
      <c r="U64" s="76"/>
      <c r="V64" s="76"/>
      <c r="W64" s="76"/>
      <c r="X64" s="76"/>
      <c r="Y64" s="76"/>
      <c r="Z64" s="76"/>
      <c r="AA64" s="76"/>
    </row>
    <row r="101" ht="6" customHeight="1" x14ac:dyDescent="0.2"/>
  </sheetData>
  <mergeCells count="97">
    <mergeCell ref="C60:G60"/>
    <mergeCell ref="H60:I60"/>
    <mergeCell ref="J60:M60"/>
    <mergeCell ref="N60:U60"/>
    <mergeCell ref="V60:AA60"/>
    <mergeCell ref="C61:G61"/>
    <mergeCell ref="H61:I61"/>
    <mergeCell ref="J61:M61"/>
    <mergeCell ref="N61:U61"/>
    <mergeCell ref="V61:AA61"/>
    <mergeCell ref="C58:G58"/>
    <mergeCell ref="H58:I58"/>
    <mergeCell ref="J58:M58"/>
    <mergeCell ref="N58:U58"/>
    <mergeCell ref="V58:AA58"/>
    <mergeCell ref="C59:G59"/>
    <mergeCell ref="H59:I59"/>
    <mergeCell ref="J59:M59"/>
    <mergeCell ref="N59:U59"/>
    <mergeCell ref="V59:AA59"/>
    <mergeCell ref="C43:AA44"/>
    <mergeCell ref="C45:AA52"/>
    <mergeCell ref="C55:G57"/>
    <mergeCell ref="H55:I57"/>
    <mergeCell ref="J55:M57"/>
    <mergeCell ref="N55:U57"/>
    <mergeCell ref="V55:AA57"/>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 right="0.7" top="0.75" bottom="0.75" header="0.3" footer="0.3"/>
  <drawing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12"/>
  <sheetViews>
    <sheetView topLeftCell="A34" workbookViewId="0">
      <selection activeCell="H39" sqref="H39:J39"/>
    </sheetView>
  </sheetViews>
  <sheetFormatPr baseColWidth="10" defaultColWidth="3.7109375" defaultRowHeight="14.25" x14ac:dyDescent="0.2"/>
  <cols>
    <col min="1" max="1" width="3.7109375" style="48"/>
    <col min="2" max="2" width="2.85546875" style="48" customWidth="1"/>
    <col min="3" max="6" width="2.7109375" style="48" customWidth="1"/>
    <col min="7" max="7" width="4.28515625" style="48" customWidth="1"/>
    <col min="8" max="8" width="14.28515625" style="48" customWidth="1"/>
    <col min="9" max="9" width="13.42578125" style="48" customWidth="1"/>
    <col min="10" max="10" width="15" style="48" customWidth="1"/>
    <col min="11" max="12" width="3.42578125" style="48" customWidth="1"/>
    <col min="13" max="15" width="2.7109375" style="48" customWidth="1"/>
    <col min="16" max="16" width="3.42578125" style="48" customWidth="1"/>
    <col min="17" max="17" width="3.5703125" style="48" customWidth="1"/>
    <col min="18" max="18" width="3.7109375" style="48"/>
    <col min="19" max="19" width="3.28515625" style="48" customWidth="1"/>
    <col min="20" max="20" width="7.42578125" style="48" customWidth="1"/>
    <col min="21" max="21" width="3.5703125" style="48" customWidth="1"/>
    <col min="22" max="22" width="3.7109375" style="48"/>
    <col min="23" max="25" width="5" style="48" customWidth="1"/>
    <col min="26" max="26" width="6.7109375" style="48" customWidth="1"/>
    <col min="27" max="27" width="4.140625" style="48" customWidth="1"/>
    <col min="28" max="28" width="2" style="48" customWidth="1"/>
    <col min="29" max="16384" width="3.7109375" style="48"/>
  </cols>
  <sheetData>
    <row r="1" spans="1:28" ht="15" thickBot="1" x14ac:dyDescent="0.25">
      <c r="A1" s="46"/>
      <c r="B1" s="47"/>
      <c r="C1" s="47"/>
      <c r="D1" s="47"/>
      <c r="E1" s="47"/>
      <c r="F1" s="47"/>
    </row>
    <row r="2" spans="1:28" ht="45.75" customHeight="1" x14ac:dyDescent="0.2">
      <c r="A2" s="46"/>
      <c r="B2" s="846"/>
      <c r="C2" s="847"/>
      <c r="D2" s="847"/>
      <c r="E2" s="847"/>
      <c r="F2" s="847"/>
      <c r="G2" s="847"/>
      <c r="H2" s="852" t="s">
        <v>0</v>
      </c>
      <c r="I2" s="852"/>
      <c r="J2" s="852"/>
      <c r="K2" s="852"/>
      <c r="L2" s="852"/>
      <c r="M2" s="852"/>
      <c r="N2" s="852"/>
      <c r="O2" s="852"/>
      <c r="P2" s="852"/>
      <c r="Q2" s="852"/>
      <c r="R2" s="852"/>
      <c r="S2" s="852"/>
      <c r="T2" s="852"/>
      <c r="U2" s="852"/>
      <c r="V2" s="852"/>
      <c r="W2" s="852"/>
      <c r="X2" s="852"/>
      <c r="Y2" s="852"/>
      <c r="Z2" s="852"/>
      <c r="AA2" s="852"/>
      <c r="AB2" s="853"/>
    </row>
    <row r="3" spans="1:28" ht="15" x14ac:dyDescent="0.2">
      <c r="A3" s="46"/>
      <c r="B3" s="848"/>
      <c r="C3" s="849"/>
      <c r="D3" s="849"/>
      <c r="E3" s="849"/>
      <c r="F3" s="849"/>
      <c r="G3" s="849"/>
      <c r="H3" s="854" t="s">
        <v>1</v>
      </c>
      <c r="I3" s="854"/>
      <c r="J3" s="854"/>
      <c r="K3" s="854"/>
      <c r="L3" s="854"/>
      <c r="M3" s="854"/>
      <c r="N3" s="854"/>
      <c r="O3" s="854"/>
      <c r="P3" s="854" t="s">
        <v>2</v>
      </c>
      <c r="Q3" s="854"/>
      <c r="R3" s="854"/>
      <c r="S3" s="854"/>
      <c r="T3" s="854"/>
      <c r="U3" s="854"/>
      <c r="V3" s="854"/>
      <c r="W3" s="854"/>
      <c r="X3" s="854"/>
      <c r="Y3" s="854"/>
      <c r="Z3" s="854"/>
      <c r="AA3" s="854"/>
      <c r="AB3" s="855"/>
    </row>
    <row r="4" spans="1:28" ht="15.75" thickBot="1" x14ac:dyDescent="0.25">
      <c r="A4" s="46"/>
      <c r="B4" s="850"/>
      <c r="C4" s="851"/>
      <c r="D4" s="851"/>
      <c r="E4" s="851"/>
      <c r="F4" s="851"/>
      <c r="G4" s="851"/>
      <c r="H4" s="856" t="s">
        <v>3</v>
      </c>
      <c r="I4" s="856"/>
      <c r="J4" s="856"/>
      <c r="K4" s="856"/>
      <c r="L4" s="856"/>
      <c r="M4" s="856"/>
      <c r="N4" s="856"/>
      <c r="O4" s="856"/>
      <c r="P4" s="856"/>
      <c r="Q4" s="856"/>
      <c r="R4" s="856"/>
      <c r="S4" s="856"/>
      <c r="T4" s="856"/>
      <c r="U4" s="856"/>
      <c r="V4" s="856"/>
      <c r="W4" s="856"/>
      <c r="X4" s="856"/>
      <c r="Y4" s="856"/>
      <c r="Z4" s="856"/>
      <c r="AA4" s="856"/>
      <c r="AB4" s="857"/>
    </row>
    <row r="5" spans="1:28" ht="15" x14ac:dyDescent="0.2">
      <c r="A5" s="46"/>
      <c r="B5" s="46"/>
      <c r="C5" s="46"/>
      <c r="D5" s="46"/>
      <c r="E5" s="46"/>
      <c r="F5" s="46"/>
      <c r="G5" s="46"/>
      <c r="H5" s="49"/>
      <c r="I5" s="49"/>
      <c r="J5" s="49"/>
      <c r="K5" s="49"/>
      <c r="L5" s="49"/>
      <c r="M5" s="49"/>
      <c r="N5" s="49"/>
      <c r="O5" s="49"/>
      <c r="P5" s="49"/>
      <c r="Q5" s="49"/>
      <c r="R5" s="49"/>
      <c r="S5" s="49"/>
      <c r="T5" s="49"/>
      <c r="U5" s="49"/>
      <c r="V5" s="49"/>
      <c r="W5" s="49"/>
      <c r="X5" s="49"/>
      <c r="Y5" s="49"/>
      <c r="Z5" s="49"/>
      <c r="AA5" s="49"/>
      <c r="AB5" s="49"/>
    </row>
    <row r="6" spans="1:28" ht="15.75" thickBot="1" x14ac:dyDescent="0.25">
      <c r="B6" s="50"/>
      <c r="C6" s="51"/>
      <c r="D6" s="51"/>
      <c r="E6" s="51"/>
      <c r="F6" s="51"/>
      <c r="G6" s="51"/>
      <c r="H6" s="51"/>
      <c r="I6" s="52"/>
      <c r="J6" s="52"/>
      <c r="K6" s="52"/>
      <c r="L6" s="52"/>
      <c r="M6" s="52"/>
      <c r="N6" s="52"/>
      <c r="O6" s="52"/>
      <c r="P6" s="52"/>
      <c r="Q6" s="52"/>
      <c r="R6" s="53"/>
      <c r="S6" s="53"/>
      <c r="T6" s="53"/>
      <c r="U6" s="53"/>
      <c r="V6" s="53"/>
      <c r="W6" s="51"/>
      <c r="X6" s="51"/>
      <c r="Y6" s="51"/>
      <c r="Z6" s="51"/>
      <c r="AA6" s="51"/>
      <c r="AB6" s="54"/>
    </row>
    <row r="7" spans="1:28" ht="15" customHeight="1" x14ac:dyDescent="0.2">
      <c r="B7" s="55"/>
      <c r="C7" s="666" t="s">
        <v>4</v>
      </c>
      <c r="D7" s="667"/>
      <c r="E7" s="667"/>
      <c r="F7" s="667"/>
      <c r="G7" s="667"/>
      <c r="H7" s="668"/>
      <c r="I7" s="700" t="s">
        <v>679</v>
      </c>
      <c r="J7" s="701"/>
      <c r="K7" s="701"/>
      <c r="L7" s="701"/>
      <c r="M7" s="701"/>
      <c r="N7" s="701"/>
      <c r="O7" s="701"/>
      <c r="P7" s="701"/>
      <c r="Q7" s="701"/>
      <c r="R7" s="701"/>
      <c r="S7" s="701"/>
      <c r="T7" s="701"/>
      <c r="U7" s="701"/>
      <c r="V7" s="701"/>
      <c r="W7" s="701"/>
      <c r="X7" s="701"/>
      <c r="Y7" s="701"/>
      <c r="Z7" s="701"/>
      <c r="AA7" s="702"/>
      <c r="AB7" s="56"/>
    </row>
    <row r="8" spans="1:28" ht="15.75" thickBot="1" x14ac:dyDescent="0.25">
      <c r="B8" s="55"/>
      <c r="C8" s="669"/>
      <c r="D8" s="670"/>
      <c r="E8" s="670"/>
      <c r="F8" s="670"/>
      <c r="G8" s="670"/>
      <c r="H8" s="671"/>
      <c r="I8" s="703"/>
      <c r="J8" s="704"/>
      <c r="K8" s="704"/>
      <c r="L8" s="704"/>
      <c r="M8" s="704"/>
      <c r="N8" s="704"/>
      <c r="O8" s="704"/>
      <c r="P8" s="704"/>
      <c r="Q8" s="704"/>
      <c r="R8" s="704"/>
      <c r="S8" s="704"/>
      <c r="T8" s="704"/>
      <c r="U8" s="704"/>
      <c r="V8" s="704"/>
      <c r="W8" s="704"/>
      <c r="X8" s="704"/>
      <c r="Y8" s="704"/>
      <c r="Z8" s="704"/>
      <c r="AA8" s="705"/>
      <c r="AB8" s="56"/>
    </row>
    <row r="9" spans="1:28" ht="15.75" thickBot="1" x14ac:dyDescent="0.25">
      <c r="B9" s="55"/>
      <c r="C9" s="57"/>
      <c r="D9" s="57"/>
      <c r="E9" s="57"/>
      <c r="F9" s="57"/>
      <c r="G9" s="57"/>
      <c r="H9" s="57"/>
      <c r="I9" s="58"/>
      <c r="J9" s="58"/>
      <c r="K9" s="58"/>
      <c r="L9" s="58"/>
      <c r="M9" s="58"/>
      <c r="N9" s="58"/>
      <c r="O9" s="58"/>
      <c r="P9" s="58"/>
      <c r="Q9" s="58"/>
      <c r="R9" s="59"/>
      <c r="S9" s="59"/>
      <c r="T9" s="59"/>
      <c r="U9" s="59"/>
      <c r="V9" s="59"/>
      <c r="W9" s="57"/>
      <c r="X9" s="57"/>
      <c r="Y9" s="57"/>
      <c r="Z9" s="57"/>
      <c r="AA9" s="57"/>
      <c r="AB9" s="56"/>
    </row>
    <row r="10" spans="1:28" ht="15" customHeight="1" thickBot="1" x14ac:dyDescent="0.25">
      <c r="B10" s="55"/>
      <c r="C10" s="666" t="s">
        <v>6</v>
      </c>
      <c r="D10" s="667"/>
      <c r="E10" s="667"/>
      <c r="F10" s="667"/>
      <c r="G10" s="667"/>
      <c r="H10" s="668"/>
      <c r="I10" s="838" t="s">
        <v>680</v>
      </c>
      <c r="J10" s="839"/>
      <c r="K10" s="839"/>
      <c r="L10" s="839"/>
      <c r="M10" s="839"/>
      <c r="N10" s="839"/>
      <c r="O10" s="839"/>
      <c r="P10" s="839"/>
      <c r="Q10" s="840"/>
      <c r="R10" s="708" t="s">
        <v>8</v>
      </c>
      <c r="S10" s="709"/>
      <c r="T10" s="709"/>
      <c r="U10" s="710"/>
      <c r="V10" s="608" t="s">
        <v>9</v>
      </c>
      <c r="W10" s="609"/>
      <c r="X10" s="609"/>
      <c r="Y10" s="609"/>
      <c r="Z10" s="609"/>
      <c r="AA10" s="610"/>
      <c r="AB10" s="56"/>
    </row>
    <row r="11" spans="1:28" ht="28.5" customHeight="1" thickBot="1" x14ac:dyDescent="0.25">
      <c r="B11" s="55"/>
      <c r="C11" s="669"/>
      <c r="D11" s="670"/>
      <c r="E11" s="670"/>
      <c r="F11" s="670"/>
      <c r="G11" s="670"/>
      <c r="H11" s="671"/>
      <c r="I11" s="841"/>
      <c r="J11" s="842"/>
      <c r="K11" s="842"/>
      <c r="L11" s="842"/>
      <c r="M11" s="842"/>
      <c r="N11" s="842"/>
      <c r="O11" s="842"/>
      <c r="P11" s="842"/>
      <c r="Q11" s="843"/>
      <c r="R11" s="804" t="s">
        <v>681</v>
      </c>
      <c r="S11" s="844"/>
      <c r="T11" s="844"/>
      <c r="U11" s="845"/>
      <c r="V11" s="1516">
        <v>2</v>
      </c>
      <c r="W11" s="1528"/>
      <c r="X11" s="1528"/>
      <c r="Y11" s="1528"/>
      <c r="Z11" s="1528"/>
      <c r="AA11" s="1529"/>
      <c r="AB11" s="56"/>
    </row>
    <row r="12" spans="1:28" ht="15" thickBot="1" x14ac:dyDescent="0.25">
      <c r="B12" s="60"/>
      <c r="C12" s="61"/>
      <c r="D12" s="61"/>
      <c r="E12" s="61"/>
      <c r="F12" s="61"/>
      <c r="G12" s="61"/>
      <c r="H12" s="61"/>
      <c r="I12" s="61"/>
      <c r="J12" s="61"/>
      <c r="K12" s="61"/>
      <c r="L12" s="61"/>
      <c r="M12" s="61"/>
      <c r="N12" s="61"/>
      <c r="O12" s="61"/>
      <c r="P12" s="61"/>
      <c r="Q12" s="61"/>
      <c r="R12" s="61"/>
      <c r="S12" s="61"/>
      <c r="T12" s="61"/>
      <c r="U12" s="61"/>
      <c r="V12" s="61"/>
      <c r="W12" s="61"/>
      <c r="X12" s="61"/>
      <c r="Y12" s="61"/>
      <c r="Z12" s="61"/>
      <c r="AA12" s="61"/>
      <c r="AB12" s="62"/>
    </row>
    <row r="13" spans="1:28" ht="17.25" customHeight="1" x14ac:dyDescent="0.2">
      <c r="B13" s="60"/>
      <c r="C13" s="666" t="s">
        <v>11</v>
      </c>
      <c r="D13" s="667"/>
      <c r="E13" s="667"/>
      <c r="F13" s="667"/>
      <c r="G13" s="667"/>
      <c r="H13" s="668"/>
      <c r="I13" s="1834" t="s">
        <v>682</v>
      </c>
      <c r="J13" s="1835"/>
      <c r="K13" s="1835"/>
      <c r="L13" s="1835"/>
      <c r="M13" s="1835"/>
      <c r="N13" s="1835"/>
      <c r="O13" s="1835"/>
      <c r="P13" s="1835"/>
      <c r="Q13" s="1835"/>
      <c r="R13" s="1835"/>
      <c r="S13" s="1836"/>
      <c r="T13" s="666" t="s">
        <v>13</v>
      </c>
      <c r="U13" s="667"/>
      <c r="V13" s="667"/>
      <c r="W13" s="667"/>
      <c r="X13" s="667"/>
      <c r="Y13" s="667"/>
      <c r="Z13" s="667"/>
      <c r="AA13" s="668"/>
      <c r="AB13" s="62"/>
    </row>
    <row r="14" spans="1:28" ht="40.5" customHeight="1" thickBot="1" x14ac:dyDescent="0.25">
      <c r="B14" s="60"/>
      <c r="C14" s="669"/>
      <c r="D14" s="670"/>
      <c r="E14" s="670"/>
      <c r="F14" s="670"/>
      <c r="G14" s="670"/>
      <c r="H14" s="671"/>
      <c r="I14" s="1837"/>
      <c r="J14" s="1838"/>
      <c r="K14" s="1838"/>
      <c r="L14" s="1838"/>
      <c r="M14" s="1838"/>
      <c r="N14" s="1838"/>
      <c r="O14" s="1838"/>
      <c r="P14" s="1838"/>
      <c r="Q14" s="1838"/>
      <c r="R14" s="1838"/>
      <c r="S14" s="1839"/>
      <c r="T14" s="835" t="s">
        <v>71</v>
      </c>
      <c r="U14" s="836"/>
      <c r="V14" s="836"/>
      <c r="W14" s="836"/>
      <c r="X14" s="836"/>
      <c r="Y14" s="836"/>
      <c r="Z14" s="836"/>
      <c r="AA14" s="837"/>
      <c r="AB14" s="62"/>
    </row>
    <row r="15" spans="1:28" ht="15" thickBot="1" x14ac:dyDescent="0.25">
      <c r="B15" s="60"/>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2"/>
    </row>
    <row r="16" spans="1:28" ht="57.75" customHeight="1" thickBot="1" x14ac:dyDescent="0.25">
      <c r="B16" s="60"/>
      <c r="C16" s="629" t="s">
        <v>15</v>
      </c>
      <c r="D16" s="630"/>
      <c r="E16" s="630"/>
      <c r="F16" s="630"/>
      <c r="G16" s="630"/>
      <c r="H16" s="631"/>
      <c r="I16" s="801" t="s">
        <v>683</v>
      </c>
      <c r="J16" s="802"/>
      <c r="K16" s="802"/>
      <c r="L16" s="802"/>
      <c r="M16" s="802"/>
      <c r="N16" s="802"/>
      <c r="O16" s="802"/>
      <c r="P16" s="802"/>
      <c r="Q16" s="802"/>
      <c r="R16" s="802"/>
      <c r="S16" s="802"/>
      <c r="T16" s="802"/>
      <c r="U16" s="802"/>
      <c r="V16" s="802"/>
      <c r="W16" s="802"/>
      <c r="X16" s="802"/>
      <c r="Y16" s="802"/>
      <c r="Z16" s="802"/>
      <c r="AA16" s="803"/>
      <c r="AB16" s="62"/>
    </row>
    <row r="17" spans="2:28" ht="16.5" customHeight="1" thickBot="1" x14ac:dyDescent="0.25">
      <c r="B17" s="60"/>
      <c r="C17" s="59"/>
      <c r="D17" s="59"/>
      <c r="E17" s="59"/>
      <c r="F17" s="59"/>
      <c r="G17" s="59"/>
      <c r="H17" s="59"/>
      <c r="I17" s="63"/>
      <c r="J17" s="63"/>
      <c r="K17" s="63"/>
      <c r="L17" s="63"/>
      <c r="M17" s="63"/>
      <c r="N17" s="63"/>
      <c r="O17" s="63"/>
      <c r="P17" s="63"/>
      <c r="Q17" s="63"/>
      <c r="R17" s="63"/>
      <c r="S17" s="63"/>
      <c r="T17" s="63"/>
      <c r="U17" s="63"/>
      <c r="V17" s="63"/>
      <c r="W17" s="63"/>
      <c r="X17" s="63"/>
      <c r="Y17" s="63"/>
      <c r="Z17" s="63"/>
      <c r="AA17" s="63"/>
      <c r="AB17" s="62"/>
    </row>
    <row r="18" spans="2:28" ht="62.25" customHeight="1" thickBot="1" x14ac:dyDescent="0.25">
      <c r="B18" s="60"/>
      <c r="C18" s="629" t="s">
        <v>17</v>
      </c>
      <c r="D18" s="630"/>
      <c r="E18" s="630"/>
      <c r="F18" s="630"/>
      <c r="G18" s="630"/>
      <c r="H18" s="631"/>
      <c r="I18" s="1765" t="s">
        <v>684</v>
      </c>
      <c r="J18" s="1766"/>
      <c r="K18" s="1766"/>
      <c r="L18" s="1766"/>
      <c r="M18" s="1766"/>
      <c r="N18" s="1766"/>
      <c r="O18" s="1766"/>
      <c r="P18" s="1766"/>
      <c r="Q18" s="1766"/>
      <c r="R18" s="1766"/>
      <c r="S18" s="1766"/>
      <c r="T18" s="1766"/>
      <c r="U18" s="1766"/>
      <c r="V18" s="1766"/>
      <c r="W18" s="1766"/>
      <c r="X18" s="1766"/>
      <c r="Y18" s="1766"/>
      <c r="Z18" s="1766"/>
      <c r="AA18" s="1767"/>
      <c r="AB18" s="62"/>
    </row>
    <row r="19" spans="2:28" ht="16.5" customHeight="1" thickBot="1" x14ac:dyDescent="0.25">
      <c r="B19" s="60"/>
      <c r="C19" s="59"/>
      <c r="D19" s="59"/>
      <c r="E19" s="59"/>
      <c r="F19" s="59"/>
      <c r="G19" s="59"/>
      <c r="H19" s="59"/>
      <c r="I19" s="63"/>
      <c r="J19" s="63"/>
      <c r="K19" s="63"/>
      <c r="L19" s="63"/>
      <c r="M19" s="63"/>
      <c r="N19" s="63"/>
      <c r="O19" s="63"/>
      <c r="P19" s="63"/>
      <c r="Q19" s="63"/>
      <c r="R19" s="63"/>
      <c r="S19" s="63"/>
      <c r="T19" s="63"/>
      <c r="U19" s="63"/>
      <c r="V19" s="63"/>
      <c r="W19" s="63"/>
      <c r="X19" s="63"/>
      <c r="Y19" s="63"/>
      <c r="Z19" s="63"/>
      <c r="AA19" s="63"/>
      <c r="AB19" s="62"/>
    </row>
    <row r="20" spans="2:28" s="46" customFormat="1" ht="22.5" customHeight="1" x14ac:dyDescent="0.2">
      <c r="B20" s="60"/>
      <c r="C20" s="684" t="s">
        <v>19</v>
      </c>
      <c r="D20" s="685"/>
      <c r="E20" s="685"/>
      <c r="F20" s="685"/>
      <c r="G20" s="685"/>
      <c r="H20" s="686"/>
      <c r="I20" s="814" t="s">
        <v>658</v>
      </c>
      <c r="J20" s="815"/>
      <c r="K20" s="815"/>
      <c r="L20" s="816"/>
      <c r="M20" s="608" t="s">
        <v>21</v>
      </c>
      <c r="N20" s="609"/>
      <c r="O20" s="609"/>
      <c r="P20" s="609"/>
      <c r="Q20" s="609"/>
      <c r="R20" s="609"/>
      <c r="S20" s="610"/>
      <c r="T20" s="608" t="s">
        <v>22</v>
      </c>
      <c r="U20" s="609"/>
      <c r="V20" s="609"/>
      <c r="W20" s="609"/>
      <c r="X20" s="609"/>
      <c r="Y20" s="609"/>
      <c r="Z20" s="609"/>
      <c r="AA20" s="610"/>
      <c r="AB20" s="62"/>
    </row>
    <row r="21" spans="2:28" s="46" customFormat="1" ht="30.75" customHeight="1" thickBot="1" x14ac:dyDescent="0.25">
      <c r="B21" s="60"/>
      <c r="C21" s="687"/>
      <c r="D21" s="688"/>
      <c r="E21" s="688"/>
      <c r="F21" s="688"/>
      <c r="G21" s="688"/>
      <c r="H21" s="689"/>
      <c r="I21" s="817"/>
      <c r="J21" s="818"/>
      <c r="K21" s="818"/>
      <c r="L21" s="819"/>
      <c r="M21" s="823" t="s">
        <v>23</v>
      </c>
      <c r="N21" s="824"/>
      <c r="O21" s="824"/>
      <c r="P21" s="824"/>
      <c r="Q21" s="824"/>
      <c r="R21" s="824"/>
      <c r="S21" s="825"/>
      <c r="T21" s="1516" t="s">
        <v>685</v>
      </c>
      <c r="U21" s="824"/>
      <c r="V21" s="824"/>
      <c r="W21" s="824"/>
      <c r="X21" s="824"/>
      <c r="Y21" s="824"/>
      <c r="Z21" s="824"/>
      <c r="AA21" s="825"/>
      <c r="AB21" s="62"/>
    </row>
    <row r="22" spans="2:28" ht="15" thickBot="1" x14ac:dyDescent="0.25">
      <c r="B22" s="60"/>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2"/>
    </row>
    <row r="23" spans="2:28" ht="31.5" customHeight="1" x14ac:dyDescent="0.2">
      <c r="B23" s="60"/>
      <c r="C23" s="608" t="s">
        <v>25</v>
      </c>
      <c r="D23" s="609"/>
      <c r="E23" s="609"/>
      <c r="F23" s="609"/>
      <c r="G23" s="609"/>
      <c r="H23" s="609"/>
      <c r="I23" s="610"/>
      <c r="J23" s="608" t="s">
        <v>26</v>
      </c>
      <c r="K23" s="609"/>
      <c r="L23" s="609"/>
      <c r="M23" s="609"/>
      <c r="N23" s="609"/>
      <c r="O23" s="609"/>
      <c r="P23" s="610"/>
      <c r="Q23" s="608" t="s">
        <v>27</v>
      </c>
      <c r="R23" s="609"/>
      <c r="S23" s="609"/>
      <c r="T23" s="609"/>
      <c r="U23" s="609"/>
      <c r="V23" s="609"/>
      <c r="W23" s="609"/>
      <c r="X23" s="609"/>
      <c r="Y23" s="609"/>
      <c r="Z23" s="609"/>
      <c r="AA23" s="610"/>
      <c r="AB23" s="62"/>
    </row>
    <row r="24" spans="2:28" ht="46.5" customHeight="1" thickBot="1" x14ac:dyDescent="0.25">
      <c r="B24" s="60"/>
      <c r="C24" s="1513" t="s">
        <v>686</v>
      </c>
      <c r="D24" s="1514"/>
      <c r="E24" s="1514"/>
      <c r="F24" s="1514"/>
      <c r="G24" s="1514"/>
      <c r="H24" s="1514"/>
      <c r="I24" s="1515"/>
      <c r="J24" s="808" t="s">
        <v>624</v>
      </c>
      <c r="K24" s="809"/>
      <c r="L24" s="809"/>
      <c r="M24" s="809"/>
      <c r="N24" s="809"/>
      <c r="O24" s="809"/>
      <c r="P24" s="810"/>
      <c r="Q24" s="811" t="s">
        <v>227</v>
      </c>
      <c r="R24" s="812"/>
      <c r="S24" s="812"/>
      <c r="T24" s="812"/>
      <c r="U24" s="812"/>
      <c r="V24" s="812"/>
      <c r="W24" s="812"/>
      <c r="X24" s="812"/>
      <c r="Y24" s="812"/>
      <c r="Z24" s="812"/>
      <c r="AA24" s="813"/>
      <c r="AB24" s="62"/>
    </row>
    <row r="25" spans="2:28" ht="15" thickBot="1" x14ac:dyDescent="0.25">
      <c r="B25" s="60"/>
      <c r="C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62"/>
    </row>
    <row r="26" spans="2:28" ht="33" customHeight="1" thickBot="1" x14ac:dyDescent="0.25">
      <c r="B26" s="60"/>
      <c r="C26" s="629" t="s">
        <v>31</v>
      </c>
      <c r="D26" s="630"/>
      <c r="E26" s="630"/>
      <c r="F26" s="630"/>
      <c r="G26" s="630"/>
      <c r="H26" s="631"/>
      <c r="I26" s="801" t="s">
        <v>687</v>
      </c>
      <c r="J26" s="802"/>
      <c r="K26" s="802"/>
      <c r="L26" s="802"/>
      <c r="M26" s="802"/>
      <c r="N26" s="802"/>
      <c r="O26" s="802"/>
      <c r="P26" s="802"/>
      <c r="Q26" s="802"/>
      <c r="R26" s="802"/>
      <c r="S26" s="802"/>
      <c r="T26" s="802"/>
      <c r="U26" s="802"/>
      <c r="V26" s="802"/>
      <c r="W26" s="802"/>
      <c r="X26" s="802"/>
      <c r="Y26" s="802"/>
      <c r="Z26" s="802"/>
      <c r="AA26" s="803"/>
      <c r="AB26" s="62"/>
    </row>
    <row r="27" spans="2:28" ht="15.75" thickBot="1" x14ac:dyDescent="0.25">
      <c r="B27" s="60"/>
      <c r="C27" s="59"/>
      <c r="D27" s="59"/>
      <c r="E27" s="59"/>
      <c r="F27" s="59"/>
      <c r="G27" s="59"/>
      <c r="H27" s="59"/>
      <c r="I27" s="63"/>
      <c r="J27" s="63"/>
      <c r="K27" s="63"/>
      <c r="L27" s="63"/>
      <c r="M27" s="63"/>
      <c r="N27" s="63"/>
      <c r="O27" s="63"/>
      <c r="P27" s="63"/>
      <c r="Q27" s="63"/>
      <c r="R27" s="63"/>
      <c r="S27" s="63"/>
      <c r="T27" s="63"/>
      <c r="U27" s="63"/>
      <c r="V27" s="63"/>
      <c r="W27" s="63"/>
      <c r="X27" s="63"/>
      <c r="Y27" s="63"/>
      <c r="Z27" s="63"/>
      <c r="AA27" s="63"/>
      <c r="AB27" s="62"/>
    </row>
    <row r="28" spans="2:28" ht="41.25" customHeight="1" thickBot="1" x14ac:dyDescent="0.25">
      <c r="B28" s="60"/>
      <c r="C28" s="629" t="s">
        <v>33</v>
      </c>
      <c r="D28" s="630"/>
      <c r="E28" s="630"/>
      <c r="F28" s="630"/>
      <c r="G28" s="630"/>
      <c r="H28" s="631"/>
      <c r="I28" s="1116">
        <v>0.3</v>
      </c>
      <c r="J28" s="1117"/>
      <c r="K28" s="617" t="s">
        <v>34</v>
      </c>
      <c r="L28" s="618"/>
      <c r="M28" s="618"/>
      <c r="N28" s="619"/>
      <c r="O28" s="805" t="s">
        <v>35</v>
      </c>
      <c r="P28" s="806"/>
      <c r="Q28" s="806"/>
      <c r="R28" s="807"/>
      <c r="S28" s="64"/>
      <c r="T28" s="806" t="s">
        <v>36</v>
      </c>
      <c r="U28" s="806"/>
      <c r="V28" s="807"/>
      <c r="W28" s="31"/>
      <c r="X28" s="635" t="s">
        <v>38</v>
      </c>
      <c r="Y28" s="636"/>
      <c r="Z28" s="637"/>
      <c r="AA28" s="326" t="s">
        <v>37</v>
      </c>
      <c r="AB28" s="62"/>
    </row>
    <row r="29" spans="2:28" ht="15" thickBot="1" x14ac:dyDescent="0.25">
      <c r="B29" s="60"/>
      <c r="C29" s="61"/>
      <c r="D29" s="61"/>
      <c r="E29" s="61"/>
      <c r="F29" s="61"/>
      <c r="G29" s="61"/>
      <c r="H29" s="61"/>
      <c r="I29" s="61"/>
      <c r="J29" s="61"/>
      <c r="K29" s="61"/>
      <c r="L29" s="61"/>
      <c r="M29" s="61"/>
      <c r="N29" s="61"/>
      <c r="O29" s="61"/>
      <c r="P29" s="61"/>
      <c r="Q29" s="61"/>
      <c r="R29" s="61"/>
      <c r="S29" s="61"/>
      <c r="T29" s="61"/>
      <c r="U29" s="61"/>
      <c r="V29" s="61"/>
      <c r="W29" s="61"/>
      <c r="X29" s="61"/>
      <c r="Y29" s="61"/>
      <c r="Z29" s="61"/>
      <c r="AA29" s="61"/>
      <c r="AB29" s="62"/>
    </row>
    <row r="30" spans="2:28" ht="15" customHeight="1" x14ac:dyDescent="0.25">
      <c r="B30" s="60"/>
      <c r="C30" s="651" t="s">
        <v>39</v>
      </c>
      <c r="D30" s="652"/>
      <c r="E30" s="652"/>
      <c r="F30" s="652"/>
      <c r="G30" s="652"/>
      <c r="H30" s="652"/>
      <c r="I30" s="652"/>
      <c r="J30" s="653"/>
      <c r="K30" s="660" t="s">
        <v>40</v>
      </c>
      <c r="L30" s="661"/>
      <c r="M30" s="661"/>
      <c r="N30" s="661"/>
      <c r="O30" s="661"/>
      <c r="P30" s="661"/>
      <c r="Q30" s="661"/>
      <c r="R30" s="661"/>
      <c r="S30" s="662" t="s">
        <v>41</v>
      </c>
      <c r="T30" s="662"/>
      <c r="U30" s="662"/>
      <c r="V30" s="662"/>
      <c r="W30" s="662"/>
      <c r="X30" s="663" t="s">
        <v>42</v>
      </c>
      <c r="Y30" s="663"/>
      <c r="Z30" s="663"/>
      <c r="AA30" s="664"/>
      <c r="AB30" s="62"/>
    </row>
    <row r="31" spans="2:28" ht="14.25" customHeight="1" x14ac:dyDescent="0.2">
      <c r="B31" s="60"/>
      <c r="C31" s="654"/>
      <c r="D31" s="797"/>
      <c r="E31" s="797"/>
      <c r="F31" s="797"/>
      <c r="G31" s="797"/>
      <c r="H31" s="797"/>
      <c r="I31" s="797"/>
      <c r="J31" s="656"/>
      <c r="K31" s="798" t="s">
        <v>43</v>
      </c>
      <c r="L31" s="799"/>
      <c r="M31" s="799"/>
      <c r="N31" s="799"/>
      <c r="O31" s="799" t="s">
        <v>44</v>
      </c>
      <c r="P31" s="799"/>
      <c r="Q31" s="799"/>
      <c r="R31" s="799"/>
      <c r="S31" s="799" t="s">
        <v>43</v>
      </c>
      <c r="T31" s="799"/>
      <c r="U31" s="799" t="s">
        <v>44</v>
      </c>
      <c r="V31" s="799"/>
      <c r="W31" s="799"/>
      <c r="X31" s="799" t="s">
        <v>43</v>
      </c>
      <c r="Y31" s="799"/>
      <c r="Z31" s="799" t="s">
        <v>44</v>
      </c>
      <c r="AA31" s="800"/>
      <c r="AB31" s="62"/>
    </row>
    <row r="32" spans="2:28" ht="15" customHeight="1" thickBot="1" x14ac:dyDescent="0.25">
      <c r="B32" s="60"/>
      <c r="C32" s="657"/>
      <c r="D32" s="658"/>
      <c r="E32" s="658"/>
      <c r="F32" s="658"/>
      <c r="G32" s="658"/>
      <c r="H32" s="658"/>
      <c r="I32" s="658"/>
      <c r="J32" s="659"/>
      <c r="K32" s="793">
        <v>0.41</v>
      </c>
      <c r="L32" s="794"/>
      <c r="M32" s="794"/>
      <c r="N32" s="794"/>
      <c r="O32" s="795">
        <v>0.5</v>
      </c>
      <c r="P32" s="794"/>
      <c r="Q32" s="794"/>
      <c r="R32" s="794"/>
      <c r="S32" s="795">
        <v>0.31</v>
      </c>
      <c r="T32" s="794"/>
      <c r="U32" s="795">
        <v>0.4</v>
      </c>
      <c r="V32" s="794"/>
      <c r="W32" s="794"/>
      <c r="X32" s="795">
        <v>0</v>
      </c>
      <c r="Y32" s="794"/>
      <c r="Z32" s="795">
        <v>0.3</v>
      </c>
      <c r="AA32" s="796"/>
      <c r="AB32" s="62"/>
    </row>
    <row r="33" spans="2:28" ht="15" thickBot="1" x14ac:dyDescent="0.25">
      <c r="B33" s="60"/>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2"/>
    </row>
    <row r="34" spans="2:28" s="68" customFormat="1" ht="15.75" thickBot="1" x14ac:dyDescent="0.25">
      <c r="B34" s="268"/>
      <c r="C34" s="1008" t="s">
        <v>45</v>
      </c>
      <c r="D34" s="1009"/>
      <c r="E34" s="1009"/>
      <c r="F34" s="1009"/>
      <c r="G34" s="1009"/>
      <c r="H34" s="1009"/>
      <c r="I34" s="1009"/>
      <c r="J34" s="1009"/>
      <c r="K34" s="1009"/>
      <c r="L34" s="1009"/>
      <c r="M34" s="1009"/>
      <c r="N34" s="1009"/>
      <c r="O34" s="1009"/>
      <c r="P34" s="1009"/>
      <c r="Q34" s="1009"/>
      <c r="R34" s="1009"/>
      <c r="S34" s="1009"/>
      <c r="T34" s="1009"/>
      <c r="U34" s="1009"/>
      <c r="V34" s="1009"/>
      <c r="W34" s="1009"/>
      <c r="X34" s="1009"/>
      <c r="Y34" s="1009"/>
      <c r="Z34" s="1009"/>
      <c r="AA34" s="1010"/>
      <c r="AB34" s="62"/>
    </row>
    <row r="35" spans="2:28" s="68" customFormat="1" ht="32.25" customHeight="1" x14ac:dyDescent="0.2">
      <c r="B35" s="268"/>
      <c r="C35" s="1008" t="s">
        <v>46</v>
      </c>
      <c r="D35" s="1009"/>
      <c r="E35" s="1009"/>
      <c r="F35" s="1009"/>
      <c r="G35" s="1010"/>
      <c r="H35" s="38" t="s">
        <v>688</v>
      </c>
      <c r="I35" s="38" t="s">
        <v>689</v>
      </c>
      <c r="J35" s="167" t="s">
        <v>49</v>
      </c>
      <c r="K35" s="1840" t="s">
        <v>50</v>
      </c>
      <c r="L35" s="1841"/>
      <c r="M35" s="1841"/>
      <c r="N35" s="1841"/>
      <c r="O35" s="1841"/>
      <c r="P35" s="1841"/>
      <c r="Q35" s="1841"/>
      <c r="R35" s="1841"/>
      <c r="S35" s="1841"/>
      <c r="T35" s="1841"/>
      <c r="U35" s="1841"/>
      <c r="V35" s="1841"/>
      <c r="W35" s="1841"/>
      <c r="X35" s="1841"/>
      <c r="Y35" s="1841"/>
      <c r="Z35" s="1841"/>
      <c r="AA35" s="1842"/>
      <c r="AB35" s="62"/>
    </row>
    <row r="36" spans="2:28" s="68" customFormat="1" ht="60" customHeight="1" x14ac:dyDescent="0.2">
      <c r="B36" s="268"/>
      <c r="C36" s="1843" t="s">
        <v>568</v>
      </c>
      <c r="D36" s="1844"/>
      <c r="E36" s="1844"/>
      <c r="F36" s="1844"/>
      <c r="G36" s="1845"/>
      <c r="H36" s="140">
        <v>4</v>
      </c>
      <c r="I36" s="140">
        <v>27</v>
      </c>
      <c r="J36" s="272">
        <f>H36/I36</f>
        <v>0.14814814814814814</v>
      </c>
      <c r="K36" s="1846" t="s">
        <v>690</v>
      </c>
      <c r="L36" s="1847"/>
      <c r="M36" s="1847"/>
      <c r="N36" s="1847"/>
      <c r="O36" s="1847"/>
      <c r="P36" s="1847"/>
      <c r="Q36" s="1847"/>
      <c r="R36" s="1847"/>
      <c r="S36" s="1847"/>
      <c r="T36" s="1847"/>
      <c r="U36" s="1847"/>
      <c r="V36" s="1847"/>
      <c r="W36" s="1847"/>
      <c r="X36" s="1847"/>
      <c r="Y36" s="1847"/>
      <c r="Z36" s="1847"/>
      <c r="AA36" s="1848"/>
      <c r="AB36" s="62"/>
    </row>
    <row r="37" spans="2:28" s="68" customFormat="1" ht="63" customHeight="1" x14ac:dyDescent="0.2">
      <c r="B37" s="268"/>
      <c r="C37" s="781" t="s">
        <v>571</v>
      </c>
      <c r="D37" s="1479"/>
      <c r="E37" s="1479"/>
      <c r="F37" s="1479"/>
      <c r="G37" s="1480"/>
      <c r="H37" s="133">
        <v>2</v>
      </c>
      <c r="I37" s="133">
        <v>32</v>
      </c>
      <c r="J37" s="272">
        <f>H37/I37</f>
        <v>6.25E-2</v>
      </c>
      <c r="K37" s="1846" t="s">
        <v>691</v>
      </c>
      <c r="L37" s="1847"/>
      <c r="M37" s="1847"/>
      <c r="N37" s="1847"/>
      <c r="O37" s="1847"/>
      <c r="P37" s="1847"/>
      <c r="Q37" s="1847"/>
      <c r="R37" s="1847"/>
      <c r="S37" s="1847"/>
      <c r="T37" s="1847"/>
      <c r="U37" s="1847"/>
      <c r="V37" s="1847"/>
      <c r="W37" s="1847"/>
      <c r="X37" s="1847"/>
      <c r="Y37" s="1847"/>
      <c r="Z37" s="1847"/>
      <c r="AA37" s="1848"/>
      <c r="AB37" s="62"/>
    </row>
    <row r="38" spans="2:28" s="68" customFormat="1" ht="60" customHeight="1" x14ac:dyDescent="0.2">
      <c r="B38" s="268"/>
      <c r="C38" s="781" t="s">
        <v>647</v>
      </c>
      <c r="D38" s="1479"/>
      <c r="E38" s="1479"/>
      <c r="F38" s="1479"/>
      <c r="G38" s="1480"/>
      <c r="H38" s="133">
        <v>6</v>
      </c>
      <c r="I38" s="133">
        <v>26</v>
      </c>
      <c r="J38" s="272">
        <f>H38/I38</f>
        <v>0.23076923076923078</v>
      </c>
      <c r="K38" s="1846" t="s">
        <v>692</v>
      </c>
      <c r="L38" s="1847"/>
      <c r="M38" s="1847"/>
      <c r="N38" s="1847"/>
      <c r="O38" s="1847"/>
      <c r="P38" s="1847"/>
      <c r="Q38" s="1847"/>
      <c r="R38" s="1847"/>
      <c r="S38" s="1847"/>
      <c r="T38" s="1847"/>
      <c r="U38" s="1847"/>
      <c r="V38" s="1847"/>
      <c r="W38" s="1847"/>
      <c r="X38" s="1847"/>
      <c r="Y38" s="1847"/>
      <c r="Z38" s="1847"/>
      <c r="AA38" s="1848"/>
      <c r="AB38" s="62"/>
    </row>
    <row r="39" spans="2:28" s="68" customFormat="1" ht="60" customHeight="1" x14ac:dyDescent="0.2">
      <c r="B39" s="268"/>
      <c r="C39" s="781" t="s">
        <v>693</v>
      </c>
      <c r="D39" s="1479"/>
      <c r="E39" s="1479"/>
      <c r="F39" s="1479"/>
      <c r="G39" s="1480"/>
      <c r="H39" s="133">
        <v>8</v>
      </c>
      <c r="I39" s="133">
        <v>26</v>
      </c>
      <c r="J39" s="272">
        <f>H39/I39</f>
        <v>0.30769230769230771</v>
      </c>
      <c r="K39" s="1846" t="s">
        <v>694</v>
      </c>
      <c r="L39" s="1847"/>
      <c r="M39" s="1847"/>
      <c r="N39" s="1847"/>
      <c r="O39" s="1847"/>
      <c r="P39" s="1847"/>
      <c r="Q39" s="1847"/>
      <c r="R39" s="1847"/>
      <c r="S39" s="1847"/>
      <c r="T39" s="1847"/>
      <c r="U39" s="1847"/>
      <c r="V39" s="1847"/>
      <c r="W39" s="1847"/>
      <c r="X39" s="1847"/>
      <c r="Y39" s="1847"/>
      <c r="Z39" s="1847"/>
      <c r="AA39" s="1848"/>
      <c r="AB39" s="62"/>
    </row>
    <row r="40" spans="2:28" s="68" customFormat="1" x14ac:dyDescent="0.2">
      <c r="B40" s="268"/>
      <c r="C40" s="1849"/>
      <c r="D40" s="1850"/>
      <c r="E40" s="1850"/>
      <c r="F40" s="1850"/>
      <c r="G40" s="1851"/>
      <c r="H40" s="133"/>
      <c r="I40" s="133"/>
      <c r="J40" s="170"/>
      <c r="K40" s="1715"/>
      <c r="L40" s="1132"/>
      <c r="M40" s="1132"/>
      <c r="N40" s="1132"/>
      <c r="O40" s="1132"/>
      <c r="P40" s="1132"/>
      <c r="Q40" s="1132"/>
      <c r="R40" s="1132"/>
      <c r="S40" s="1132"/>
      <c r="T40" s="1132"/>
      <c r="U40" s="1132"/>
      <c r="V40" s="1132"/>
      <c r="W40" s="1132"/>
      <c r="X40" s="1132"/>
      <c r="Y40" s="1132"/>
      <c r="Z40" s="1132"/>
      <c r="AA40" s="1716"/>
      <c r="AB40" s="62"/>
    </row>
    <row r="41" spans="2:28" s="68" customFormat="1" ht="15" thickBot="1" x14ac:dyDescent="0.25">
      <c r="B41" s="268"/>
      <c r="C41" s="1849"/>
      <c r="D41" s="1850"/>
      <c r="E41" s="1850"/>
      <c r="F41" s="1850"/>
      <c r="G41" s="1851"/>
      <c r="H41" s="251"/>
      <c r="I41" s="251"/>
      <c r="J41" s="170"/>
      <c r="K41" s="1852"/>
      <c r="L41" s="1853"/>
      <c r="M41" s="1853"/>
      <c r="N41" s="1853"/>
      <c r="O41" s="1853"/>
      <c r="P41" s="1853"/>
      <c r="Q41" s="1853"/>
      <c r="R41" s="1853"/>
      <c r="S41" s="1853"/>
      <c r="T41" s="1853"/>
      <c r="U41" s="1853"/>
      <c r="V41" s="1853"/>
      <c r="W41" s="1853"/>
      <c r="X41" s="1853"/>
      <c r="Y41" s="1853"/>
      <c r="Z41" s="1853"/>
      <c r="AA41" s="1854"/>
      <c r="AB41" s="62"/>
    </row>
    <row r="42" spans="2:28" s="68" customFormat="1" ht="15.75" customHeight="1" thickBot="1" x14ac:dyDescent="0.3">
      <c r="B42" s="268"/>
      <c r="C42" s="1002" t="s">
        <v>51</v>
      </c>
      <c r="D42" s="1003"/>
      <c r="E42" s="1003"/>
      <c r="F42" s="1003"/>
      <c r="G42" s="1004"/>
      <c r="H42" s="252">
        <f>SUM(H36:H41)</f>
        <v>20</v>
      </c>
      <c r="I42" s="252">
        <f>SUM(I36:I41)</f>
        <v>111</v>
      </c>
      <c r="J42" s="205">
        <f>H42/I42</f>
        <v>0.18018018018018017</v>
      </c>
      <c r="K42" s="1005"/>
      <c r="L42" s="1006"/>
      <c r="M42" s="1006"/>
      <c r="N42" s="1006"/>
      <c r="O42" s="1006"/>
      <c r="P42" s="1006"/>
      <c r="Q42" s="1006"/>
      <c r="R42" s="1006"/>
      <c r="S42" s="1006"/>
      <c r="T42" s="1006"/>
      <c r="U42" s="1006"/>
      <c r="V42" s="1006"/>
      <c r="W42" s="1006"/>
      <c r="X42" s="1006"/>
      <c r="Y42" s="1006"/>
      <c r="Z42" s="1006"/>
      <c r="AA42" s="1007"/>
      <c r="AB42" s="62"/>
    </row>
    <row r="43" spans="2:28" s="68" customFormat="1" ht="5.25" customHeight="1" x14ac:dyDescent="0.2">
      <c r="B43" s="268"/>
      <c r="C43" s="61"/>
      <c r="D43" s="61"/>
      <c r="E43" s="61"/>
      <c r="F43" s="61"/>
      <c r="G43" s="61"/>
      <c r="H43" s="327"/>
      <c r="I43" s="327"/>
      <c r="J43" s="137"/>
      <c r="K43" s="61"/>
      <c r="L43" s="61"/>
      <c r="M43" s="61"/>
      <c r="N43" s="61"/>
      <c r="O43" s="61"/>
      <c r="P43" s="61"/>
      <c r="Q43" s="61"/>
      <c r="R43" s="61"/>
      <c r="S43" s="61"/>
      <c r="T43" s="61"/>
      <c r="U43" s="61"/>
      <c r="V43" s="61"/>
      <c r="W43" s="61"/>
      <c r="X43" s="61"/>
      <c r="Y43" s="61"/>
      <c r="Z43" s="61"/>
      <c r="AA43" s="61"/>
      <c r="AB43" s="62"/>
    </row>
    <row r="44" spans="2:28" s="68" customFormat="1" ht="15" thickBot="1" x14ac:dyDescent="0.25">
      <c r="B44" s="268"/>
      <c r="C44" s="61"/>
      <c r="D44" s="61"/>
      <c r="E44" s="61"/>
      <c r="F44" s="61"/>
      <c r="G44" s="61"/>
      <c r="H44" s="327"/>
      <c r="I44" s="327"/>
      <c r="J44" s="137"/>
      <c r="K44" s="61"/>
      <c r="L44" s="61"/>
      <c r="M44" s="61"/>
      <c r="N44" s="61"/>
      <c r="O44" s="61"/>
      <c r="P44" s="61"/>
      <c r="Q44" s="61"/>
      <c r="R44" s="61"/>
      <c r="S44" s="61"/>
      <c r="T44" s="61"/>
      <c r="U44" s="61"/>
      <c r="V44" s="61"/>
      <c r="W44" s="61"/>
      <c r="X44" s="61"/>
      <c r="Y44" s="61"/>
      <c r="Z44" s="61"/>
      <c r="AA44" s="61"/>
      <c r="AB44" s="62"/>
    </row>
    <row r="45" spans="2:28" s="68" customFormat="1" x14ac:dyDescent="0.2">
      <c r="B45" s="268"/>
      <c r="C45" s="820" t="s">
        <v>52</v>
      </c>
      <c r="D45" s="821"/>
      <c r="E45" s="821"/>
      <c r="F45" s="821"/>
      <c r="G45" s="821"/>
      <c r="H45" s="821"/>
      <c r="I45" s="821"/>
      <c r="J45" s="821"/>
      <c r="K45" s="821"/>
      <c r="L45" s="821"/>
      <c r="M45" s="821"/>
      <c r="N45" s="821"/>
      <c r="O45" s="821"/>
      <c r="P45" s="821"/>
      <c r="Q45" s="821"/>
      <c r="R45" s="821"/>
      <c r="S45" s="821"/>
      <c r="T45" s="821"/>
      <c r="U45" s="821"/>
      <c r="V45" s="821"/>
      <c r="W45" s="821"/>
      <c r="X45" s="821"/>
      <c r="Y45" s="821"/>
      <c r="Z45" s="821"/>
      <c r="AA45" s="822"/>
      <c r="AB45" s="62"/>
    </row>
    <row r="46" spans="2:28" ht="15" thickBot="1" x14ac:dyDescent="0.25">
      <c r="B46" s="60"/>
      <c r="C46" s="1125"/>
      <c r="D46" s="1855"/>
      <c r="E46" s="1855"/>
      <c r="F46" s="1855"/>
      <c r="G46" s="1855"/>
      <c r="H46" s="1855"/>
      <c r="I46" s="1855"/>
      <c r="J46" s="1855"/>
      <c r="K46" s="1855"/>
      <c r="L46" s="1855"/>
      <c r="M46" s="1855"/>
      <c r="N46" s="1855"/>
      <c r="O46" s="1855"/>
      <c r="P46" s="1855"/>
      <c r="Q46" s="1855"/>
      <c r="R46" s="1855"/>
      <c r="S46" s="1855"/>
      <c r="T46" s="1855"/>
      <c r="U46" s="1855"/>
      <c r="V46" s="1855"/>
      <c r="W46" s="1855"/>
      <c r="X46" s="1855"/>
      <c r="Y46" s="1855"/>
      <c r="Z46" s="1855"/>
      <c r="AA46" s="1127"/>
      <c r="AB46" s="62"/>
    </row>
    <row r="47" spans="2:28" x14ac:dyDescent="0.2">
      <c r="B47" s="60"/>
      <c r="C47" s="1856" t="s">
        <v>239</v>
      </c>
      <c r="D47" s="1857"/>
      <c r="E47" s="1857"/>
      <c r="F47" s="1857"/>
      <c r="G47" s="1857"/>
      <c r="H47" s="1857"/>
      <c r="I47" s="1857"/>
      <c r="J47" s="1857"/>
      <c r="K47" s="1857"/>
      <c r="L47" s="1857"/>
      <c r="M47" s="1857"/>
      <c r="N47" s="1857"/>
      <c r="O47" s="1857"/>
      <c r="P47" s="1857"/>
      <c r="Q47" s="1857"/>
      <c r="R47" s="1857"/>
      <c r="S47" s="1857"/>
      <c r="T47" s="1857"/>
      <c r="U47" s="1857"/>
      <c r="V47" s="1857"/>
      <c r="W47" s="1857"/>
      <c r="X47" s="1857"/>
      <c r="Y47" s="1857"/>
      <c r="Z47" s="1857"/>
      <c r="AA47" s="1858"/>
      <c r="AB47" s="62"/>
    </row>
    <row r="48" spans="2:28" x14ac:dyDescent="0.2">
      <c r="B48" s="60"/>
      <c r="C48" s="1859"/>
      <c r="D48" s="1860"/>
      <c r="E48" s="1860"/>
      <c r="F48" s="1860"/>
      <c r="G48" s="1860"/>
      <c r="H48" s="1860"/>
      <c r="I48" s="1860"/>
      <c r="J48" s="1860"/>
      <c r="K48" s="1860"/>
      <c r="L48" s="1860"/>
      <c r="M48" s="1860"/>
      <c r="N48" s="1860"/>
      <c r="O48" s="1860"/>
      <c r="P48" s="1860"/>
      <c r="Q48" s="1860"/>
      <c r="R48" s="1860"/>
      <c r="S48" s="1860"/>
      <c r="T48" s="1860"/>
      <c r="U48" s="1860"/>
      <c r="V48" s="1860"/>
      <c r="W48" s="1860"/>
      <c r="X48" s="1860"/>
      <c r="Y48" s="1860"/>
      <c r="Z48" s="1860"/>
      <c r="AA48" s="1861"/>
      <c r="AB48" s="62"/>
    </row>
    <row r="49" spans="1:28" x14ac:dyDescent="0.2">
      <c r="B49" s="60"/>
      <c r="C49" s="1859"/>
      <c r="D49" s="1860"/>
      <c r="E49" s="1860"/>
      <c r="F49" s="1860"/>
      <c r="G49" s="1860"/>
      <c r="H49" s="1860"/>
      <c r="I49" s="1860"/>
      <c r="J49" s="1860"/>
      <c r="K49" s="1860"/>
      <c r="L49" s="1860"/>
      <c r="M49" s="1860"/>
      <c r="N49" s="1860"/>
      <c r="O49" s="1860"/>
      <c r="P49" s="1860"/>
      <c r="Q49" s="1860"/>
      <c r="R49" s="1860"/>
      <c r="S49" s="1860"/>
      <c r="T49" s="1860"/>
      <c r="U49" s="1860"/>
      <c r="V49" s="1860"/>
      <c r="W49" s="1860"/>
      <c r="X49" s="1860"/>
      <c r="Y49" s="1860"/>
      <c r="Z49" s="1860"/>
      <c r="AA49" s="1861"/>
      <c r="AB49" s="62"/>
    </row>
    <row r="50" spans="1:28" x14ac:dyDescent="0.2">
      <c r="B50" s="60"/>
      <c r="C50" s="1859"/>
      <c r="D50" s="1860"/>
      <c r="E50" s="1860"/>
      <c r="F50" s="1860"/>
      <c r="G50" s="1860"/>
      <c r="H50" s="1860"/>
      <c r="I50" s="1860"/>
      <c r="J50" s="1860"/>
      <c r="K50" s="1860"/>
      <c r="L50" s="1860"/>
      <c r="M50" s="1860"/>
      <c r="N50" s="1860"/>
      <c r="O50" s="1860"/>
      <c r="P50" s="1860"/>
      <c r="Q50" s="1860"/>
      <c r="R50" s="1860"/>
      <c r="S50" s="1860"/>
      <c r="T50" s="1860"/>
      <c r="U50" s="1860"/>
      <c r="V50" s="1860"/>
      <c r="W50" s="1860"/>
      <c r="X50" s="1860"/>
      <c r="Y50" s="1860"/>
      <c r="Z50" s="1860"/>
      <c r="AA50" s="1861"/>
      <c r="AB50" s="62"/>
    </row>
    <row r="51" spans="1:28" x14ac:dyDescent="0.2">
      <c r="B51" s="60"/>
      <c r="C51" s="1859"/>
      <c r="D51" s="1860"/>
      <c r="E51" s="1860"/>
      <c r="F51" s="1860"/>
      <c r="G51" s="1860"/>
      <c r="H51" s="1860"/>
      <c r="I51" s="1860"/>
      <c r="J51" s="1860"/>
      <c r="K51" s="1860"/>
      <c r="L51" s="1860"/>
      <c r="M51" s="1860"/>
      <c r="N51" s="1860"/>
      <c r="O51" s="1860"/>
      <c r="P51" s="1860"/>
      <c r="Q51" s="1860"/>
      <c r="R51" s="1860"/>
      <c r="S51" s="1860"/>
      <c r="T51" s="1860"/>
      <c r="U51" s="1860"/>
      <c r="V51" s="1860"/>
      <c r="W51" s="1860"/>
      <c r="X51" s="1860"/>
      <c r="Y51" s="1860"/>
      <c r="Z51" s="1860"/>
      <c r="AA51" s="1861"/>
      <c r="AB51" s="62"/>
    </row>
    <row r="52" spans="1:28" x14ac:dyDescent="0.2">
      <c r="B52" s="60"/>
      <c r="C52" s="1859"/>
      <c r="D52" s="1860"/>
      <c r="E52" s="1860"/>
      <c r="F52" s="1860"/>
      <c r="G52" s="1860"/>
      <c r="H52" s="1860"/>
      <c r="I52" s="1860"/>
      <c r="J52" s="1860"/>
      <c r="K52" s="1860"/>
      <c r="L52" s="1860"/>
      <c r="M52" s="1860"/>
      <c r="N52" s="1860"/>
      <c r="O52" s="1860"/>
      <c r="P52" s="1860"/>
      <c r="Q52" s="1860"/>
      <c r="R52" s="1860"/>
      <c r="S52" s="1860"/>
      <c r="T52" s="1860"/>
      <c r="U52" s="1860"/>
      <c r="V52" s="1860"/>
      <c r="W52" s="1860"/>
      <c r="X52" s="1860"/>
      <c r="Y52" s="1860"/>
      <c r="Z52" s="1860"/>
      <c r="AA52" s="1861"/>
      <c r="AB52" s="62"/>
    </row>
    <row r="53" spans="1:28" x14ac:dyDescent="0.2">
      <c r="B53" s="60"/>
      <c r="C53" s="1859"/>
      <c r="D53" s="1860"/>
      <c r="E53" s="1860"/>
      <c r="F53" s="1860"/>
      <c r="G53" s="1860"/>
      <c r="H53" s="1860"/>
      <c r="I53" s="1860"/>
      <c r="J53" s="1860"/>
      <c r="K53" s="1860"/>
      <c r="L53" s="1860"/>
      <c r="M53" s="1860"/>
      <c r="N53" s="1860"/>
      <c r="O53" s="1860"/>
      <c r="P53" s="1860"/>
      <c r="Q53" s="1860"/>
      <c r="R53" s="1860"/>
      <c r="S53" s="1860"/>
      <c r="T53" s="1860"/>
      <c r="U53" s="1860"/>
      <c r="V53" s="1860"/>
      <c r="W53" s="1860"/>
      <c r="X53" s="1860"/>
      <c r="Y53" s="1860"/>
      <c r="Z53" s="1860"/>
      <c r="AA53" s="1861"/>
      <c r="AB53" s="62"/>
    </row>
    <row r="54" spans="1:28" x14ac:dyDescent="0.2">
      <c r="B54" s="60"/>
      <c r="C54" s="1859"/>
      <c r="D54" s="1860"/>
      <c r="E54" s="1860"/>
      <c r="F54" s="1860"/>
      <c r="G54" s="1860"/>
      <c r="H54" s="1860"/>
      <c r="I54" s="1860"/>
      <c r="J54" s="1860"/>
      <c r="K54" s="1860"/>
      <c r="L54" s="1860"/>
      <c r="M54" s="1860"/>
      <c r="N54" s="1860"/>
      <c r="O54" s="1860"/>
      <c r="P54" s="1860"/>
      <c r="Q54" s="1860"/>
      <c r="R54" s="1860"/>
      <c r="S54" s="1860"/>
      <c r="T54" s="1860"/>
      <c r="U54" s="1860"/>
      <c r="V54" s="1860"/>
      <c r="W54" s="1860"/>
      <c r="X54" s="1860"/>
      <c r="Y54" s="1860"/>
      <c r="Z54" s="1860"/>
      <c r="AA54" s="1861"/>
      <c r="AB54" s="62"/>
    </row>
    <row r="55" spans="1:28" x14ac:dyDescent="0.2">
      <c r="B55" s="60"/>
      <c r="C55" s="1859"/>
      <c r="D55" s="1860"/>
      <c r="E55" s="1860"/>
      <c r="F55" s="1860"/>
      <c r="G55" s="1860"/>
      <c r="H55" s="1860"/>
      <c r="I55" s="1860"/>
      <c r="J55" s="1860"/>
      <c r="K55" s="1860"/>
      <c r="L55" s="1860"/>
      <c r="M55" s="1860"/>
      <c r="N55" s="1860"/>
      <c r="O55" s="1860"/>
      <c r="P55" s="1860"/>
      <c r="Q55" s="1860"/>
      <c r="R55" s="1860"/>
      <c r="S55" s="1860"/>
      <c r="T55" s="1860"/>
      <c r="U55" s="1860"/>
      <c r="V55" s="1860"/>
      <c r="W55" s="1860"/>
      <c r="X55" s="1860"/>
      <c r="Y55" s="1860"/>
      <c r="Z55" s="1860"/>
      <c r="AA55" s="1861"/>
      <c r="AB55" s="62"/>
    </row>
    <row r="56" spans="1:28" x14ac:dyDescent="0.2">
      <c r="B56" s="60"/>
      <c r="C56" s="1859"/>
      <c r="D56" s="1860"/>
      <c r="E56" s="1860"/>
      <c r="F56" s="1860"/>
      <c r="G56" s="1860"/>
      <c r="H56" s="1860"/>
      <c r="I56" s="1860"/>
      <c r="J56" s="1860"/>
      <c r="K56" s="1860"/>
      <c r="L56" s="1860"/>
      <c r="M56" s="1860"/>
      <c r="N56" s="1860"/>
      <c r="O56" s="1860"/>
      <c r="P56" s="1860"/>
      <c r="Q56" s="1860"/>
      <c r="R56" s="1860"/>
      <c r="S56" s="1860"/>
      <c r="T56" s="1860"/>
      <c r="U56" s="1860"/>
      <c r="V56" s="1860"/>
      <c r="W56" s="1860"/>
      <c r="X56" s="1860"/>
      <c r="Y56" s="1860"/>
      <c r="Z56" s="1860"/>
      <c r="AA56" s="1861"/>
      <c r="AB56" s="62"/>
    </row>
    <row r="57" spans="1:28" x14ac:dyDescent="0.2">
      <c r="B57" s="60"/>
      <c r="C57" s="1859"/>
      <c r="D57" s="1860"/>
      <c r="E57" s="1860"/>
      <c r="F57" s="1860"/>
      <c r="G57" s="1860"/>
      <c r="H57" s="1860"/>
      <c r="I57" s="1860"/>
      <c r="J57" s="1860"/>
      <c r="K57" s="1860"/>
      <c r="L57" s="1860"/>
      <c r="M57" s="1860"/>
      <c r="N57" s="1860"/>
      <c r="O57" s="1860"/>
      <c r="P57" s="1860"/>
      <c r="Q57" s="1860"/>
      <c r="R57" s="1860"/>
      <c r="S57" s="1860"/>
      <c r="T57" s="1860"/>
      <c r="U57" s="1860"/>
      <c r="V57" s="1860"/>
      <c r="W57" s="1860"/>
      <c r="X57" s="1860"/>
      <c r="Y57" s="1860"/>
      <c r="Z57" s="1860"/>
      <c r="AA57" s="1861"/>
      <c r="AB57" s="62"/>
    </row>
    <row r="58" spans="1:28" x14ac:dyDescent="0.2">
      <c r="B58" s="60"/>
      <c r="C58" s="1859"/>
      <c r="D58" s="1860"/>
      <c r="E58" s="1860"/>
      <c r="F58" s="1860"/>
      <c r="G58" s="1860"/>
      <c r="H58" s="1860"/>
      <c r="I58" s="1860"/>
      <c r="J58" s="1860"/>
      <c r="K58" s="1860"/>
      <c r="L58" s="1860"/>
      <c r="M58" s="1860"/>
      <c r="N58" s="1860"/>
      <c r="O58" s="1860"/>
      <c r="P58" s="1860"/>
      <c r="Q58" s="1860"/>
      <c r="R58" s="1860"/>
      <c r="S58" s="1860"/>
      <c r="T58" s="1860"/>
      <c r="U58" s="1860"/>
      <c r="V58" s="1860"/>
      <c r="W58" s="1860"/>
      <c r="X58" s="1860"/>
      <c r="Y58" s="1860"/>
      <c r="Z58" s="1860"/>
      <c r="AA58" s="1861"/>
      <c r="AB58" s="62"/>
    </row>
    <row r="59" spans="1:28" ht="15" thickBot="1" x14ac:dyDescent="0.25">
      <c r="B59" s="60"/>
      <c r="C59" s="1862"/>
      <c r="D59" s="1863"/>
      <c r="E59" s="1863"/>
      <c r="F59" s="1863"/>
      <c r="G59" s="1863"/>
      <c r="H59" s="1863"/>
      <c r="I59" s="1863"/>
      <c r="J59" s="1863"/>
      <c r="K59" s="1863"/>
      <c r="L59" s="1863"/>
      <c r="M59" s="1863"/>
      <c r="N59" s="1863"/>
      <c r="O59" s="1863"/>
      <c r="P59" s="1863"/>
      <c r="Q59" s="1863"/>
      <c r="R59" s="1863"/>
      <c r="S59" s="1863"/>
      <c r="T59" s="1863"/>
      <c r="U59" s="1863"/>
      <c r="V59" s="1863"/>
      <c r="W59" s="1863"/>
      <c r="X59" s="1863"/>
      <c r="Y59" s="1863"/>
      <c r="Z59" s="1863"/>
      <c r="AA59" s="1864"/>
      <c r="AB59" s="62"/>
    </row>
    <row r="60" spans="1:28" x14ac:dyDescent="0.2">
      <c r="B60" s="285"/>
      <c r="C60" s="328"/>
      <c r="D60" s="328"/>
      <c r="E60" s="328"/>
      <c r="F60" s="328"/>
      <c r="G60" s="328"/>
      <c r="H60" s="328"/>
      <c r="I60" s="328"/>
      <c r="J60" s="328"/>
      <c r="K60" s="328"/>
      <c r="L60" s="328"/>
      <c r="M60" s="328"/>
      <c r="N60" s="328"/>
      <c r="O60" s="328"/>
      <c r="P60" s="328"/>
      <c r="Q60" s="328"/>
      <c r="R60" s="328"/>
      <c r="S60" s="328"/>
      <c r="T60" s="328"/>
      <c r="U60" s="328"/>
      <c r="V60" s="328"/>
      <c r="W60" s="328"/>
      <c r="X60" s="328"/>
      <c r="Y60" s="328"/>
      <c r="Z60" s="328"/>
      <c r="AA60" s="328"/>
      <c r="AB60" s="80"/>
    </row>
    <row r="61" spans="1:28" ht="15" thickBot="1" x14ac:dyDescent="0.25">
      <c r="B61" s="287"/>
      <c r="C61" s="329"/>
      <c r="D61" s="329"/>
      <c r="E61" s="329"/>
      <c r="F61" s="329"/>
      <c r="G61" s="329"/>
      <c r="H61" s="329"/>
      <c r="I61" s="329"/>
      <c r="J61" s="329"/>
      <c r="K61" s="329"/>
      <c r="L61" s="329"/>
      <c r="M61" s="329"/>
      <c r="N61" s="329"/>
      <c r="O61" s="329"/>
      <c r="P61" s="329"/>
      <c r="Q61" s="329"/>
      <c r="R61" s="329"/>
      <c r="S61" s="329"/>
      <c r="T61" s="329"/>
      <c r="U61" s="329"/>
      <c r="V61" s="329"/>
      <c r="W61" s="329"/>
      <c r="X61" s="329"/>
      <c r="Y61" s="329"/>
      <c r="Z61" s="329"/>
      <c r="AA61" s="329"/>
      <c r="AB61" s="83"/>
    </row>
    <row r="62" spans="1:28" ht="15.75" x14ac:dyDescent="0.2">
      <c r="B62" s="289"/>
      <c r="C62" s="993" t="s">
        <v>46</v>
      </c>
      <c r="D62" s="994"/>
      <c r="E62" s="994"/>
      <c r="F62" s="994"/>
      <c r="G62" s="995"/>
      <c r="H62" s="993" t="s">
        <v>91</v>
      </c>
      <c r="I62" s="995"/>
      <c r="J62" s="993" t="s">
        <v>64</v>
      </c>
      <c r="K62" s="994"/>
      <c r="L62" s="994"/>
      <c r="M62" s="995"/>
      <c r="N62" s="993" t="s">
        <v>53</v>
      </c>
      <c r="O62" s="994"/>
      <c r="P62" s="994"/>
      <c r="Q62" s="994"/>
      <c r="R62" s="994"/>
      <c r="S62" s="994"/>
      <c r="T62" s="994"/>
      <c r="U62" s="995"/>
      <c r="V62" s="1139" t="s">
        <v>54</v>
      </c>
      <c r="W62" s="1139"/>
      <c r="X62" s="1139"/>
      <c r="Y62" s="1139"/>
      <c r="Z62" s="1139"/>
      <c r="AA62" s="1140"/>
      <c r="AB62" s="25"/>
    </row>
    <row r="63" spans="1:28" ht="15.75" x14ac:dyDescent="0.2">
      <c r="A63" s="46"/>
      <c r="B63" s="26"/>
      <c r="C63" s="996"/>
      <c r="D63" s="1167"/>
      <c r="E63" s="1167"/>
      <c r="F63" s="1167"/>
      <c r="G63" s="998"/>
      <c r="H63" s="996"/>
      <c r="I63" s="998"/>
      <c r="J63" s="996"/>
      <c r="K63" s="1167"/>
      <c r="L63" s="1167"/>
      <c r="M63" s="998"/>
      <c r="N63" s="996"/>
      <c r="O63" s="1167"/>
      <c r="P63" s="1167"/>
      <c r="Q63" s="1167"/>
      <c r="R63" s="1167"/>
      <c r="S63" s="1167"/>
      <c r="T63" s="1167"/>
      <c r="U63" s="998"/>
      <c r="V63" s="1168"/>
      <c r="W63" s="1168"/>
      <c r="X63" s="1168"/>
      <c r="Y63" s="1168"/>
      <c r="Z63" s="1168"/>
      <c r="AA63" s="1142"/>
      <c r="AB63" s="25"/>
    </row>
    <row r="64" spans="1:28" ht="16.5" thickBot="1" x14ac:dyDescent="0.25">
      <c r="A64" s="46"/>
      <c r="B64" s="26"/>
      <c r="C64" s="996"/>
      <c r="D64" s="1167"/>
      <c r="E64" s="1167"/>
      <c r="F64" s="1167"/>
      <c r="G64" s="998"/>
      <c r="H64" s="996"/>
      <c r="I64" s="998"/>
      <c r="J64" s="996"/>
      <c r="K64" s="1167"/>
      <c r="L64" s="1167"/>
      <c r="M64" s="998"/>
      <c r="N64" s="999"/>
      <c r="O64" s="1000"/>
      <c r="P64" s="1000"/>
      <c r="Q64" s="1000"/>
      <c r="R64" s="1000"/>
      <c r="S64" s="1000"/>
      <c r="T64" s="1000"/>
      <c r="U64" s="1001"/>
      <c r="V64" s="1182"/>
      <c r="W64" s="1182"/>
      <c r="X64" s="1182"/>
      <c r="Y64" s="1182"/>
      <c r="Z64" s="1182"/>
      <c r="AA64" s="1183"/>
      <c r="AB64" s="25"/>
    </row>
    <row r="65" spans="2:28" ht="39" customHeight="1" x14ac:dyDescent="0.2">
      <c r="B65" s="289"/>
      <c r="C65" s="1865" t="s">
        <v>568</v>
      </c>
      <c r="D65" s="1866"/>
      <c r="E65" s="1866"/>
      <c r="F65" s="1866"/>
      <c r="G65" s="1866"/>
      <c r="H65" s="1867">
        <v>0.22</v>
      </c>
      <c r="I65" s="738"/>
      <c r="J65" s="1867">
        <f>J36</f>
        <v>0.14814814814814814</v>
      </c>
      <c r="K65" s="738"/>
      <c r="L65" s="738"/>
      <c r="M65" s="738"/>
      <c r="N65" s="1868" t="s">
        <v>695</v>
      </c>
      <c r="O65" s="1869"/>
      <c r="P65" s="1869"/>
      <c r="Q65" s="1869"/>
      <c r="R65" s="1869"/>
      <c r="S65" s="1869"/>
      <c r="T65" s="1869"/>
      <c r="U65" s="1870"/>
      <c r="V65" s="1868" t="s">
        <v>696</v>
      </c>
      <c r="W65" s="1869"/>
      <c r="X65" s="1869"/>
      <c r="Y65" s="1869"/>
      <c r="Z65" s="1869"/>
      <c r="AA65" s="1871"/>
      <c r="AB65" s="87"/>
    </row>
    <row r="66" spans="2:28" ht="39" customHeight="1" x14ac:dyDescent="0.2">
      <c r="B66" s="289"/>
      <c r="C66" s="1872" t="s">
        <v>571</v>
      </c>
      <c r="D66" s="1873"/>
      <c r="E66" s="1873"/>
      <c r="F66" s="1873"/>
      <c r="G66" s="1873"/>
      <c r="H66" s="1874">
        <v>0.28000000000000003</v>
      </c>
      <c r="I66" s="1830"/>
      <c r="J66" s="1874">
        <v>0.06</v>
      </c>
      <c r="K66" s="1830"/>
      <c r="L66" s="1830"/>
      <c r="M66" s="1830"/>
      <c r="N66" s="1875" t="s">
        <v>697</v>
      </c>
      <c r="O66" s="1876"/>
      <c r="P66" s="1876"/>
      <c r="Q66" s="1876"/>
      <c r="R66" s="1876"/>
      <c r="S66" s="1876"/>
      <c r="T66" s="1876"/>
      <c r="U66" s="1877"/>
      <c r="V66" s="1878" t="s">
        <v>698</v>
      </c>
      <c r="W66" s="1879"/>
      <c r="X66" s="1879"/>
      <c r="Y66" s="1879"/>
      <c r="Z66" s="1879"/>
      <c r="AA66" s="1880"/>
      <c r="AB66" s="87"/>
    </row>
    <row r="67" spans="2:28" ht="39" customHeight="1" x14ac:dyDescent="0.2">
      <c r="B67" s="289"/>
      <c r="C67" s="1881" t="s">
        <v>647</v>
      </c>
      <c r="D67" s="1882"/>
      <c r="E67" s="1882"/>
      <c r="F67" s="1882"/>
      <c r="G67" s="1882"/>
      <c r="H67" s="1874">
        <v>0.31</v>
      </c>
      <c r="I67" s="1830"/>
      <c r="J67" s="1874">
        <v>0.23</v>
      </c>
      <c r="K67" s="1830"/>
      <c r="L67" s="1830"/>
      <c r="M67" s="1830"/>
      <c r="N67" s="1875" t="s">
        <v>699</v>
      </c>
      <c r="O67" s="1876"/>
      <c r="P67" s="1876"/>
      <c r="Q67" s="1876"/>
      <c r="R67" s="1876"/>
      <c r="S67" s="1876"/>
      <c r="T67" s="1876"/>
      <c r="U67" s="1877"/>
      <c r="V67" s="1878" t="s">
        <v>700</v>
      </c>
      <c r="W67" s="1879"/>
      <c r="X67" s="1879"/>
      <c r="Y67" s="1879"/>
      <c r="Z67" s="1879"/>
      <c r="AA67" s="1880"/>
      <c r="AB67" s="87"/>
    </row>
    <row r="68" spans="2:28" ht="39" customHeight="1" x14ac:dyDescent="0.2">
      <c r="B68" s="289"/>
      <c r="C68" s="1881" t="s">
        <v>693</v>
      </c>
      <c r="D68" s="1882"/>
      <c r="E68" s="1882"/>
      <c r="F68" s="1882"/>
      <c r="G68" s="1882"/>
      <c r="H68" s="1883">
        <v>0.15</v>
      </c>
      <c r="I68" s="1884"/>
      <c r="J68" s="1883">
        <v>0.31</v>
      </c>
      <c r="K68" s="1884"/>
      <c r="L68" s="1884"/>
      <c r="M68" s="1884"/>
      <c r="N68" s="1875" t="s">
        <v>701</v>
      </c>
      <c r="O68" s="1876"/>
      <c r="P68" s="1876"/>
      <c r="Q68" s="1876"/>
      <c r="R68" s="1876"/>
      <c r="S68" s="1876"/>
      <c r="T68" s="1876"/>
      <c r="U68" s="1877"/>
      <c r="V68" s="1878" t="s">
        <v>702</v>
      </c>
      <c r="W68" s="1879"/>
      <c r="X68" s="1879"/>
      <c r="Y68" s="1879"/>
      <c r="Z68" s="1879"/>
      <c r="AA68" s="1880"/>
      <c r="AB68" s="87"/>
    </row>
    <row r="69" spans="2:28" x14ac:dyDescent="0.2">
      <c r="B69" s="289"/>
      <c r="C69" s="848"/>
      <c r="D69" s="849"/>
      <c r="E69" s="849"/>
      <c r="F69" s="849"/>
      <c r="G69" s="849"/>
      <c r="H69" s="849"/>
      <c r="I69" s="849"/>
      <c r="J69" s="849"/>
      <c r="K69" s="849"/>
      <c r="L69" s="849"/>
      <c r="M69" s="849"/>
      <c r="N69" s="1885"/>
      <c r="O69" s="1886"/>
      <c r="P69" s="1886"/>
      <c r="Q69" s="1886"/>
      <c r="R69" s="1886"/>
      <c r="S69" s="1886"/>
      <c r="T69" s="1886"/>
      <c r="U69" s="1887"/>
      <c r="V69" s="1885"/>
      <c r="W69" s="1886"/>
      <c r="X69" s="1886"/>
      <c r="Y69" s="1886"/>
      <c r="Z69" s="1886"/>
      <c r="AA69" s="1888"/>
      <c r="AB69" s="87"/>
    </row>
    <row r="70" spans="2:28" x14ac:dyDescent="0.2">
      <c r="B70" s="289"/>
      <c r="C70" s="848"/>
      <c r="D70" s="849"/>
      <c r="E70" s="849"/>
      <c r="F70" s="849"/>
      <c r="G70" s="849"/>
      <c r="H70" s="849"/>
      <c r="I70" s="849"/>
      <c r="J70" s="849"/>
      <c r="K70" s="849"/>
      <c r="L70" s="849"/>
      <c r="M70" s="849"/>
      <c r="N70" s="1885"/>
      <c r="O70" s="1886"/>
      <c r="P70" s="1886"/>
      <c r="Q70" s="1886"/>
      <c r="R70" s="1886"/>
      <c r="S70" s="1886"/>
      <c r="T70" s="1886"/>
      <c r="U70" s="1887"/>
      <c r="V70" s="1885"/>
      <c r="W70" s="1886"/>
      <c r="X70" s="1886"/>
      <c r="Y70" s="1886"/>
      <c r="Z70" s="1886"/>
      <c r="AA70" s="1888"/>
      <c r="AB70" s="87"/>
    </row>
    <row r="71" spans="2:28" x14ac:dyDescent="0.2">
      <c r="B71" s="289"/>
      <c r="C71" s="848"/>
      <c r="D71" s="849"/>
      <c r="E71" s="849"/>
      <c r="F71" s="849"/>
      <c r="G71" s="849"/>
      <c r="H71" s="849"/>
      <c r="I71" s="849"/>
      <c r="J71" s="849"/>
      <c r="K71" s="849"/>
      <c r="L71" s="849"/>
      <c r="M71" s="849"/>
      <c r="N71" s="1885"/>
      <c r="O71" s="1886"/>
      <c r="P71" s="1886"/>
      <c r="Q71" s="1886"/>
      <c r="R71" s="1886"/>
      <c r="S71" s="1886"/>
      <c r="T71" s="1886"/>
      <c r="U71" s="1887"/>
      <c r="V71" s="1885"/>
      <c r="W71" s="1886"/>
      <c r="X71" s="1886"/>
      <c r="Y71" s="1886"/>
      <c r="Z71" s="1886"/>
      <c r="AA71" s="1888"/>
      <c r="AB71" s="87"/>
    </row>
    <row r="72" spans="2:28" ht="15.75" customHeight="1" thickBot="1" x14ac:dyDescent="0.25">
      <c r="B72" s="289"/>
      <c r="C72" s="850"/>
      <c r="D72" s="851"/>
      <c r="E72" s="851"/>
      <c r="F72" s="851"/>
      <c r="G72" s="851"/>
      <c r="H72" s="851"/>
      <c r="I72" s="851"/>
      <c r="J72" s="851"/>
      <c r="K72" s="851"/>
      <c r="L72" s="851"/>
      <c r="M72" s="851"/>
      <c r="N72" s="1889"/>
      <c r="O72" s="1890"/>
      <c r="P72" s="1890"/>
      <c r="Q72" s="1890"/>
      <c r="R72" s="1890"/>
      <c r="S72" s="1890"/>
      <c r="T72" s="1890"/>
      <c r="U72" s="1891"/>
      <c r="V72" s="1889"/>
      <c r="W72" s="1890"/>
      <c r="X72" s="1890"/>
      <c r="Y72" s="1890"/>
      <c r="Z72" s="1890"/>
      <c r="AA72" s="1892"/>
      <c r="AB72" s="87"/>
    </row>
    <row r="73" spans="2:28" x14ac:dyDescent="0.2">
      <c r="B73" s="291"/>
      <c r="C73" s="328"/>
      <c r="D73" s="328"/>
      <c r="E73" s="328"/>
      <c r="F73" s="328"/>
      <c r="G73" s="328"/>
      <c r="H73" s="328"/>
      <c r="I73" s="328"/>
      <c r="J73" s="328"/>
      <c r="K73" s="328"/>
      <c r="L73" s="328"/>
      <c r="M73" s="328"/>
      <c r="N73" s="328"/>
      <c r="O73" s="328"/>
      <c r="P73" s="328"/>
      <c r="Q73" s="328"/>
      <c r="R73" s="328"/>
      <c r="S73" s="328"/>
      <c r="T73" s="328"/>
      <c r="U73" s="328"/>
      <c r="V73" s="328"/>
      <c r="W73" s="328"/>
      <c r="X73" s="328"/>
      <c r="Y73" s="328"/>
      <c r="Z73" s="328"/>
      <c r="AA73" s="328"/>
      <c r="AB73" s="89"/>
    </row>
    <row r="112" ht="6" customHeight="1" x14ac:dyDescent="0.2"/>
  </sheetData>
  <mergeCells count="121">
    <mergeCell ref="C72:G72"/>
    <mergeCell ref="H72:I72"/>
    <mergeCell ref="J72:M72"/>
    <mergeCell ref="N72:U72"/>
    <mergeCell ref="V72:AA72"/>
    <mergeCell ref="C70:G70"/>
    <mergeCell ref="H70:I70"/>
    <mergeCell ref="J70:M70"/>
    <mergeCell ref="N70:U70"/>
    <mergeCell ref="V70:AA70"/>
    <mergeCell ref="C71:G71"/>
    <mergeCell ref="H71:I71"/>
    <mergeCell ref="J71:M71"/>
    <mergeCell ref="N71:U71"/>
    <mergeCell ref="V71:AA71"/>
    <mergeCell ref="C68:G68"/>
    <mergeCell ref="H68:I68"/>
    <mergeCell ref="J68:M68"/>
    <mergeCell ref="N68:U68"/>
    <mergeCell ref="V68:AA68"/>
    <mergeCell ref="C69:G69"/>
    <mergeCell ref="H69:I69"/>
    <mergeCell ref="J69:M69"/>
    <mergeCell ref="N69:U69"/>
    <mergeCell ref="V69:AA69"/>
    <mergeCell ref="C66:G66"/>
    <mergeCell ref="H66:I66"/>
    <mergeCell ref="J66:M66"/>
    <mergeCell ref="N66:U66"/>
    <mergeCell ref="V66:AA66"/>
    <mergeCell ref="C67:G67"/>
    <mergeCell ref="H67:I67"/>
    <mergeCell ref="J67:M67"/>
    <mergeCell ref="N67:U67"/>
    <mergeCell ref="V67:AA67"/>
    <mergeCell ref="C62:G64"/>
    <mergeCell ref="H62:I64"/>
    <mergeCell ref="J62:M64"/>
    <mergeCell ref="N62:U64"/>
    <mergeCell ref="V62:AA64"/>
    <mergeCell ref="C65:G65"/>
    <mergeCell ref="H65:I65"/>
    <mergeCell ref="J65:M65"/>
    <mergeCell ref="N65:U65"/>
    <mergeCell ref="V65:AA65"/>
    <mergeCell ref="C41:G41"/>
    <mergeCell ref="K41:AA41"/>
    <mergeCell ref="C42:G42"/>
    <mergeCell ref="K42:AA42"/>
    <mergeCell ref="C45:AA46"/>
    <mergeCell ref="C47:AA59"/>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 right="0.7" top="0.75" bottom="0.75" header="0.3" footer="0.3"/>
  <drawing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01"/>
  <sheetViews>
    <sheetView topLeftCell="A25" workbookViewId="0">
      <selection activeCell="K36" sqref="K36:AA39"/>
    </sheetView>
  </sheetViews>
  <sheetFormatPr baseColWidth="10" defaultColWidth="3.7109375" defaultRowHeight="14.25" x14ac:dyDescent="0.2"/>
  <cols>
    <col min="1" max="1" width="3.7109375" style="48"/>
    <col min="2" max="2" width="2.85546875" style="48" customWidth="1"/>
    <col min="3" max="6" width="2.7109375" style="48" customWidth="1"/>
    <col min="7" max="7" width="4.28515625" style="48" customWidth="1"/>
    <col min="8" max="8" width="17" style="48" customWidth="1"/>
    <col min="9" max="9" width="17.7109375" style="48" bestFit="1" customWidth="1"/>
    <col min="10" max="10" width="15" style="48" customWidth="1"/>
    <col min="11" max="12" width="3.42578125" style="48" customWidth="1"/>
    <col min="13" max="15" width="2.7109375" style="48" customWidth="1"/>
    <col min="16" max="16" width="3.42578125" style="48" customWidth="1"/>
    <col min="17" max="17" width="3.5703125" style="48" customWidth="1"/>
    <col min="18" max="18" width="3.7109375" style="48"/>
    <col min="19" max="19" width="3.28515625" style="48" customWidth="1"/>
    <col min="20" max="20" width="7.42578125" style="48" customWidth="1"/>
    <col min="21" max="21" width="3.5703125" style="48" customWidth="1"/>
    <col min="22" max="22" width="3.7109375" style="48"/>
    <col min="23" max="25" width="5" style="48" customWidth="1"/>
    <col min="26" max="26" width="6.7109375" style="48" customWidth="1"/>
    <col min="27" max="27" width="4.140625" style="48" customWidth="1"/>
    <col min="28" max="28" width="2" style="48" customWidth="1"/>
    <col min="29" max="16384" width="3.7109375" style="48"/>
  </cols>
  <sheetData>
    <row r="1" spans="1:28" ht="15" thickBot="1" x14ac:dyDescent="0.25">
      <c r="A1" s="46"/>
      <c r="B1" s="47"/>
      <c r="C1" s="47"/>
      <c r="D1" s="47"/>
      <c r="E1" s="47"/>
      <c r="F1" s="47"/>
    </row>
    <row r="2" spans="1:28" ht="45.75" customHeight="1" x14ac:dyDescent="0.2">
      <c r="A2" s="46"/>
      <c r="B2" s="846"/>
      <c r="C2" s="847"/>
      <c r="D2" s="847"/>
      <c r="E2" s="847"/>
      <c r="F2" s="847"/>
      <c r="G2" s="847"/>
      <c r="H2" s="852" t="s">
        <v>0</v>
      </c>
      <c r="I2" s="852"/>
      <c r="J2" s="852"/>
      <c r="K2" s="852"/>
      <c r="L2" s="852"/>
      <c r="M2" s="852"/>
      <c r="N2" s="852"/>
      <c r="O2" s="852"/>
      <c r="P2" s="852"/>
      <c r="Q2" s="852"/>
      <c r="R2" s="852"/>
      <c r="S2" s="852"/>
      <c r="T2" s="852"/>
      <c r="U2" s="852"/>
      <c r="V2" s="852"/>
      <c r="W2" s="852"/>
      <c r="X2" s="852"/>
      <c r="Y2" s="852"/>
      <c r="Z2" s="852"/>
      <c r="AA2" s="852"/>
      <c r="AB2" s="853"/>
    </row>
    <row r="3" spans="1:28" ht="15" x14ac:dyDescent="0.2">
      <c r="A3" s="46"/>
      <c r="B3" s="848"/>
      <c r="C3" s="849"/>
      <c r="D3" s="849"/>
      <c r="E3" s="849"/>
      <c r="F3" s="849"/>
      <c r="G3" s="849"/>
      <c r="H3" s="854" t="s">
        <v>1</v>
      </c>
      <c r="I3" s="854"/>
      <c r="J3" s="854"/>
      <c r="K3" s="854"/>
      <c r="L3" s="854"/>
      <c r="M3" s="854"/>
      <c r="N3" s="854"/>
      <c r="O3" s="854"/>
      <c r="P3" s="854" t="s">
        <v>2</v>
      </c>
      <c r="Q3" s="854"/>
      <c r="R3" s="854"/>
      <c r="S3" s="854"/>
      <c r="T3" s="854"/>
      <c r="U3" s="854"/>
      <c r="V3" s="854"/>
      <c r="W3" s="854"/>
      <c r="X3" s="854"/>
      <c r="Y3" s="854"/>
      <c r="Z3" s="854"/>
      <c r="AA3" s="854"/>
      <c r="AB3" s="855"/>
    </row>
    <row r="4" spans="1:28" ht="15.75" thickBot="1" x14ac:dyDescent="0.25">
      <c r="A4" s="46"/>
      <c r="B4" s="850"/>
      <c r="C4" s="851"/>
      <c r="D4" s="851"/>
      <c r="E4" s="851"/>
      <c r="F4" s="851"/>
      <c r="G4" s="851"/>
      <c r="H4" s="856" t="s">
        <v>3</v>
      </c>
      <c r="I4" s="856"/>
      <c r="J4" s="856"/>
      <c r="K4" s="856"/>
      <c r="L4" s="856"/>
      <c r="M4" s="856"/>
      <c r="N4" s="856"/>
      <c r="O4" s="856"/>
      <c r="P4" s="856"/>
      <c r="Q4" s="856"/>
      <c r="R4" s="856"/>
      <c r="S4" s="856"/>
      <c r="T4" s="856"/>
      <c r="U4" s="856"/>
      <c r="V4" s="856"/>
      <c r="W4" s="856"/>
      <c r="X4" s="856"/>
      <c r="Y4" s="856"/>
      <c r="Z4" s="856"/>
      <c r="AA4" s="856"/>
      <c r="AB4" s="857"/>
    </row>
    <row r="5" spans="1:28" ht="15" x14ac:dyDescent="0.2">
      <c r="A5" s="46"/>
      <c r="B5" s="46"/>
      <c r="C5" s="46"/>
      <c r="D5" s="46"/>
      <c r="E5" s="46"/>
      <c r="F5" s="46"/>
      <c r="G5" s="46"/>
      <c r="H5" s="49"/>
      <c r="I5" s="49"/>
      <c r="J5" s="49"/>
      <c r="K5" s="49"/>
      <c r="L5" s="49"/>
      <c r="M5" s="49"/>
      <c r="N5" s="49"/>
      <c r="O5" s="49"/>
      <c r="P5" s="49"/>
      <c r="Q5" s="49"/>
      <c r="R5" s="49"/>
      <c r="S5" s="49"/>
      <c r="T5" s="49"/>
      <c r="U5" s="49"/>
      <c r="V5" s="49"/>
      <c r="W5" s="49"/>
      <c r="X5" s="49"/>
      <c r="Y5" s="49"/>
      <c r="Z5" s="49"/>
      <c r="AA5" s="49"/>
      <c r="AB5" s="49"/>
    </row>
    <row r="6" spans="1:28" ht="15.75" thickBot="1" x14ac:dyDescent="0.25">
      <c r="B6" s="50"/>
      <c r="C6" s="51"/>
      <c r="D6" s="51"/>
      <c r="E6" s="51"/>
      <c r="F6" s="51"/>
      <c r="G6" s="51"/>
      <c r="H6" s="51"/>
      <c r="I6" s="52"/>
      <c r="J6" s="52"/>
      <c r="K6" s="52"/>
      <c r="L6" s="52"/>
      <c r="M6" s="52"/>
      <c r="N6" s="52"/>
      <c r="O6" s="52"/>
      <c r="P6" s="52"/>
      <c r="Q6" s="52"/>
      <c r="R6" s="53"/>
      <c r="S6" s="53"/>
      <c r="T6" s="53"/>
      <c r="U6" s="53"/>
      <c r="V6" s="53"/>
      <c r="W6" s="51"/>
      <c r="X6" s="51"/>
      <c r="Y6" s="51"/>
      <c r="Z6" s="51"/>
      <c r="AA6" s="51"/>
      <c r="AB6" s="54"/>
    </row>
    <row r="7" spans="1:28" ht="15" customHeight="1" x14ac:dyDescent="0.2">
      <c r="B7" s="55"/>
      <c r="C7" s="666" t="s">
        <v>4</v>
      </c>
      <c r="D7" s="667"/>
      <c r="E7" s="667"/>
      <c r="F7" s="667"/>
      <c r="G7" s="667"/>
      <c r="H7" s="668"/>
      <c r="I7" s="700" t="s">
        <v>624</v>
      </c>
      <c r="J7" s="701"/>
      <c r="K7" s="701"/>
      <c r="L7" s="701"/>
      <c r="M7" s="701"/>
      <c r="N7" s="701"/>
      <c r="O7" s="701"/>
      <c r="P7" s="701"/>
      <c r="Q7" s="701"/>
      <c r="R7" s="701"/>
      <c r="S7" s="701"/>
      <c r="T7" s="701"/>
      <c r="U7" s="701"/>
      <c r="V7" s="701"/>
      <c r="W7" s="701"/>
      <c r="X7" s="701"/>
      <c r="Y7" s="701"/>
      <c r="Z7" s="701"/>
      <c r="AA7" s="702"/>
      <c r="AB7" s="56"/>
    </row>
    <row r="8" spans="1:28" ht="15.75" thickBot="1" x14ac:dyDescent="0.25">
      <c r="B8" s="55"/>
      <c r="C8" s="669"/>
      <c r="D8" s="670"/>
      <c r="E8" s="670"/>
      <c r="F8" s="670"/>
      <c r="G8" s="670"/>
      <c r="H8" s="671"/>
      <c r="I8" s="703"/>
      <c r="J8" s="704"/>
      <c r="K8" s="704"/>
      <c r="L8" s="704"/>
      <c r="M8" s="704"/>
      <c r="N8" s="704"/>
      <c r="O8" s="704"/>
      <c r="P8" s="704"/>
      <c r="Q8" s="704"/>
      <c r="R8" s="704"/>
      <c r="S8" s="704"/>
      <c r="T8" s="704"/>
      <c r="U8" s="704"/>
      <c r="V8" s="704"/>
      <c r="W8" s="704"/>
      <c r="X8" s="704"/>
      <c r="Y8" s="704"/>
      <c r="Z8" s="704"/>
      <c r="AA8" s="705"/>
      <c r="AB8" s="56"/>
    </row>
    <row r="9" spans="1:28" ht="15.75" thickBot="1" x14ac:dyDescent="0.25">
      <c r="B9" s="55"/>
      <c r="C9" s="57"/>
      <c r="D9" s="57"/>
      <c r="E9" s="57"/>
      <c r="F9" s="57"/>
      <c r="G9" s="57"/>
      <c r="H9" s="57"/>
      <c r="I9" s="58"/>
      <c r="J9" s="58"/>
      <c r="K9" s="58"/>
      <c r="L9" s="58"/>
      <c r="M9" s="58"/>
      <c r="N9" s="58"/>
      <c r="O9" s="58"/>
      <c r="P9" s="58"/>
      <c r="Q9" s="58"/>
      <c r="R9" s="59"/>
      <c r="S9" s="59"/>
      <c r="T9" s="59"/>
      <c r="U9" s="59"/>
      <c r="V9" s="59"/>
      <c r="W9" s="57"/>
      <c r="X9" s="57"/>
      <c r="Y9" s="57"/>
      <c r="Z9" s="57"/>
      <c r="AA9" s="57"/>
      <c r="AB9" s="56"/>
    </row>
    <row r="10" spans="1:28" ht="15" customHeight="1" x14ac:dyDescent="0.2">
      <c r="B10" s="55"/>
      <c r="C10" s="666" t="s">
        <v>6</v>
      </c>
      <c r="D10" s="667"/>
      <c r="E10" s="667"/>
      <c r="F10" s="667"/>
      <c r="G10" s="667"/>
      <c r="H10" s="668"/>
      <c r="I10" s="838" t="s">
        <v>703</v>
      </c>
      <c r="J10" s="839"/>
      <c r="K10" s="839"/>
      <c r="L10" s="839"/>
      <c r="M10" s="839"/>
      <c r="N10" s="839"/>
      <c r="O10" s="839"/>
      <c r="P10" s="839"/>
      <c r="Q10" s="840"/>
      <c r="R10" s="1893" t="s">
        <v>8</v>
      </c>
      <c r="S10" s="1894"/>
      <c r="T10" s="1894"/>
      <c r="U10" s="1895"/>
      <c r="V10" s="608" t="s">
        <v>9</v>
      </c>
      <c r="W10" s="609"/>
      <c r="X10" s="609"/>
      <c r="Y10" s="609"/>
      <c r="Z10" s="609"/>
      <c r="AA10" s="610"/>
      <c r="AB10" s="56"/>
    </row>
    <row r="11" spans="1:28" ht="20.25" customHeight="1" thickBot="1" x14ac:dyDescent="0.25">
      <c r="B11" s="55"/>
      <c r="C11" s="669"/>
      <c r="D11" s="670"/>
      <c r="E11" s="670"/>
      <c r="F11" s="670"/>
      <c r="G11" s="670"/>
      <c r="H11" s="671"/>
      <c r="I11" s="841"/>
      <c r="J11" s="842"/>
      <c r="K11" s="842"/>
      <c r="L11" s="842"/>
      <c r="M11" s="842"/>
      <c r="N11" s="842"/>
      <c r="O11" s="842"/>
      <c r="P11" s="842"/>
      <c r="Q11" s="843"/>
      <c r="R11" s="1896" t="s">
        <v>704</v>
      </c>
      <c r="S11" s="1897"/>
      <c r="T11" s="1897"/>
      <c r="U11" s="1898"/>
      <c r="V11" s="1516" t="s">
        <v>705</v>
      </c>
      <c r="W11" s="1528"/>
      <c r="X11" s="1528"/>
      <c r="Y11" s="1528"/>
      <c r="Z11" s="1528"/>
      <c r="AA11" s="1529"/>
      <c r="AB11" s="56"/>
    </row>
    <row r="12" spans="1:28" ht="15" thickBot="1" x14ac:dyDescent="0.25">
      <c r="B12" s="60"/>
      <c r="C12" s="61"/>
      <c r="D12" s="61"/>
      <c r="E12" s="61"/>
      <c r="F12" s="61"/>
      <c r="G12" s="61"/>
      <c r="H12" s="61"/>
      <c r="I12" s="61"/>
      <c r="J12" s="61"/>
      <c r="K12" s="61"/>
      <c r="L12" s="61"/>
      <c r="M12" s="61"/>
      <c r="N12" s="61"/>
      <c r="O12" s="61"/>
      <c r="P12" s="61"/>
      <c r="Q12" s="61"/>
      <c r="R12" s="61"/>
      <c r="S12" s="61"/>
      <c r="T12" s="61"/>
      <c r="U12" s="61"/>
      <c r="V12" s="61"/>
      <c r="W12" s="61"/>
      <c r="X12" s="61"/>
      <c r="Y12" s="61"/>
      <c r="Z12" s="61"/>
      <c r="AA12" s="61"/>
      <c r="AB12" s="62"/>
    </row>
    <row r="13" spans="1:28" ht="15" customHeight="1" x14ac:dyDescent="0.2">
      <c r="B13" s="60"/>
      <c r="C13" s="666" t="s">
        <v>11</v>
      </c>
      <c r="D13" s="667"/>
      <c r="E13" s="667"/>
      <c r="F13" s="667"/>
      <c r="G13" s="667"/>
      <c r="H13" s="668"/>
      <c r="I13" s="829" t="s">
        <v>628</v>
      </c>
      <c r="J13" s="830"/>
      <c r="K13" s="830"/>
      <c r="L13" s="830"/>
      <c r="M13" s="830"/>
      <c r="N13" s="830"/>
      <c r="O13" s="830"/>
      <c r="P13" s="830"/>
      <c r="Q13" s="830"/>
      <c r="R13" s="830"/>
      <c r="S13" s="831"/>
      <c r="T13" s="666" t="s">
        <v>13</v>
      </c>
      <c r="U13" s="667"/>
      <c r="V13" s="667"/>
      <c r="W13" s="667"/>
      <c r="X13" s="667"/>
      <c r="Y13" s="667"/>
      <c r="Z13" s="667"/>
      <c r="AA13" s="668"/>
      <c r="AB13" s="62"/>
    </row>
    <row r="14" spans="1:28" ht="24.75" customHeight="1" thickBot="1" x14ac:dyDescent="0.25">
      <c r="B14" s="60"/>
      <c r="C14" s="669"/>
      <c r="D14" s="670"/>
      <c r="E14" s="670"/>
      <c r="F14" s="670"/>
      <c r="G14" s="670"/>
      <c r="H14" s="671"/>
      <c r="I14" s="832"/>
      <c r="J14" s="833"/>
      <c r="K14" s="833"/>
      <c r="L14" s="833"/>
      <c r="M14" s="833"/>
      <c r="N14" s="833"/>
      <c r="O14" s="833"/>
      <c r="P14" s="833"/>
      <c r="Q14" s="833"/>
      <c r="R14" s="833"/>
      <c r="S14" s="834"/>
      <c r="T14" s="835" t="s">
        <v>14</v>
      </c>
      <c r="U14" s="836"/>
      <c r="V14" s="836"/>
      <c r="W14" s="836"/>
      <c r="X14" s="836"/>
      <c r="Y14" s="836"/>
      <c r="Z14" s="836"/>
      <c r="AA14" s="837"/>
      <c r="AB14" s="62"/>
    </row>
    <row r="15" spans="1:28" ht="15" thickBot="1" x14ac:dyDescent="0.25">
      <c r="B15" s="60"/>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2"/>
    </row>
    <row r="16" spans="1:28" ht="35.450000000000003" customHeight="1" thickBot="1" x14ac:dyDescent="0.25">
      <c r="B16" s="60"/>
      <c r="C16" s="629" t="s">
        <v>15</v>
      </c>
      <c r="D16" s="630"/>
      <c r="E16" s="630"/>
      <c r="F16" s="630"/>
      <c r="G16" s="630"/>
      <c r="H16" s="631"/>
      <c r="I16" s="801" t="s">
        <v>706</v>
      </c>
      <c r="J16" s="802"/>
      <c r="K16" s="802"/>
      <c r="L16" s="802"/>
      <c r="M16" s="802"/>
      <c r="N16" s="802"/>
      <c r="O16" s="802"/>
      <c r="P16" s="802"/>
      <c r="Q16" s="802"/>
      <c r="R16" s="802"/>
      <c r="S16" s="802"/>
      <c r="T16" s="802"/>
      <c r="U16" s="802"/>
      <c r="V16" s="802"/>
      <c r="W16" s="802"/>
      <c r="X16" s="802"/>
      <c r="Y16" s="802"/>
      <c r="Z16" s="802"/>
      <c r="AA16" s="803"/>
      <c r="AB16" s="62"/>
    </row>
    <row r="17" spans="2:31" ht="16.5" customHeight="1" thickBot="1" x14ac:dyDescent="0.25">
      <c r="B17" s="60"/>
      <c r="C17" s="59"/>
      <c r="D17" s="59"/>
      <c r="E17" s="59"/>
      <c r="F17" s="59"/>
      <c r="G17" s="59"/>
      <c r="H17" s="59"/>
      <c r="I17" s="63"/>
      <c r="J17" s="63"/>
      <c r="K17" s="63"/>
      <c r="L17" s="63"/>
      <c r="M17" s="63"/>
      <c r="N17" s="63"/>
      <c r="O17" s="63"/>
      <c r="P17" s="63"/>
      <c r="Q17" s="63"/>
      <c r="R17" s="63"/>
      <c r="S17" s="63"/>
      <c r="T17" s="63"/>
      <c r="U17" s="63"/>
      <c r="V17" s="63"/>
      <c r="W17" s="63"/>
      <c r="X17" s="63"/>
      <c r="Y17" s="63"/>
      <c r="Z17" s="63"/>
      <c r="AA17" s="63"/>
      <c r="AB17" s="62"/>
    </row>
    <row r="18" spans="2:31" ht="72" customHeight="1" thickBot="1" x14ac:dyDescent="0.25">
      <c r="B18" s="60"/>
      <c r="C18" s="629" t="s">
        <v>73</v>
      </c>
      <c r="D18" s="630"/>
      <c r="E18" s="630"/>
      <c r="F18" s="630"/>
      <c r="G18" s="630"/>
      <c r="H18" s="631"/>
      <c r="I18" s="1765" t="s">
        <v>707</v>
      </c>
      <c r="J18" s="1766"/>
      <c r="K18" s="1766"/>
      <c r="L18" s="1766"/>
      <c r="M18" s="1766"/>
      <c r="N18" s="1766"/>
      <c r="O18" s="1766"/>
      <c r="P18" s="1766"/>
      <c r="Q18" s="1766"/>
      <c r="R18" s="1766"/>
      <c r="S18" s="1766"/>
      <c r="T18" s="1766"/>
      <c r="U18" s="1766"/>
      <c r="V18" s="1766"/>
      <c r="W18" s="1766"/>
      <c r="X18" s="1766"/>
      <c r="Y18" s="1766"/>
      <c r="Z18" s="1766"/>
      <c r="AA18" s="1767"/>
      <c r="AB18" s="62"/>
    </row>
    <row r="19" spans="2:31" ht="16.5" customHeight="1" thickBot="1" x14ac:dyDescent="0.25">
      <c r="B19" s="60"/>
      <c r="C19" s="59"/>
      <c r="D19" s="59"/>
      <c r="E19" s="59"/>
      <c r="F19" s="59"/>
      <c r="G19" s="59"/>
      <c r="H19" s="59"/>
      <c r="I19" s="63"/>
      <c r="J19" s="63"/>
      <c r="K19" s="63"/>
      <c r="L19" s="63"/>
      <c r="M19" s="63"/>
      <c r="N19" s="63"/>
      <c r="O19" s="63"/>
      <c r="P19" s="63"/>
      <c r="Q19" s="63"/>
      <c r="R19" s="63"/>
      <c r="S19" s="63"/>
      <c r="T19" s="63"/>
      <c r="U19" s="63"/>
      <c r="V19" s="63"/>
      <c r="W19" s="63"/>
      <c r="X19" s="63"/>
      <c r="Y19" s="63"/>
      <c r="Z19" s="63"/>
      <c r="AA19" s="63"/>
      <c r="AB19" s="62"/>
    </row>
    <row r="20" spans="2:31" s="46" customFormat="1" ht="22.5" customHeight="1" x14ac:dyDescent="0.2">
      <c r="B20" s="60"/>
      <c r="C20" s="684" t="s">
        <v>19</v>
      </c>
      <c r="D20" s="685"/>
      <c r="E20" s="685"/>
      <c r="F20" s="685"/>
      <c r="G20" s="685"/>
      <c r="H20" s="686"/>
      <c r="I20" s="814" t="s">
        <v>475</v>
      </c>
      <c r="J20" s="815"/>
      <c r="K20" s="815"/>
      <c r="L20" s="816"/>
      <c r="M20" s="608" t="s">
        <v>21</v>
      </c>
      <c r="N20" s="609"/>
      <c r="O20" s="609"/>
      <c r="P20" s="609"/>
      <c r="Q20" s="609"/>
      <c r="R20" s="609"/>
      <c r="S20" s="610"/>
      <c r="T20" s="608" t="s">
        <v>22</v>
      </c>
      <c r="U20" s="609"/>
      <c r="V20" s="609"/>
      <c r="W20" s="609"/>
      <c r="X20" s="609"/>
      <c r="Y20" s="609"/>
      <c r="Z20" s="609"/>
      <c r="AA20" s="610"/>
      <c r="AB20" s="62"/>
    </row>
    <row r="21" spans="2:31" s="46" customFormat="1" ht="19.899999999999999" customHeight="1" thickBot="1" x14ac:dyDescent="0.25">
      <c r="B21" s="60"/>
      <c r="C21" s="687"/>
      <c r="D21" s="688"/>
      <c r="E21" s="688"/>
      <c r="F21" s="688"/>
      <c r="G21" s="688"/>
      <c r="H21" s="689"/>
      <c r="I21" s="817"/>
      <c r="J21" s="818"/>
      <c r="K21" s="818"/>
      <c r="L21" s="819"/>
      <c r="M21" s="823" t="s">
        <v>23</v>
      </c>
      <c r="N21" s="824"/>
      <c r="O21" s="824"/>
      <c r="P21" s="824"/>
      <c r="Q21" s="824"/>
      <c r="R21" s="824"/>
      <c r="S21" s="825"/>
      <c r="T21" s="1516" t="s">
        <v>157</v>
      </c>
      <c r="U21" s="824"/>
      <c r="V21" s="824"/>
      <c r="W21" s="824"/>
      <c r="X21" s="824"/>
      <c r="Y21" s="824"/>
      <c r="Z21" s="824"/>
      <c r="AA21" s="825"/>
      <c r="AB21" s="62"/>
    </row>
    <row r="22" spans="2:31" ht="12" customHeight="1" thickBot="1" x14ac:dyDescent="0.25">
      <c r="B22" s="60"/>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2"/>
    </row>
    <row r="23" spans="2:31" ht="23.45" customHeight="1" x14ac:dyDescent="0.2">
      <c r="B23" s="60"/>
      <c r="C23" s="608" t="s">
        <v>25</v>
      </c>
      <c r="D23" s="609"/>
      <c r="E23" s="609"/>
      <c r="F23" s="609"/>
      <c r="G23" s="609"/>
      <c r="H23" s="609"/>
      <c r="I23" s="610"/>
      <c r="J23" s="608" t="s">
        <v>26</v>
      </c>
      <c r="K23" s="609"/>
      <c r="L23" s="609"/>
      <c r="M23" s="609"/>
      <c r="N23" s="609"/>
      <c r="O23" s="609"/>
      <c r="P23" s="610"/>
      <c r="Q23" s="608" t="s">
        <v>27</v>
      </c>
      <c r="R23" s="609"/>
      <c r="S23" s="609"/>
      <c r="T23" s="609"/>
      <c r="U23" s="609"/>
      <c r="V23" s="609"/>
      <c r="W23" s="609"/>
      <c r="X23" s="609"/>
      <c r="Y23" s="609"/>
      <c r="Z23" s="609"/>
      <c r="AA23" s="610"/>
      <c r="AB23" s="62"/>
    </row>
    <row r="24" spans="2:31" ht="26.25" customHeight="1" thickBot="1" x14ac:dyDescent="0.25">
      <c r="B24" s="60"/>
      <c r="C24" s="808" t="s">
        <v>631</v>
      </c>
      <c r="D24" s="809"/>
      <c r="E24" s="809"/>
      <c r="F24" s="809"/>
      <c r="G24" s="809"/>
      <c r="H24" s="809"/>
      <c r="I24" s="810"/>
      <c r="J24" s="808" t="s">
        <v>624</v>
      </c>
      <c r="K24" s="809"/>
      <c r="L24" s="809"/>
      <c r="M24" s="809"/>
      <c r="N24" s="809"/>
      <c r="O24" s="809"/>
      <c r="P24" s="810"/>
      <c r="Q24" s="811" t="s">
        <v>227</v>
      </c>
      <c r="R24" s="812"/>
      <c r="S24" s="812"/>
      <c r="T24" s="812"/>
      <c r="U24" s="812"/>
      <c r="V24" s="812"/>
      <c r="W24" s="812"/>
      <c r="X24" s="812"/>
      <c r="Y24" s="812"/>
      <c r="Z24" s="812"/>
      <c r="AA24" s="813"/>
      <c r="AB24" s="62"/>
    </row>
    <row r="25" spans="2:31" ht="15" thickBot="1" x14ac:dyDescent="0.25">
      <c r="B25" s="60"/>
      <c r="C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62"/>
    </row>
    <row r="26" spans="2:31" ht="19.899999999999999" customHeight="1" thickBot="1" x14ac:dyDescent="0.25">
      <c r="B26" s="60"/>
      <c r="C26" s="629" t="s">
        <v>31</v>
      </c>
      <c r="D26" s="630"/>
      <c r="E26" s="630"/>
      <c r="F26" s="630"/>
      <c r="G26" s="630"/>
      <c r="H26" s="631"/>
      <c r="I26" s="801" t="s">
        <v>708</v>
      </c>
      <c r="J26" s="802"/>
      <c r="K26" s="802"/>
      <c r="L26" s="802"/>
      <c r="M26" s="802"/>
      <c r="N26" s="802"/>
      <c r="O26" s="802"/>
      <c r="P26" s="802"/>
      <c r="Q26" s="802"/>
      <c r="R26" s="802"/>
      <c r="S26" s="802"/>
      <c r="T26" s="802"/>
      <c r="U26" s="802"/>
      <c r="V26" s="802"/>
      <c r="W26" s="802"/>
      <c r="X26" s="802"/>
      <c r="Y26" s="802"/>
      <c r="Z26" s="802"/>
      <c r="AA26" s="803"/>
      <c r="AB26" s="62"/>
    </row>
    <row r="27" spans="2:31" ht="15.75" thickBot="1" x14ac:dyDescent="0.25">
      <c r="B27" s="60"/>
      <c r="C27" s="59"/>
      <c r="D27" s="59"/>
      <c r="E27" s="59"/>
      <c r="F27" s="59"/>
      <c r="G27" s="59"/>
      <c r="H27" s="59"/>
      <c r="I27" s="63"/>
      <c r="J27" s="63"/>
      <c r="K27" s="63"/>
      <c r="L27" s="63"/>
      <c r="M27" s="63"/>
      <c r="N27" s="63"/>
      <c r="O27" s="63"/>
      <c r="P27" s="63"/>
      <c r="Q27" s="63"/>
      <c r="R27" s="63"/>
      <c r="S27" s="63"/>
      <c r="T27" s="63"/>
      <c r="U27" s="63"/>
      <c r="V27" s="63"/>
      <c r="W27" s="63"/>
      <c r="X27" s="63"/>
      <c r="Y27" s="63"/>
      <c r="Z27" s="63"/>
      <c r="AA27" s="63"/>
      <c r="AB27" s="62"/>
    </row>
    <row r="28" spans="2:31" ht="40.15" customHeight="1" thickBot="1" x14ac:dyDescent="0.25">
      <c r="B28" s="60"/>
      <c r="C28" s="629" t="s">
        <v>33</v>
      </c>
      <c r="D28" s="630"/>
      <c r="E28" s="630"/>
      <c r="F28" s="630"/>
      <c r="G28" s="630"/>
      <c r="H28" s="631"/>
      <c r="I28" s="804">
        <v>0.8</v>
      </c>
      <c r="J28" s="801"/>
      <c r="K28" s="617" t="s">
        <v>34</v>
      </c>
      <c r="L28" s="618"/>
      <c r="M28" s="618"/>
      <c r="N28" s="619"/>
      <c r="O28" s="805" t="s">
        <v>35</v>
      </c>
      <c r="P28" s="806"/>
      <c r="Q28" s="806"/>
      <c r="R28" s="807"/>
      <c r="S28" s="313"/>
      <c r="T28" s="806" t="s">
        <v>36</v>
      </c>
      <c r="U28" s="806"/>
      <c r="V28" s="807"/>
      <c r="W28" s="314" t="s">
        <v>135</v>
      </c>
      <c r="X28" s="635" t="s">
        <v>38</v>
      </c>
      <c r="Y28" s="636"/>
      <c r="Z28" s="637"/>
      <c r="AA28" s="65"/>
      <c r="AB28" s="62"/>
      <c r="AE28" s="48" t="s">
        <v>377</v>
      </c>
    </row>
    <row r="29" spans="2:31" ht="12.6" customHeight="1" thickBot="1" x14ac:dyDescent="0.25">
      <c r="B29" s="60"/>
      <c r="C29" s="61"/>
      <c r="D29" s="61"/>
      <c r="E29" s="61"/>
      <c r="F29" s="61"/>
      <c r="G29" s="61"/>
      <c r="H29" s="61"/>
      <c r="I29" s="61"/>
      <c r="J29" s="61"/>
      <c r="K29" s="61"/>
      <c r="L29" s="61"/>
      <c r="M29" s="61"/>
      <c r="N29" s="61"/>
      <c r="O29" s="61"/>
      <c r="P29" s="61"/>
      <c r="Q29" s="61"/>
      <c r="R29" s="61"/>
      <c r="S29" s="61"/>
      <c r="T29" s="61"/>
      <c r="U29" s="61"/>
      <c r="V29" s="61"/>
      <c r="W29" s="61"/>
      <c r="X29" s="61"/>
      <c r="Y29" s="61"/>
      <c r="Z29" s="61"/>
      <c r="AA29" s="61"/>
      <c r="AB29" s="62"/>
    </row>
    <row r="30" spans="2:31" ht="15" customHeight="1" x14ac:dyDescent="0.25">
      <c r="B30" s="60"/>
      <c r="C30" s="651" t="s">
        <v>39</v>
      </c>
      <c r="D30" s="652"/>
      <c r="E30" s="652"/>
      <c r="F30" s="652"/>
      <c r="G30" s="652"/>
      <c r="H30" s="652"/>
      <c r="I30" s="652"/>
      <c r="J30" s="653"/>
      <c r="K30" s="660" t="s">
        <v>40</v>
      </c>
      <c r="L30" s="661"/>
      <c r="M30" s="661"/>
      <c r="N30" s="661"/>
      <c r="O30" s="661"/>
      <c r="P30" s="661"/>
      <c r="Q30" s="661"/>
      <c r="R30" s="661"/>
      <c r="S30" s="662" t="s">
        <v>41</v>
      </c>
      <c r="T30" s="662"/>
      <c r="U30" s="662"/>
      <c r="V30" s="662"/>
      <c r="W30" s="662"/>
      <c r="X30" s="663" t="s">
        <v>42</v>
      </c>
      <c r="Y30" s="663"/>
      <c r="Z30" s="663"/>
      <c r="AA30" s="664"/>
      <c r="AB30" s="62"/>
    </row>
    <row r="31" spans="2:31" ht="14.25" customHeight="1" x14ac:dyDescent="0.2">
      <c r="B31" s="60"/>
      <c r="C31" s="654"/>
      <c r="D31" s="797"/>
      <c r="E31" s="797"/>
      <c r="F31" s="797"/>
      <c r="G31" s="797"/>
      <c r="H31" s="797"/>
      <c r="I31" s="797"/>
      <c r="J31" s="656"/>
      <c r="K31" s="798" t="s">
        <v>43</v>
      </c>
      <c r="L31" s="799"/>
      <c r="M31" s="799"/>
      <c r="N31" s="799"/>
      <c r="O31" s="799" t="s">
        <v>44</v>
      </c>
      <c r="P31" s="799"/>
      <c r="Q31" s="799"/>
      <c r="R31" s="799"/>
      <c r="S31" s="799" t="s">
        <v>43</v>
      </c>
      <c r="T31" s="799"/>
      <c r="U31" s="799" t="s">
        <v>44</v>
      </c>
      <c r="V31" s="799"/>
      <c r="W31" s="799"/>
      <c r="X31" s="799" t="s">
        <v>43</v>
      </c>
      <c r="Y31" s="799"/>
      <c r="Z31" s="799" t="s">
        <v>44</v>
      </c>
      <c r="AA31" s="800"/>
      <c r="AB31" s="62"/>
    </row>
    <row r="32" spans="2:31" ht="13.15" customHeight="1" thickBot="1" x14ac:dyDescent="0.25">
      <c r="B32" s="60"/>
      <c r="C32" s="657"/>
      <c r="D32" s="658"/>
      <c r="E32" s="658"/>
      <c r="F32" s="658"/>
      <c r="G32" s="658"/>
      <c r="H32" s="658"/>
      <c r="I32" s="658"/>
      <c r="J32" s="659"/>
      <c r="K32" s="1511">
        <v>0</v>
      </c>
      <c r="L32" s="794"/>
      <c r="M32" s="794"/>
      <c r="N32" s="794"/>
      <c r="O32" s="795">
        <v>0.59</v>
      </c>
      <c r="P32" s="794"/>
      <c r="Q32" s="794"/>
      <c r="R32" s="794"/>
      <c r="S32" s="795">
        <v>0.6</v>
      </c>
      <c r="T32" s="794"/>
      <c r="U32" s="795">
        <v>0.79</v>
      </c>
      <c r="V32" s="794"/>
      <c r="W32" s="794"/>
      <c r="X32" s="795">
        <v>0.8</v>
      </c>
      <c r="Y32" s="794"/>
      <c r="Z32" s="795">
        <v>1</v>
      </c>
      <c r="AA32" s="796"/>
      <c r="AB32" s="62"/>
    </row>
    <row r="33" spans="2:28" ht="15" thickBot="1" x14ac:dyDescent="0.25">
      <c r="B33" s="60"/>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2"/>
    </row>
    <row r="34" spans="2:28" s="66" customFormat="1" ht="12.75" thickBot="1" x14ac:dyDescent="0.25">
      <c r="B34" s="67"/>
      <c r="C34" s="623" t="s">
        <v>45</v>
      </c>
      <c r="D34" s="624"/>
      <c r="E34" s="624"/>
      <c r="F34" s="624"/>
      <c r="G34" s="624"/>
      <c r="H34" s="624"/>
      <c r="I34" s="624"/>
      <c r="J34" s="624"/>
      <c r="K34" s="624"/>
      <c r="L34" s="624"/>
      <c r="M34" s="624"/>
      <c r="N34" s="624"/>
      <c r="O34" s="624"/>
      <c r="P34" s="624"/>
      <c r="Q34" s="624"/>
      <c r="R34" s="624"/>
      <c r="S34" s="624"/>
      <c r="T34" s="624"/>
      <c r="U34" s="624"/>
      <c r="V34" s="624"/>
      <c r="W34" s="624"/>
      <c r="X34" s="624"/>
      <c r="Y34" s="624"/>
      <c r="Z34" s="624"/>
      <c r="AA34" s="625"/>
      <c r="AB34" s="315"/>
    </row>
    <row r="35" spans="2:28" s="66" customFormat="1" ht="32.25" customHeight="1" x14ac:dyDescent="0.2">
      <c r="B35" s="67"/>
      <c r="C35" s="623" t="s">
        <v>46</v>
      </c>
      <c r="D35" s="624"/>
      <c r="E35" s="624"/>
      <c r="F35" s="624"/>
      <c r="G35" s="625"/>
      <c r="H35" s="38" t="s">
        <v>633</v>
      </c>
      <c r="I35" s="38" t="s">
        <v>634</v>
      </c>
      <c r="J35" s="38" t="s">
        <v>49</v>
      </c>
      <c r="K35" s="1776" t="s">
        <v>50</v>
      </c>
      <c r="L35" s="1777"/>
      <c r="M35" s="1777"/>
      <c r="N35" s="1777"/>
      <c r="O35" s="1777"/>
      <c r="P35" s="1777"/>
      <c r="Q35" s="1777"/>
      <c r="R35" s="1777"/>
      <c r="S35" s="1777"/>
      <c r="T35" s="1777"/>
      <c r="U35" s="1777"/>
      <c r="V35" s="1777"/>
      <c r="W35" s="1777"/>
      <c r="X35" s="1777"/>
      <c r="Y35" s="1777"/>
      <c r="Z35" s="1777"/>
      <c r="AA35" s="1778"/>
      <c r="AB35" s="315"/>
    </row>
    <row r="36" spans="2:28" s="66" customFormat="1" ht="45" customHeight="1" x14ac:dyDescent="0.2">
      <c r="B36" s="67"/>
      <c r="C36" s="787" t="s">
        <v>709</v>
      </c>
      <c r="D36" s="1771"/>
      <c r="E36" s="1771"/>
      <c r="F36" s="1771"/>
      <c r="G36" s="1772"/>
      <c r="H36" s="324">
        <v>30537898212</v>
      </c>
      <c r="I36" s="324">
        <v>42735610382</v>
      </c>
      <c r="J36" s="317">
        <f>H36/I36</f>
        <v>0.71457732647390459</v>
      </c>
      <c r="K36" s="1653" t="s">
        <v>710</v>
      </c>
      <c r="L36" s="1654"/>
      <c r="M36" s="1654"/>
      <c r="N36" s="1654"/>
      <c r="O36" s="1654"/>
      <c r="P36" s="1654"/>
      <c r="Q36" s="1654"/>
      <c r="R36" s="1654"/>
      <c r="S36" s="1654"/>
      <c r="T36" s="1654"/>
      <c r="U36" s="1654"/>
      <c r="V36" s="1654"/>
      <c r="W36" s="1654"/>
      <c r="X36" s="1654"/>
      <c r="Y36" s="1654"/>
      <c r="Z36" s="1654"/>
      <c r="AA36" s="1655"/>
      <c r="AB36" s="315"/>
    </row>
    <row r="37" spans="2:28" s="66" customFormat="1" ht="45" customHeight="1" x14ac:dyDescent="0.2">
      <c r="B37" s="67"/>
      <c r="C37" s="787" t="s">
        <v>637</v>
      </c>
      <c r="D37" s="1771"/>
      <c r="E37" s="1771"/>
      <c r="F37" s="1771"/>
      <c r="G37" s="1772"/>
      <c r="H37" s="324">
        <v>10685572038</v>
      </c>
      <c r="I37" s="324">
        <v>14433974854</v>
      </c>
      <c r="J37" s="330">
        <v>0.74029999999999996</v>
      </c>
      <c r="K37" s="1653" t="s">
        <v>711</v>
      </c>
      <c r="L37" s="1654"/>
      <c r="M37" s="1654"/>
      <c r="N37" s="1654"/>
      <c r="O37" s="1654"/>
      <c r="P37" s="1654"/>
      <c r="Q37" s="1654"/>
      <c r="R37" s="1654"/>
      <c r="S37" s="1654"/>
      <c r="T37" s="1654"/>
      <c r="U37" s="1654"/>
      <c r="V37" s="1654"/>
      <c r="W37" s="1654"/>
      <c r="X37" s="1654"/>
      <c r="Y37" s="1654"/>
      <c r="Z37" s="1654"/>
      <c r="AA37" s="1655"/>
      <c r="AB37" s="315"/>
    </row>
    <row r="38" spans="2:28" s="66" customFormat="1" ht="45" customHeight="1" x14ac:dyDescent="0.2">
      <c r="B38" s="67"/>
      <c r="C38" s="787" t="s">
        <v>639</v>
      </c>
      <c r="D38" s="1771"/>
      <c r="E38" s="1771"/>
      <c r="F38" s="1771"/>
      <c r="G38" s="1772"/>
      <c r="H38" s="324">
        <v>5509822448</v>
      </c>
      <c r="I38" s="324">
        <v>5656076624</v>
      </c>
      <c r="J38" s="330">
        <f>H38/I38</f>
        <v>0.97414211551176466</v>
      </c>
      <c r="K38" s="784" t="s">
        <v>712</v>
      </c>
      <c r="L38" s="785"/>
      <c r="M38" s="785"/>
      <c r="N38" s="785"/>
      <c r="O38" s="785"/>
      <c r="P38" s="785"/>
      <c r="Q38" s="785"/>
      <c r="R38" s="785"/>
      <c r="S38" s="785"/>
      <c r="T38" s="785"/>
      <c r="U38" s="785"/>
      <c r="V38" s="785"/>
      <c r="W38" s="785"/>
      <c r="X38" s="785"/>
      <c r="Y38" s="785"/>
      <c r="Z38" s="785"/>
      <c r="AA38" s="786"/>
      <c r="AB38" s="315"/>
    </row>
    <row r="39" spans="2:28" s="66" customFormat="1" ht="44.25" customHeight="1" thickBot="1" x14ac:dyDescent="0.25">
      <c r="B39" s="67"/>
      <c r="C39" s="787" t="s">
        <v>641</v>
      </c>
      <c r="D39" s="1771"/>
      <c r="E39" s="1771"/>
      <c r="F39" s="1771"/>
      <c r="G39" s="1772"/>
      <c r="H39" s="324">
        <f>361535180+245758176+411968736</f>
        <v>1019262092</v>
      </c>
      <c r="I39" s="324">
        <f>793875048+391623117+526654090</f>
        <v>1712152255</v>
      </c>
      <c r="J39" s="330">
        <f>H39/I39</f>
        <v>0.59531042816049096</v>
      </c>
      <c r="K39" s="784" t="s">
        <v>713</v>
      </c>
      <c r="L39" s="785"/>
      <c r="M39" s="785"/>
      <c r="N39" s="785"/>
      <c r="O39" s="785"/>
      <c r="P39" s="785"/>
      <c r="Q39" s="785"/>
      <c r="R39" s="785"/>
      <c r="S39" s="785"/>
      <c r="T39" s="785"/>
      <c r="U39" s="785"/>
      <c r="V39" s="785"/>
      <c r="W39" s="785"/>
      <c r="X39" s="785"/>
      <c r="Y39" s="785"/>
      <c r="Z39" s="785"/>
      <c r="AA39" s="786"/>
      <c r="AB39" s="315"/>
    </row>
    <row r="40" spans="2:28" s="66" customFormat="1" ht="15.75" customHeight="1" thickBot="1" x14ac:dyDescent="0.25">
      <c r="B40" s="67"/>
      <c r="C40" s="750" t="s">
        <v>51</v>
      </c>
      <c r="D40" s="751"/>
      <c r="E40" s="751"/>
      <c r="F40" s="751"/>
      <c r="G40" s="752"/>
      <c r="H40" s="72">
        <f>SUM(H36:H39)</f>
        <v>47752554790</v>
      </c>
      <c r="I40" s="72">
        <f>SUM(I36:I39)</f>
        <v>64537814115</v>
      </c>
      <c r="J40" s="319">
        <f>H40/I40</f>
        <v>0.73991589961366944</v>
      </c>
      <c r="K40" s="753"/>
      <c r="L40" s="754"/>
      <c r="M40" s="754"/>
      <c r="N40" s="754"/>
      <c r="O40" s="754"/>
      <c r="P40" s="754"/>
      <c r="Q40" s="754"/>
      <c r="R40" s="754"/>
      <c r="S40" s="754"/>
      <c r="T40" s="754"/>
      <c r="U40" s="754"/>
      <c r="V40" s="754"/>
      <c r="W40" s="754"/>
      <c r="X40" s="754"/>
      <c r="Y40" s="754"/>
      <c r="Z40" s="754"/>
      <c r="AA40" s="755"/>
      <c r="AB40" s="315"/>
    </row>
    <row r="41" spans="2:28" s="66" customFormat="1" ht="5.25" customHeight="1" x14ac:dyDescent="0.2">
      <c r="B41" s="67"/>
      <c r="C41" s="73"/>
      <c r="D41" s="73"/>
      <c r="E41" s="73"/>
      <c r="F41" s="73"/>
      <c r="G41" s="73"/>
      <c r="H41" s="74"/>
      <c r="I41" s="74"/>
      <c r="J41" s="75"/>
      <c r="K41" s="73"/>
      <c r="L41" s="73"/>
      <c r="M41" s="73"/>
      <c r="N41" s="73"/>
      <c r="O41" s="73"/>
      <c r="P41" s="73"/>
      <c r="Q41" s="73"/>
      <c r="R41" s="73"/>
      <c r="S41" s="73"/>
      <c r="T41" s="73"/>
      <c r="U41" s="73"/>
      <c r="V41" s="73"/>
      <c r="W41" s="73"/>
      <c r="X41" s="73"/>
      <c r="Y41" s="73"/>
      <c r="Z41" s="73"/>
      <c r="AA41" s="73"/>
      <c r="AB41" s="315"/>
    </row>
    <row r="42" spans="2:28" s="66" customFormat="1" ht="12.75" thickBot="1" x14ac:dyDescent="0.25">
      <c r="B42" s="67"/>
      <c r="C42" s="73"/>
      <c r="D42" s="73"/>
      <c r="E42" s="73"/>
      <c r="F42" s="73"/>
      <c r="G42" s="73"/>
      <c r="H42" s="74"/>
      <c r="I42" s="74"/>
      <c r="J42" s="75"/>
      <c r="K42" s="73"/>
      <c r="L42" s="73"/>
      <c r="M42" s="73"/>
      <c r="N42" s="73"/>
      <c r="O42" s="73"/>
      <c r="P42" s="73"/>
      <c r="Q42" s="73"/>
      <c r="R42" s="73"/>
      <c r="S42" s="73"/>
      <c r="T42" s="73"/>
      <c r="U42" s="73"/>
      <c r="V42" s="73"/>
      <c r="W42" s="73"/>
      <c r="X42" s="73"/>
      <c r="Y42" s="73"/>
      <c r="Z42" s="73"/>
      <c r="AA42" s="73"/>
      <c r="AB42" s="315"/>
    </row>
    <row r="43" spans="2:28" s="66" customFormat="1" ht="12" x14ac:dyDescent="0.2">
      <c r="B43" s="67"/>
      <c r="C43" s="756" t="s">
        <v>52</v>
      </c>
      <c r="D43" s="757"/>
      <c r="E43" s="757"/>
      <c r="F43" s="757"/>
      <c r="G43" s="757"/>
      <c r="H43" s="757"/>
      <c r="I43" s="757"/>
      <c r="J43" s="757"/>
      <c r="K43" s="757"/>
      <c r="L43" s="757"/>
      <c r="M43" s="757"/>
      <c r="N43" s="757"/>
      <c r="O43" s="757"/>
      <c r="P43" s="757"/>
      <c r="Q43" s="757"/>
      <c r="R43" s="757"/>
      <c r="S43" s="757"/>
      <c r="T43" s="757"/>
      <c r="U43" s="757"/>
      <c r="V43" s="757"/>
      <c r="W43" s="757"/>
      <c r="X43" s="757"/>
      <c r="Y43" s="757"/>
      <c r="Z43" s="757"/>
      <c r="AA43" s="758"/>
      <c r="AB43" s="315"/>
    </row>
    <row r="44" spans="2:28" s="76" customFormat="1" ht="12.75" thickBot="1" x14ac:dyDescent="0.25">
      <c r="B44" s="77"/>
      <c r="C44" s="759"/>
      <c r="D44" s="760"/>
      <c r="E44" s="760"/>
      <c r="F44" s="760"/>
      <c r="G44" s="760"/>
      <c r="H44" s="760"/>
      <c r="I44" s="760"/>
      <c r="J44" s="760"/>
      <c r="K44" s="760"/>
      <c r="L44" s="760"/>
      <c r="M44" s="760"/>
      <c r="N44" s="760"/>
      <c r="O44" s="760"/>
      <c r="P44" s="760"/>
      <c r="Q44" s="760"/>
      <c r="R44" s="760"/>
      <c r="S44" s="760"/>
      <c r="T44" s="760"/>
      <c r="U44" s="760"/>
      <c r="V44" s="760"/>
      <c r="W44" s="760"/>
      <c r="X44" s="760"/>
      <c r="Y44" s="760"/>
      <c r="Z44" s="760"/>
      <c r="AA44" s="761"/>
      <c r="AB44" s="315"/>
    </row>
    <row r="45" spans="2:28" s="76" customFormat="1" ht="9.6" customHeight="1" x14ac:dyDescent="0.2">
      <c r="B45" s="77"/>
      <c r="C45" s="762"/>
      <c r="D45" s="763"/>
      <c r="E45" s="763"/>
      <c r="F45" s="763"/>
      <c r="G45" s="763"/>
      <c r="H45" s="763"/>
      <c r="I45" s="763"/>
      <c r="J45" s="763"/>
      <c r="K45" s="763"/>
      <c r="L45" s="763"/>
      <c r="M45" s="763"/>
      <c r="N45" s="763"/>
      <c r="O45" s="763"/>
      <c r="P45" s="763"/>
      <c r="Q45" s="763"/>
      <c r="R45" s="763"/>
      <c r="S45" s="763"/>
      <c r="T45" s="763"/>
      <c r="U45" s="763"/>
      <c r="V45" s="763"/>
      <c r="W45" s="763"/>
      <c r="X45" s="763"/>
      <c r="Y45" s="763"/>
      <c r="Z45" s="763"/>
      <c r="AA45" s="764"/>
      <c r="AB45" s="315"/>
    </row>
    <row r="46" spans="2:28" s="76" customFormat="1" ht="10.5" customHeight="1" x14ac:dyDescent="0.2">
      <c r="B46" s="77"/>
      <c r="C46" s="765"/>
      <c r="D46" s="766"/>
      <c r="E46" s="766"/>
      <c r="F46" s="766"/>
      <c r="G46" s="766"/>
      <c r="H46" s="766"/>
      <c r="I46" s="766"/>
      <c r="J46" s="766"/>
      <c r="K46" s="766"/>
      <c r="L46" s="766"/>
      <c r="M46" s="766"/>
      <c r="N46" s="766"/>
      <c r="O46" s="766"/>
      <c r="P46" s="766"/>
      <c r="Q46" s="766"/>
      <c r="R46" s="766"/>
      <c r="S46" s="766"/>
      <c r="T46" s="766"/>
      <c r="U46" s="766"/>
      <c r="V46" s="766"/>
      <c r="W46" s="766"/>
      <c r="X46" s="766"/>
      <c r="Y46" s="766"/>
      <c r="Z46" s="766"/>
      <c r="AA46" s="767"/>
      <c r="AB46" s="315"/>
    </row>
    <row r="47" spans="2:28" s="76" customFormat="1" ht="12" x14ac:dyDescent="0.2">
      <c r="B47" s="77"/>
      <c r="C47" s="765"/>
      <c r="D47" s="766"/>
      <c r="E47" s="766"/>
      <c r="F47" s="766"/>
      <c r="G47" s="766"/>
      <c r="H47" s="766"/>
      <c r="I47" s="766"/>
      <c r="J47" s="766"/>
      <c r="K47" s="766"/>
      <c r="L47" s="766"/>
      <c r="M47" s="766"/>
      <c r="N47" s="766"/>
      <c r="O47" s="766"/>
      <c r="P47" s="766"/>
      <c r="Q47" s="766"/>
      <c r="R47" s="766"/>
      <c r="S47" s="766"/>
      <c r="T47" s="766"/>
      <c r="U47" s="766"/>
      <c r="V47" s="766"/>
      <c r="W47" s="766"/>
      <c r="X47" s="766"/>
      <c r="Y47" s="766"/>
      <c r="Z47" s="766"/>
      <c r="AA47" s="767"/>
      <c r="AB47" s="315"/>
    </row>
    <row r="48" spans="2:28" s="76" customFormat="1" ht="10.5" customHeight="1" x14ac:dyDescent="0.2">
      <c r="B48" s="77"/>
      <c r="C48" s="765"/>
      <c r="D48" s="766"/>
      <c r="E48" s="766"/>
      <c r="F48" s="766"/>
      <c r="G48" s="766"/>
      <c r="H48" s="766"/>
      <c r="I48" s="766"/>
      <c r="J48" s="766"/>
      <c r="K48" s="766"/>
      <c r="L48" s="766"/>
      <c r="M48" s="766"/>
      <c r="N48" s="766"/>
      <c r="O48" s="766"/>
      <c r="P48" s="766"/>
      <c r="Q48" s="766"/>
      <c r="R48" s="766"/>
      <c r="S48" s="766"/>
      <c r="T48" s="766"/>
      <c r="U48" s="766"/>
      <c r="V48" s="766"/>
      <c r="W48" s="766"/>
      <c r="X48" s="766"/>
      <c r="Y48" s="766"/>
      <c r="Z48" s="766"/>
      <c r="AA48" s="767"/>
      <c r="AB48" s="315"/>
    </row>
    <row r="49" spans="1:28" s="76" customFormat="1" ht="14.25" customHeight="1" x14ac:dyDescent="0.2">
      <c r="B49" s="77"/>
      <c r="C49" s="765"/>
      <c r="D49" s="766"/>
      <c r="E49" s="766"/>
      <c r="F49" s="766"/>
      <c r="G49" s="766"/>
      <c r="H49" s="766"/>
      <c r="I49" s="766"/>
      <c r="J49" s="766"/>
      <c r="K49" s="766"/>
      <c r="L49" s="766"/>
      <c r="M49" s="766"/>
      <c r="N49" s="766"/>
      <c r="O49" s="766"/>
      <c r="P49" s="766"/>
      <c r="Q49" s="766"/>
      <c r="R49" s="766"/>
      <c r="S49" s="766"/>
      <c r="T49" s="766"/>
      <c r="U49" s="766"/>
      <c r="V49" s="766"/>
      <c r="W49" s="766"/>
      <c r="X49" s="766"/>
      <c r="Y49" s="766"/>
      <c r="Z49" s="766"/>
      <c r="AA49" s="767"/>
      <c r="AB49" s="315"/>
    </row>
    <row r="50" spans="1:28" s="76" customFormat="1" ht="17.25" customHeight="1" x14ac:dyDescent="0.2">
      <c r="B50" s="77"/>
      <c r="C50" s="765"/>
      <c r="D50" s="766"/>
      <c r="E50" s="766"/>
      <c r="F50" s="766"/>
      <c r="G50" s="766"/>
      <c r="H50" s="766"/>
      <c r="I50" s="766"/>
      <c r="J50" s="766"/>
      <c r="K50" s="766"/>
      <c r="L50" s="766"/>
      <c r="M50" s="766"/>
      <c r="N50" s="766"/>
      <c r="O50" s="766"/>
      <c r="P50" s="766"/>
      <c r="Q50" s="766"/>
      <c r="R50" s="766"/>
      <c r="S50" s="766"/>
      <c r="T50" s="766"/>
      <c r="U50" s="766"/>
      <c r="V50" s="766"/>
      <c r="W50" s="766"/>
      <c r="X50" s="766"/>
      <c r="Y50" s="766"/>
      <c r="Z50" s="766"/>
      <c r="AA50" s="767"/>
      <c r="AB50" s="315"/>
    </row>
    <row r="51" spans="1:28" s="76" customFormat="1" ht="14.25" customHeight="1" x14ac:dyDescent="0.2">
      <c r="B51" s="77"/>
      <c r="C51" s="765"/>
      <c r="D51" s="766"/>
      <c r="E51" s="766"/>
      <c r="F51" s="766"/>
      <c r="G51" s="766"/>
      <c r="H51" s="766"/>
      <c r="I51" s="766"/>
      <c r="J51" s="766"/>
      <c r="K51" s="766"/>
      <c r="L51" s="766"/>
      <c r="M51" s="766"/>
      <c r="N51" s="766"/>
      <c r="O51" s="766"/>
      <c r="P51" s="766"/>
      <c r="Q51" s="766"/>
      <c r="R51" s="766"/>
      <c r="S51" s="766"/>
      <c r="T51" s="766"/>
      <c r="U51" s="766"/>
      <c r="V51" s="766"/>
      <c r="W51" s="766"/>
      <c r="X51" s="766"/>
      <c r="Y51" s="766"/>
      <c r="Z51" s="766"/>
      <c r="AA51" s="767"/>
      <c r="AB51" s="315"/>
    </row>
    <row r="52" spans="1:28" s="76" customFormat="1" ht="17.45" customHeight="1" x14ac:dyDescent="0.2">
      <c r="B52" s="77"/>
      <c r="C52" s="765"/>
      <c r="D52" s="766"/>
      <c r="E52" s="766"/>
      <c r="F52" s="766"/>
      <c r="G52" s="766"/>
      <c r="H52" s="766"/>
      <c r="I52" s="766"/>
      <c r="J52" s="766"/>
      <c r="K52" s="766"/>
      <c r="L52" s="766"/>
      <c r="M52" s="766"/>
      <c r="N52" s="766"/>
      <c r="O52" s="766"/>
      <c r="P52" s="766"/>
      <c r="Q52" s="766"/>
      <c r="R52" s="766"/>
      <c r="S52" s="766"/>
      <c r="T52" s="766"/>
      <c r="U52" s="766"/>
      <c r="V52" s="766"/>
      <c r="W52" s="766"/>
      <c r="X52" s="766"/>
      <c r="Y52" s="766"/>
      <c r="Z52" s="766"/>
      <c r="AA52" s="767"/>
      <c r="AB52" s="315"/>
    </row>
    <row r="53" spans="1:28" s="76" customFormat="1" ht="24.6" customHeight="1" thickBot="1" x14ac:dyDescent="0.25">
      <c r="B53" s="77"/>
      <c r="C53" s="768"/>
      <c r="D53" s="769"/>
      <c r="E53" s="769"/>
      <c r="F53" s="769"/>
      <c r="G53" s="769"/>
      <c r="H53" s="769"/>
      <c r="I53" s="769"/>
      <c r="J53" s="769"/>
      <c r="K53" s="769"/>
      <c r="L53" s="769"/>
      <c r="M53" s="769"/>
      <c r="N53" s="769"/>
      <c r="O53" s="769"/>
      <c r="P53" s="769"/>
      <c r="Q53" s="769"/>
      <c r="R53" s="769"/>
      <c r="S53" s="769"/>
      <c r="T53" s="769"/>
      <c r="U53" s="769"/>
      <c r="V53" s="769"/>
      <c r="W53" s="769"/>
      <c r="X53" s="769"/>
      <c r="Y53" s="769"/>
      <c r="Z53" s="769"/>
      <c r="AA53" s="770"/>
      <c r="AB53" s="315"/>
    </row>
    <row r="54" spans="1:28" s="76" customFormat="1" ht="12" x14ac:dyDescent="0.2">
      <c r="B54" s="78"/>
      <c r="C54" s="79"/>
      <c r="D54" s="79"/>
      <c r="E54" s="79"/>
      <c r="F54" s="79"/>
      <c r="G54" s="79"/>
      <c r="H54" s="79"/>
      <c r="I54" s="79"/>
      <c r="J54" s="79"/>
      <c r="K54" s="79"/>
      <c r="L54" s="79"/>
      <c r="M54" s="79"/>
      <c r="N54" s="79"/>
      <c r="O54" s="79"/>
      <c r="P54" s="79"/>
      <c r="Q54" s="79"/>
      <c r="R54" s="79"/>
      <c r="S54" s="79"/>
      <c r="T54" s="79"/>
      <c r="U54" s="79"/>
      <c r="V54" s="79"/>
      <c r="W54" s="79"/>
      <c r="X54" s="79"/>
      <c r="Y54" s="79"/>
      <c r="Z54" s="79"/>
      <c r="AA54" s="79"/>
      <c r="AB54" s="320"/>
    </row>
    <row r="55" spans="1:28" s="76" customFormat="1" ht="12.75" thickBot="1" x14ac:dyDescent="0.25">
      <c r="B55" s="81"/>
      <c r="C55" s="82"/>
      <c r="D55" s="82"/>
      <c r="E55" s="82"/>
      <c r="F55" s="82"/>
      <c r="G55" s="82"/>
      <c r="H55" s="82"/>
      <c r="I55" s="82"/>
      <c r="J55" s="82"/>
      <c r="K55" s="82"/>
      <c r="L55" s="82"/>
      <c r="M55" s="82"/>
      <c r="N55" s="82"/>
      <c r="O55" s="82"/>
      <c r="P55" s="82"/>
      <c r="Q55" s="82"/>
      <c r="R55" s="82"/>
      <c r="S55" s="82"/>
      <c r="T55" s="82"/>
      <c r="U55" s="82"/>
      <c r="V55" s="82"/>
      <c r="W55" s="82"/>
      <c r="X55" s="82"/>
      <c r="Y55" s="82"/>
      <c r="Z55" s="82"/>
      <c r="AA55" s="82"/>
      <c r="AB55" s="321"/>
    </row>
    <row r="56" spans="1:28" s="76" customFormat="1" ht="12" x14ac:dyDescent="0.2">
      <c r="B56" s="84"/>
      <c r="C56" s="771" t="s">
        <v>46</v>
      </c>
      <c r="D56" s="772"/>
      <c r="E56" s="772"/>
      <c r="F56" s="772"/>
      <c r="G56" s="773"/>
      <c r="H56" s="771" t="s">
        <v>91</v>
      </c>
      <c r="I56" s="773"/>
      <c r="J56" s="771" t="s">
        <v>64</v>
      </c>
      <c r="K56" s="772"/>
      <c r="L56" s="772"/>
      <c r="M56" s="773"/>
      <c r="N56" s="771" t="s">
        <v>53</v>
      </c>
      <c r="O56" s="772"/>
      <c r="P56" s="772"/>
      <c r="Q56" s="772"/>
      <c r="R56" s="772"/>
      <c r="S56" s="772"/>
      <c r="T56" s="772"/>
      <c r="U56" s="773"/>
      <c r="V56" s="777" t="s">
        <v>54</v>
      </c>
      <c r="W56" s="777"/>
      <c r="X56" s="777"/>
      <c r="Y56" s="777"/>
      <c r="Z56" s="777"/>
      <c r="AA56" s="778"/>
      <c r="AB56" s="122"/>
    </row>
    <row r="57" spans="1:28" s="76" customFormat="1" ht="12" x14ac:dyDescent="0.2">
      <c r="A57" s="85"/>
      <c r="B57" s="86"/>
      <c r="C57" s="774"/>
      <c r="D57" s="775"/>
      <c r="E57" s="775"/>
      <c r="F57" s="775"/>
      <c r="G57" s="776"/>
      <c r="H57" s="774"/>
      <c r="I57" s="776"/>
      <c r="J57" s="774"/>
      <c r="K57" s="775"/>
      <c r="L57" s="775"/>
      <c r="M57" s="776"/>
      <c r="N57" s="774"/>
      <c r="O57" s="775"/>
      <c r="P57" s="775"/>
      <c r="Q57" s="775"/>
      <c r="R57" s="775"/>
      <c r="S57" s="775"/>
      <c r="T57" s="775"/>
      <c r="U57" s="776"/>
      <c r="V57" s="779"/>
      <c r="W57" s="779"/>
      <c r="X57" s="779"/>
      <c r="Y57" s="779"/>
      <c r="Z57" s="779"/>
      <c r="AA57" s="780"/>
      <c r="AB57" s="122"/>
    </row>
    <row r="58" spans="1:28" s="76" customFormat="1" ht="12.75" thickBot="1" x14ac:dyDescent="0.25">
      <c r="A58" s="85"/>
      <c r="B58" s="86"/>
      <c r="C58" s="950"/>
      <c r="D58" s="951"/>
      <c r="E58" s="951"/>
      <c r="F58" s="951"/>
      <c r="G58" s="952"/>
      <c r="H58" s="950"/>
      <c r="I58" s="952"/>
      <c r="J58" s="950"/>
      <c r="K58" s="951"/>
      <c r="L58" s="951"/>
      <c r="M58" s="952"/>
      <c r="N58" s="950"/>
      <c r="O58" s="951"/>
      <c r="P58" s="951"/>
      <c r="Q58" s="951"/>
      <c r="R58" s="951"/>
      <c r="S58" s="951"/>
      <c r="T58" s="951"/>
      <c r="U58" s="952"/>
      <c r="V58" s="953"/>
      <c r="W58" s="953"/>
      <c r="X58" s="953"/>
      <c r="Y58" s="953"/>
      <c r="Z58" s="953"/>
      <c r="AA58" s="954"/>
      <c r="AB58" s="122"/>
    </row>
    <row r="59" spans="1:28" s="76" customFormat="1" ht="97.5" customHeight="1" x14ac:dyDescent="0.2">
      <c r="B59" s="84"/>
      <c r="C59" s="1796" t="s">
        <v>568</v>
      </c>
      <c r="D59" s="1797"/>
      <c r="E59" s="1797"/>
      <c r="F59" s="1797"/>
      <c r="G59" s="1797"/>
      <c r="H59" s="1823"/>
      <c r="I59" s="1797"/>
      <c r="J59" s="1823">
        <f>J36</f>
        <v>0.71457732647390459</v>
      </c>
      <c r="K59" s="1797"/>
      <c r="L59" s="1797"/>
      <c r="M59" s="1797"/>
      <c r="N59" s="1906" t="s">
        <v>714</v>
      </c>
      <c r="O59" s="1907"/>
      <c r="P59" s="1907"/>
      <c r="Q59" s="1907"/>
      <c r="R59" s="1907"/>
      <c r="S59" s="1907"/>
      <c r="T59" s="1907"/>
      <c r="U59" s="1908"/>
      <c r="V59" s="1906" t="s">
        <v>715</v>
      </c>
      <c r="W59" s="1907"/>
      <c r="X59" s="1907"/>
      <c r="Y59" s="1907"/>
      <c r="Z59" s="1907"/>
      <c r="AA59" s="1909"/>
      <c r="AB59" s="322"/>
    </row>
    <row r="60" spans="1:28" ht="75.75" customHeight="1" x14ac:dyDescent="0.2">
      <c r="B60" s="289"/>
      <c r="C60" s="1899" t="s">
        <v>571</v>
      </c>
      <c r="D60" s="1900"/>
      <c r="E60" s="1900"/>
      <c r="F60" s="1900"/>
      <c r="G60" s="1900"/>
      <c r="H60" s="1901">
        <v>0.80810000000000004</v>
      </c>
      <c r="I60" s="1816"/>
      <c r="J60" s="1901">
        <v>0.74029999999999996</v>
      </c>
      <c r="K60" s="1816"/>
      <c r="L60" s="1816"/>
      <c r="M60" s="1816"/>
      <c r="N60" s="1902" t="s">
        <v>716</v>
      </c>
      <c r="O60" s="1903"/>
      <c r="P60" s="1903"/>
      <c r="Q60" s="1903"/>
      <c r="R60" s="1903"/>
      <c r="S60" s="1903"/>
      <c r="T60" s="1903"/>
      <c r="U60" s="1904"/>
      <c r="V60" s="1902" t="s">
        <v>717</v>
      </c>
      <c r="W60" s="1903"/>
      <c r="X60" s="1903"/>
      <c r="Y60" s="1903"/>
      <c r="Z60" s="1903"/>
      <c r="AA60" s="1905"/>
      <c r="AB60" s="87"/>
    </row>
    <row r="61" spans="1:28" ht="75.75" customHeight="1" x14ac:dyDescent="0.2">
      <c r="B61" s="289"/>
      <c r="C61" s="1910" t="s">
        <v>647</v>
      </c>
      <c r="D61" s="1911"/>
      <c r="E61" s="1911"/>
      <c r="F61" s="1911"/>
      <c r="G61" s="1912"/>
      <c r="H61" s="1901"/>
      <c r="I61" s="1816"/>
      <c r="J61" s="1901">
        <v>0.97409999999999997</v>
      </c>
      <c r="K61" s="1816"/>
      <c r="L61" s="1816"/>
      <c r="M61" s="1816"/>
      <c r="N61" s="1902" t="s">
        <v>718</v>
      </c>
      <c r="O61" s="1903"/>
      <c r="P61" s="1903"/>
      <c r="Q61" s="1903"/>
      <c r="R61" s="1903"/>
      <c r="S61" s="1903"/>
      <c r="T61" s="1903"/>
      <c r="U61" s="1904"/>
      <c r="V61" s="1902" t="s">
        <v>719</v>
      </c>
      <c r="W61" s="1903"/>
      <c r="X61" s="1903"/>
      <c r="Y61" s="1903"/>
      <c r="Z61" s="1903"/>
      <c r="AA61" s="1905"/>
      <c r="AB61" s="87"/>
    </row>
    <row r="62" spans="1:28" ht="75.75" customHeight="1" x14ac:dyDescent="0.2">
      <c r="B62" s="291"/>
      <c r="C62" s="1910" t="s">
        <v>693</v>
      </c>
      <c r="D62" s="1911"/>
      <c r="E62" s="1911"/>
      <c r="F62" s="1911"/>
      <c r="G62" s="1912"/>
      <c r="H62" s="1901">
        <v>0.7258</v>
      </c>
      <c r="I62" s="1816"/>
      <c r="J62" s="1817">
        <v>0.59530000000000005</v>
      </c>
      <c r="K62" s="1817"/>
      <c r="L62" s="1817"/>
      <c r="M62" s="1817"/>
      <c r="N62" s="1902" t="s">
        <v>720</v>
      </c>
      <c r="O62" s="1903"/>
      <c r="P62" s="1903"/>
      <c r="Q62" s="1903"/>
      <c r="R62" s="1903"/>
      <c r="S62" s="1903"/>
      <c r="T62" s="1903"/>
      <c r="U62" s="1904"/>
      <c r="V62" s="1902" t="s">
        <v>721</v>
      </c>
      <c r="W62" s="1903"/>
      <c r="X62" s="1903"/>
      <c r="Y62" s="1903"/>
      <c r="Z62" s="1903"/>
      <c r="AA62" s="1905"/>
      <c r="AB62" s="89"/>
    </row>
    <row r="101" ht="6" customHeight="1" x14ac:dyDescent="0.2"/>
  </sheetData>
  <mergeCells count="97">
    <mergeCell ref="C61:G61"/>
    <mergeCell ref="H61:I61"/>
    <mergeCell ref="J61:M61"/>
    <mergeCell ref="N61:U61"/>
    <mergeCell ref="V61:AA61"/>
    <mergeCell ref="C62:G62"/>
    <mergeCell ref="H62:I62"/>
    <mergeCell ref="J62:M62"/>
    <mergeCell ref="N62:U62"/>
    <mergeCell ref="V62:AA62"/>
    <mergeCell ref="C59:G59"/>
    <mergeCell ref="H59:I59"/>
    <mergeCell ref="J59:M59"/>
    <mergeCell ref="N59:U59"/>
    <mergeCell ref="V59:AA59"/>
    <mergeCell ref="C60:G60"/>
    <mergeCell ref="H60:I60"/>
    <mergeCell ref="J60:M60"/>
    <mergeCell ref="N60:U60"/>
    <mergeCell ref="V60:AA60"/>
    <mergeCell ref="C43:AA44"/>
    <mergeCell ref="C45:AA53"/>
    <mergeCell ref="C56:G58"/>
    <mergeCell ref="H56:I58"/>
    <mergeCell ref="J56:M58"/>
    <mergeCell ref="N56:U58"/>
    <mergeCell ref="V56:AA58"/>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24"/>
  <sheetViews>
    <sheetView topLeftCell="A28" workbookViewId="0">
      <selection activeCell="K38" sqref="K38:AA38"/>
    </sheetView>
  </sheetViews>
  <sheetFormatPr baseColWidth="10" defaultColWidth="3.7109375" defaultRowHeight="14.25" x14ac:dyDescent="0.2"/>
  <cols>
    <col min="1" max="1" width="3.7109375" style="48"/>
    <col min="2" max="2" width="1.42578125" style="48" customWidth="1"/>
    <col min="3" max="6" width="2.7109375" style="48" customWidth="1"/>
    <col min="7" max="7" width="6.140625" style="48" customWidth="1"/>
    <col min="8" max="10" width="15.7109375" style="48" customWidth="1"/>
    <col min="11" max="19" width="3.28515625" style="48" customWidth="1"/>
    <col min="20" max="20" width="4.7109375" style="48" customWidth="1"/>
    <col min="21" max="22" width="6.7109375" style="48" customWidth="1"/>
    <col min="23" max="23" width="4.7109375" style="48" customWidth="1"/>
    <col min="24" max="27" width="5" style="48" customWidth="1"/>
    <col min="28" max="28" width="1.42578125" style="48" customWidth="1"/>
    <col min="29" max="16384" width="3.7109375" style="48"/>
  </cols>
  <sheetData>
    <row r="1" spans="1:28" ht="15" thickBot="1" x14ac:dyDescent="0.25">
      <c r="A1" s="46"/>
      <c r="B1" s="2"/>
      <c r="C1" s="2"/>
      <c r="D1" s="2"/>
      <c r="E1" s="2"/>
      <c r="F1" s="2"/>
      <c r="G1" s="1"/>
      <c r="H1" s="1"/>
      <c r="I1" s="1"/>
      <c r="J1" s="1"/>
      <c r="K1" s="1"/>
      <c r="L1" s="1"/>
      <c r="M1" s="1"/>
      <c r="N1" s="1"/>
      <c r="O1" s="1"/>
      <c r="P1" s="1"/>
      <c r="Q1" s="1"/>
      <c r="R1" s="1"/>
      <c r="S1" s="1"/>
      <c r="T1" s="1"/>
      <c r="U1" s="1"/>
      <c r="V1" s="1"/>
      <c r="W1" s="1"/>
      <c r="X1" s="1"/>
      <c r="Y1" s="1"/>
      <c r="Z1" s="1"/>
      <c r="AA1" s="1"/>
      <c r="AB1" s="1"/>
    </row>
    <row r="2" spans="1:28" ht="45.75" customHeight="1" x14ac:dyDescent="0.2">
      <c r="A2" s="46"/>
      <c r="B2" s="719"/>
      <c r="C2" s="720"/>
      <c r="D2" s="720"/>
      <c r="E2" s="720"/>
      <c r="F2" s="720"/>
      <c r="G2" s="720"/>
      <c r="H2" s="725" t="s">
        <v>0</v>
      </c>
      <c r="I2" s="725"/>
      <c r="J2" s="725"/>
      <c r="K2" s="725"/>
      <c r="L2" s="725"/>
      <c r="M2" s="725"/>
      <c r="N2" s="725"/>
      <c r="O2" s="725"/>
      <c r="P2" s="725"/>
      <c r="Q2" s="725"/>
      <c r="R2" s="725"/>
      <c r="S2" s="725"/>
      <c r="T2" s="725"/>
      <c r="U2" s="725"/>
      <c r="V2" s="725"/>
      <c r="W2" s="725"/>
      <c r="X2" s="725"/>
      <c r="Y2" s="725"/>
      <c r="Z2" s="725"/>
      <c r="AA2" s="725"/>
      <c r="AB2" s="726"/>
    </row>
    <row r="3" spans="1:28" ht="15" customHeight="1" x14ac:dyDescent="0.2">
      <c r="A3" s="46"/>
      <c r="B3" s="721"/>
      <c r="C3" s="722"/>
      <c r="D3" s="722"/>
      <c r="E3" s="722"/>
      <c r="F3" s="722"/>
      <c r="G3" s="722"/>
      <c r="H3" s="727" t="s">
        <v>1</v>
      </c>
      <c r="I3" s="727"/>
      <c r="J3" s="727"/>
      <c r="K3" s="727"/>
      <c r="L3" s="727"/>
      <c r="M3" s="727"/>
      <c r="N3" s="727"/>
      <c r="O3" s="727"/>
      <c r="P3" s="727" t="s">
        <v>2</v>
      </c>
      <c r="Q3" s="727"/>
      <c r="R3" s="727" t="s">
        <v>2</v>
      </c>
      <c r="S3" s="727"/>
      <c r="T3" s="727"/>
      <c r="U3" s="727"/>
      <c r="V3" s="727"/>
      <c r="W3" s="727"/>
      <c r="X3" s="727"/>
      <c r="Y3" s="727"/>
      <c r="Z3" s="727"/>
      <c r="AA3" s="727"/>
      <c r="AB3" s="728"/>
    </row>
    <row r="4" spans="1:28" ht="15.75" customHeight="1" thickBot="1" x14ac:dyDescent="0.25">
      <c r="A4" s="46"/>
      <c r="B4" s="723"/>
      <c r="C4" s="724"/>
      <c r="D4" s="724"/>
      <c r="E4" s="724"/>
      <c r="F4" s="724"/>
      <c r="G4" s="724"/>
      <c r="H4" s="729" t="s">
        <v>3</v>
      </c>
      <c r="I4" s="729"/>
      <c r="J4" s="729"/>
      <c r="K4" s="729"/>
      <c r="L4" s="729"/>
      <c r="M4" s="729"/>
      <c r="N4" s="729"/>
      <c r="O4" s="729"/>
      <c r="P4" s="729"/>
      <c r="Q4" s="729"/>
      <c r="R4" s="729"/>
      <c r="S4" s="729"/>
      <c r="T4" s="729"/>
      <c r="U4" s="729"/>
      <c r="V4" s="729"/>
      <c r="W4" s="729"/>
      <c r="X4" s="729"/>
      <c r="Y4" s="729"/>
      <c r="Z4" s="729"/>
      <c r="AA4" s="729"/>
      <c r="AB4" s="730"/>
    </row>
    <row r="5" spans="1:28" ht="15" x14ac:dyDescent="0.2">
      <c r="A5" s="46"/>
      <c r="B5" s="1"/>
      <c r="C5" s="1"/>
      <c r="D5" s="1"/>
      <c r="E5" s="1"/>
      <c r="F5" s="1"/>
      <c r="G5" s="1"/>
      <c r="H5" s="3"/>
      <c r="I5" s="3"/>
      <c r="J5" s="3"/>
      <c r="K5" s="3"/>
      <c r="L5" s="3"/>
      <c r="M5" s="3"/>
      <c r="N5" s="3"/>
      <c r="O5" s="3"/>
      <c r="P5" s="3"/>
      <c r="Q5" s="3"/>
      <c r="R5" s="3"/>
      <c r="S5" s="3"/>
      <c r="T5" s="3"/>
      <c r="U5" s="3"/>
      <c r="V5" s="3"/>
      <c r="W5" s="3"/>
      <c r="X5" s="3"/>
      <c r="Y5" s="3"/>
      <c r="Z5" s="3"/>
      <c r="AA5" s="3"/>
      <c r="AB5" s="3"/>
    </row>
    <row r="6" spans="1:28" ht="9.9499999999999993" customHeight="1"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1:28" ht="15" customHeight="1" x14ac:dyDescent="0.2">
      <c r="B7" s="9"/>
      <c r="C7" s="666" t="s">
        <v>4</v>
      </c>
      <c r="D7" s="667"/>
      <c r="E7" s="667"/>
      <c r="F7" s="667"/>
      <c r="G7" s="667"/>
      <c r="H7" s="668"/>
      <c r="I7" s="700" t="s">
        <v>722</v>
      </c>
      <c r="J7" s="701"/>
      <c r="K7" s="701"/>
      <c r="L7" s="701"/>
      <c r="M7" s="701"/>
      <c r="N7" s="701"/>
      <c r="O7" s="701"/>
      <c r="P7" s="701"/>
      <c r="Q7" s="701"/>
      <c r="R7" s="701"/>
      <c r="S7" s="701"/>
      <c r="T7" s="701"/>
      <c r="U7" s="701"/>
      <c r="V7" s="701"/>
      <c r="W7" s="701"/>
      <c r="X7" s="701"/>
      <c r="Y7" s="701"/>
      <c r="Z7" s="701"/>
      <c r="AA7" s="702"/>
      <c r="AB7" s="10"/>
    </row>
    <row r="8" spans="1:28" ht="15.75" thickBot="1" x14ac:dyDescent="0.25">
      <c r="B8" s="9"/>
      <c r="C8" s="669"/>
      <c r="D8" s="670"/>
      <c r="E8" s="670"/>
      <c r="F8" s="670"/>
      <c r="G8" s="670"/>
      <c r="H8" s="671"/>
      <c r="I8" s="703"/>
      <c r="J8" s="704"/>
      <c r="K8" s="704"/>
      <c r="L8" s="704"/>
      <c r="M8" s="704"/>
      <c r="N8" s="704"/>
      <c r="O8" s="704"/>
      <c r="P8" s="704"/>
      <c r="Q8" s="704"/>
      <c r="R8" s="704"/>
      <c r="S8" s="704"/>
      <c r="T8" s="704"/>
      <c r="U8" s="704"/>
      <c r="V8" s="704"/>
      <c r="W8" s="704"/>
      <c r="X8" s="704"/>
      <c r="Y8" s="704"/>
      <c r="Z8" s="704"/>
      <c r="AA8" s="705"/>
      <c r="AB8" s="10"/>
    </row>
    <row r="9" spans="1:28" ht="9.9499999999999993" customHeight="1" thickBot="1" x14ac:dyDescent="0.25">
      <c r="B9" s="9"/>
      <c r="C9" s="331"/>
      <c r="D9" s="331"/>
      <c r="E9" s="331"/>
      <c r="F9" s="331"/>
      <c r="G9" s="331"/>
      <c r="H9" s="331"/>
      <c r="I9" s="332"/>
      <c r="J9" s="332"/>
      <c r="K9" s="332"/>
      <c r="L9" s="332"/>
      <c r="M9" s="332"/>
      <c r="N9" s="332"/>
      <c r="O9" s="332"/>
      <c r="P9" s="332"/>
      <c r="Q9" s="332"/>
      <c r="R9" s="333"/>
      <c r="S9" s="333"/>
      <c r="T9" s="333"/>
      <c r="U9" s="333"/>
      <c r="V9" s="333"/>
      <c r="W9" s="331"/>
      <c r="X9" s="331"/>
      <c r="Y9" s="331"/>
      <c r="Z9" s="331"/>
      <c r="AA9" s="331"/>
      <c r="AB9" s="10"/>
    </row>
    <row r="10" spans="1:28" ht="15" customHeight="1" thickBot="1" x14ac:dyDescent="0.25">
      <c r="B10" s="9"/>
      <c r="C10" s="666" t="s">
        <v>6</v>
      </c>
      <c r="D10" s="667"/>
      <c r="E10" s="667"/>
      <c r="F10" s="667"/>
      <c r="G10" s="667"/>
      <c r="H10" s="668"/>
      <c r="I10" s="711" t="s">
        <v>723</v>
      </c>
      <c r="J10" s="712"/>
      <c r="K10" s="712"/>
      <c r="L10" s="712"/>
      <c r="M10" s="712"/>
      <c r="N10" s="712"/>
      <c r="O10" s="712"/>
      <c r="P10" s="712"/>
      <c r="Q10" s="713"/>
      <c r="R10" s="708" t="s">
        <v>8</v>
      </c>
      <c r="S10" s="709"/>
      <c r="T10" s="709"/>
      <c r="U10" s="710"/>
      <c r="V10" s="608" t="s">
        <v>9</v>
      </c>
      <c r="W10" s="609"/>
      <c r="X10" s="609"/>
      <c r="Y10" s="609"/>
      <c r="Z10" s="609"/>
      <c r="AA10" s="610"/>
      <c r="AB10" s="10"/>
    </row>
    <row r="11" spans="1:28" ht="28.5" customHeight="1" thickBot="1" x14ac:dyDescent="0.25">
      <c r="B11" s="9"/>
      <c r="C11" s="669"/>
      <c r="D11" s="670"/>
      <c r="E11" s="670"/>
      <c r="F11" s="670"/>
      <c r="G11" s="670"/>
      <c r="H11" s="671"/>
      <c r="I11" s="714"/>
      <c r="J11" s="715"/>
      <c r="K11" s="715"/>
      <c r="L11" s="715"/>
      <c r="M11" s="715"/>
      <c r="N11" s="715"/>
      <c r="O11" s="715"/>
      <c r="P11" s="715"/>
      <c r="Q11" s="716"/>
      <c r="R11" s="640" t="s">
        <v>724</v>
      </c>
      <c r="S11" s="717"/>
      <c r="T11" s="717"/>
      <c r="U11" s="718"/>
      <c r="V11" s="699">
        <v>4</v>
      </c>
      <c r="W11" s="706"/>
      <c r="X11" s="706"/>
      <c r="Y11" s="706"/>
      <c r="Z11" s="706"/>
      <c r="AA11" s="707"/>
      <c r="AB11" s="10"/>
    </row>
    <row r="12" spans="1:28" ht="9.9499999999999993" customHeight="1" thickBot="1" x14ac:dyDescent="0.25">
      <c r="B12" s="14"/>
      <c r="C12" s="334"/>
      <c r="D12" s="334"/>
      <c r="E12" s="334"/>
      <c r="F12" s="334"/>
      <c r="G12" s="334"/>
      <c r="H12" s="334"/>
      <c r="I12" s="334"/>
      <c r="J12" s="334"/>
      <c r="K12" s="334"/>
      <c r="L12" s="334"/>
      <c r="M12" s="334"/>
      <c r="N12" s="334"/>
      <c r="O12" s="334"/>
      <c r="P12" s="334"/>
      <c r="Q12" s="334"/>
      <c r="R12" s="334"/>
      <c r="S12" s="334"/>
      <c r="T12" s="334"/>
      <c r="U12" s="334"/>
      <c r="V12" s="334"/>
      <c r="W12" s="334"/>
      <c r="X12" s="334"/>
      <c r="Y12" s="334"/>
      <c r="Z12" s="334"/>
      <c r="AA12" s="334"/>
      <c r="AB12" s="16"/>
    </row>
    <row r="13" spans="1:28" ht="15" customHeight="1" x14ac:dyDescent="0.2">
      <c r="B13" s="14"/>
      <c r="C13" s="666" t="s">
        <v>11</v>
      </c>
      <c r="D13" s="667"/>
      <c r="E13" s="667"/>
      <c r="F13" s="667"/>
      <c r="G13" s="667"/>
      <c r="H13" s="668"/>
      <c r="I13" s="672" t="s">
        <v>725</v>
      </c>
      <c r="J13" s="673"/>
      <c r="K13" s="673"/>
      <c r="L13" s="673"/>
      <c r="M13" s="673"/>
      <c r="N13" s="673"/>
      <c r="O13" s="673"/>
      <c r="P13" s="673"/>
      <c r="Q13" s="673"/>
      <c r="R13" s="673"/>
      <c r="S13" s="674"/>
      <c r="T13" s="666" t="s">
        <v>13</v>
      </c>
      <c r="U13" s="667"/>
      <c r="V13" s="667"/>
      <c r="W13" s="667"/>
      <c r="X13" s="667"/>
      <c r="Y13" s="667"/>
      <c r="Z13" s="667"/>
      <c r="AA13" s="668"/>
      <c r="AB13" s="16"/>
    </row>
    <row r="14" spans="1:28" ht="30" customHeight="1" thickBot="1" x14ac:dyDescent="0.25">
      <c r="B14" s="14"/>
      <c r="C14" s="669"/>
      <c r="D14" s="670"/>
      <c r="E14" s="670"/>
      <c r="F14" s="670"/>
      <c r="G14" s="670"/>
      <c r="H14" s="671"/>
      <c r="I14" s="675"/>
      <c r="J14" s="676"/>
      <c r="K14" s="676"/>
      <c r="L14" s="676"/>
      <c r="M14" s="676"/>
      <c r="N14" s="676"/>
      <c r="O14" s="676"/>
      <c r="P14" s="676"/>
      <c r="Q14" s="676"/>
      <c r="R14" s="676"/>
      <c r="S14" s="677"/>
      <c r="T14" s="678" t="s">
        <v>14</v>
      </c>
      <c r="U14" s="679"/>
      <c r="V14" s="679"/>
      <c r="W14" s="679"/>
      <c r="X14" s="679"/>
      <c r="Y14" s="679"/>
      <c r="Z14" s="679"/>
      <c r="AA14" s="680"/>
      <c r="AB14" s="16"/>
    </row>
    <row r="15" spans="1:28" ht="9.9499999999999993" customHeight="1" thickBot="1" x14ac:dyDescent="0.25">
      <c r="B15" s="14"/>
      <c r="C15" s="334"/>
      <c r="D15" s="334"/>
      <c r="E15" s="334"/>
      <c r="F15" s="334"/>
      <c r="G15" s="334"/>
      <c r="H15" s="334"/>
      <c r="I15" s="334"/>
      <c r="J15" s="334"/>
      <c r="K15" s="334"/>
      <c r="L15" s="334"/>
      <c r="M15" s="334"/>
      <c r="N15" s="334"/>
      <c r="O15" s="334"/>
      <c r="P15" s="334"/>
      <c r="Q15" s="334"/>
      <c r="R15" s="334"/>
      <c r="S15" s="334"/>
      <c r="T15" s="334"/>
      <c r="U15" s="334"/>
      <c r="V15" s="334"/>
      <c r="W15" s="334"/>
      <c r="X15" s="334"/>
      <c r="Y15" s="334"/>
      <c r="Z15" s="334"/>
      <c r="AA15" s="334"/>
      <c r="AB15" s="16"/>
    </row>
    <row r="16" spans="1:28" ht="146.25" customHeight="1" thickBot="1" x14ac:dyDescent="0.25">
      <c r="B16" s="14"/>
      <c r="C16" s="629" t="s">
        <v>15</v>
      </c>
      <c r="D16" s="630"/>
      <c r="E16" s="630"/>
      <c r="F16" s="630"/>
      <c r="G16" s="630"/>
      <c r="H16" s="631"/>
      <c r="I16" s="1913" t="s">
        <v>726</v>
      </c>
      <c r="J16" s="1914"/>
      <c r="K16" s="1914"/>
      <c r="L16" s="1914"/>
      <c r="M16" s="1914"/>
      <c r="N16" s="1914"/>
      <c r="O16" s="1914"/>
      <c r="P16" s="1914"/>
      <c r="Q16" s="1914"/>
      <c r="R16" s="1914"/>
      <c r="S16" s="1914"/>
      <c r="T16" s="1914"/>
      <c r="U16" s="1914"/>
      <c r="V16" s="1914"/>
      <c r="W16" s="1914"/>
      <c r="X16" s="1914"/>
      <c r="Y16" s="1914"/>
      <c r="Z16" s="1914"/>
      <c r="AA16" s="1915"/>
      <c r="AB16" s="16"/>
    </row>
    <row r="17" spans="2:39" ht="9.9499999999999993" customHeight="1" thickBot="1" x14ac:dyDescent="0.25">
      <c r="B17" s="14"/>
      <c r="C17" s="333"/>
      <c r="D17" s="333"/>
      <c r="E17" s="333"/>
      <c r="F17" s="333"/>
      <c r="G17" s="333"/>
      <c r="H17" s="333"/>
      <c r="I17" s="335"/>
      <c r="J17" s="335"/>
      <c r="K17" s="335"/>
      <c r="L17" s="335"/>
      <c r="M17" s="335"/>
      <c r="N17" s="335"/>
      <c r="O17" s="335"/>
      <c r="P17" s="335"/>
      <c r="Q17" s="335"/>
      <c r="R17" s="335"/>
      <c r="S17" s="335"/>
      <c r="T17" s="335"/>
      <c r="U17" s="335"/>
      <c r="V17" s="335"/>
      <c r="W17" s="335"/>
      <c r="X17" s="335"/>
      <c r="Y17" s="335"/>
      <c r="Z17" s="335"/>
      <c r="AA17" s="335"/>
      <c r="AB17" s="16"/>
    </row>
    <row r="18" spans="2:39" ht="63.75" customHeight="1" thickBot="1" x14ac:dyDescent="0.25">
      <c r="B18" s="14"/>
      <c r="C18" s="629" t="s">
        <v>73</v>
      </c>
      <c r="D18" s="630"/>
      <c r="E18" s="630"/>
      <c r="F18" s="630"/>
      <c r="G18" s="630"/>
      <c r="H18" s="631"/>
      <c r="I18" s="1913" t="s">
        <v>727</v>
      </c>
      <c r="J18" s="1914"/>
      <c r="K18" s="1914"/>
      <c r="L18" s="1914"/>
      <c r="M18" s="1914"/>
      <c r="N18" s="1914"/>
      <c r="O18" s="1914"/>
      <c r="P18" s="1914"/>
      <c r="Q18" s="1914"/>
      <c r="R18" s="1914"/>
      <c r="S18" s="1914"/>
      <c r="T18" s="1914"/>
      <c r="U18" s="1914"/>
      <c r="V18" s="1914"/>
      <c r="W18" s="1914"/>
      <c r="X18" s="1914"/>
      <c r="Y18" s="1914"/>
      <c r="Z18" s="1914"/>
      <c r="AA18" s="1915"/>
      <c r="AB18" s="16"/>
      <c r="AD18" s="1916"/>
      <c r="AE18" s="1916"/>
      <c r="AF18" s="1916"/>
      <c r="AG18" s="1916"/>
      <c r="AH18" s="1916"/>
      <c r="AI18" s="1916"/>
      <c r="AJ18" s="1916"/>
      <c r="AK18" s="1916"/>
      <c r="AL18" s="1916"/>
      <c r="AM18" s="1916"/>
    </row>
    <row r="19" spans="2:39" ht="9.9499999999999993" customHeight="1" thickBot="1" x14ac:dyDescent="0.25">
      <c r="B19" s="14"/>
      <c r="C19" s="333"/>
      <c r="D19" s="333"/>
      <c r="E19" s="333"/>
      <c r="F19" s="333"/>
      <c r="G19" s="333"/>
      <c r="H19" s="333"/>
      <c r="I19" s="335"/>
      <c r="J19" s="335"/>
      <c r="K19" s="335"/>
      <c r="L19" s="335"/>
      <c r="M19" s="335"/>
      <c r="N19" s="335"/>
      <c r="O19" s="335"/>
      <c r="P19" s="335"/>
      <c r="Q19" s="335"/>
      <c r="R19" s="335"/>
      <c r="S19" s="335"/>
      <c r="T19" s="335"/>
      <c r="U19" s="335"/>
      <c r="V19" s="335"/>
      <c r="W19" s="335"/>
      <c r="X19" s="335"/>
      <c r="Y19" s="335"/>
      <c r="Z19" s="335"/>
      <c r="AA19" s="335"/>
      <c r="AB19" s="16"/>
    </row>
    <row r="20" spans="2:39" s="46" customFormat="1" ht="22.5" customHeight="1" x14ac:dyDescent="0.2">
      <c r="B20" s="14"/>
      <c r="C20" s="684" t="s">
        <v>19</v>
      </c>
      <c r="D20" s="685"/>
      <c r="E20" s="685"/>
      <c r="F20" s="685"/>
      <c r="G20" s="685"/>
      <c r="H20" s="686"/>
      <c r="I20" s="690" t="s">
        <v>728</v>
      </c>
      <c r="J20" s="691"/>
      <c r="K20" s="691"/>
      <c r="L20" s="692"/>
      <c r="M20" s="608" t="s">
        <v>21</v>
      </c>
      <c r="N20" s="609"/>
      <c r="O20" s="609"/>
      <c r="P20" s="609"/>
      <c r="Q20" s="609"/>
      <c r="R20" s="609"/>
      <c r="S20" s="610"/>
      <c r="T20" s="608" t="s">
        <v>22</v>
      </c>
      <c r="U20" s="609"/>
      <c r="V20" s="609"/>
      <c r="W20" s="609"/>
      <c r="X20" s="609"/>
      <c r="Y20" s="609"/>
      <c r="Z20" s="609"/>
      <c r="AA20" s="610"/>
      <c r="AB20" s="16"/>
    </row>
    <row r="21" spans="2:39" s="46" customFormat="1" ht="17.25" customHeight="1" thickBot="1" x14ac:dyDescent="0.25">
      <c r="B21" s="14"/>
      <c r="C21" s="687"/>
      <c r="D21" s="688"/>
      <c r="E21" s="688"/>
      <c r="F21" s="688"/>
      <c r="G21" s="688"/>
      <c r="H21" s="689"/>
      <c r="I21" s="693"/>
      <c r="J21" s="694"/>
      <c r="K21" s="694"/>
      <c r="L21" s="695"/>
      <c r="M21" s="966" t="s">
        <v>729</v>
      </c>
      <c r="N21" s="967"/>
      <c r="O21" s="967"/>
      <c r="P21" s="967"/>
      <c r="Q21" s="967"/>
      <c r="R21" s="967"/>
      <c r="S21" s="968"/>
      <c r="T21" s="1917" t="s">
        <v>157</v>
      </c>
      <c r="U21" s="967"/>
      <c r="V21" s="967"/>
      <c r="W21" s="967"/>
      <c r="X21" s="967"/>
      <c r="Y21" s="967"/>
      <c r="Z21" s="967"/>
      <c r="AA21" s="968"/>
      <c r="AB21" s="16"/>
    </row>
    <row r="22" spans="2:39" ht="9.9499999999999993" customHeight="1" thickBot="1" x14ac:dyDescent="0.25">
      <c r="B22" s="60"/>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2"/>
    </row>
    <row r="23" spans="2:39" ht="31.5" customHeight="1" thickBot="1" x14ac:dyDescent="0.25">
      <c r="B23" s="60"/>
      <c r="C23" s="608" t="s">
        <v>25</v>
      </c>
      <c r="D23" s="609"/>
      <c r="E23" s="609"/>
      <c r="F23" s="609"/>
      <c r="G23" s="609"/>
      <c r="H23" s="609"/>
      <c r="I23" s="610"/>
      <c r="J23" s="899" t="s">
        <v>26</v>
      </c>
      <c r="K23" s="900"/>
      <c r="L23" s="900"/>
      <c r="M23" s="900"/>
      <c r="N23" s="900"/>
      <c r="O23" s="900"/>
      <c r="P23" s="902"/>
      <c r="Q23" s="899" t="s">
        <v>27</v>
      </c>
      <c r="R23" s="900"/>
      <c r="S23" s="900"/>
      <c r="T23" s="900"/>
      <c r="U23" s="900"/>
      <c r="V23" s="900"/>
      <c r="W23" s="900"/>
      <c r="X23" s="900"/>
      <c r="Y23" s="900"/>
      <c r="Z23" s="900"/>
      <c r="AA23" s="902"/>
      <c r="AB23" s="62"/>
    </row>
    <row r="24" spans="2:39" ht="32.25" customHeight="1" thickBot="1" x14ac:dyDescent="0.25">
      <c r="B24" s="60"/>
      <c r="C24" s="1924" t="s">
        <v>730</v>
      </c>
      <c r="D24" s="1925"/>
      <c r="E24" s="1925"/>
      <c r="F24" s="1925"/>
      <c r="G24" s="1925"/>
      <c r="H24" s="1925"/>
      <c r="I24" s="1926"/>
      <c r="J24" s="1918" t="s">
        <v>731</v>
      </c>
      <c r="K24" s="1919"/>
      <c r="L24" s="1919"/>
      <c r="M24" s="1919"/>
      <c r="N24" s="1919"/>
      <c r="O24" s="1919"/>
      <c r="P24" s="1920"/>
      <c r="Q24" s="1927" t="s">
        <v>732</v>
      </c>
      <c r="R24" s="1928"/>
      <c r="S24" s="1928"/>
      <c r="T24" s="1928"/>
      <c r="U24" s="1928"/>
      <c r="V24" s="1928"/>
      <c r="W24" s="1928"/>
      <c r="X24" s="1928"/>
      <c r="Y24" s="1928"/>
      <c r="Z24" s="1928"/>
      <c r="AA24" s="1929"/>
      <c r="AB24" s="62"/>
    </row>
    <row r="25" spans="2:39" ht="9.9499999999999993" customHeight="1" thickBot="1" x14ac:dyDescent="0.25">
      <c r="B25" s="60"/>
      <c r="C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62"/>
    </row>
    <row r="26" spans="2:39" ht="60" customHeight="1" thickBot="1" x14ac:dyDescent="0.25">
      <c r="B26" s="60"/>
      <c r="C26" s="899" t="s">
        <v>31</v>
      </c>
      <c r="D26" s="900"/>
      <c r="E26" s="900"/>
      <c r="F26" s="900"/>
      <c r="G26" s="900"/>
      <c r="H26" s="902"/>
      <c r="I26" s="1918"/>
      <c r="J26" s="1919"/>
      <c r="K26" s="1919"/>
      <c r="L26" s="1919"/>
      <c r="M26" s="1919"/>
      <c r="N26" s="1919"/>
      <c r="O26" s="1919"/>
      <c r="P26" s="1919"/>
      <c r="Q26" s="1919"/>
      <c r="R26" s="1919"/>
      <c r="S26" s="1919"/>
      <c r="T26" s="1919"/>
      <c r="U26" s="1919"/>
      <c r="V26" s="1919"/>
      <c r="W26" s="1919"/>
      <c r="X26" s="1919"/>
      <c r="Y26" s="1919"/>
      <c r="Z26" s="1919"/>
      <c r="AA26" s="1920"/>
      <c r="AB26" s="62"/>
    </row>
    <row r="27" spans="2:39" ht="9.9499999999999993" customHeight="1" thickBot="1" x14ac:dyDescent="0.25">
      <c r="B27" s="60"/>
      <c r="C27" s="59"/>
      <c r="D27" s="59"/>
      <c r="E27" s="59"/>
      <c r="F27" s="59"/>
      <c r="G27" s="59"/>
      <c r="H27" s="59"/>
      <c r="I27" s="63"/>
      <c r="J27" s="63"/>
      <c r="K27" s="63"/>
      <c r="L27" s="63"/>
      <c r="M27" s="63"/>
      <c r="N27" s="63"/>
      <c r="O27" s="63"/>
      <c r="P27" s="63"/>
      <c r="Q27" s="63"/>
      <c r="R27" s="63"/>
      <c r="S27" s="63"/>
      <c r="T27" s="63"/>
      <c r="U27" s="63"/>
      <c r="V27" s="63"/>
      <c r="W27" s="63"/>
      <c r="X27" s="63"/>
      <c r="Y27" s="63"/>
      <c r="Z27" s="63"/>
      <c r="AA27" s="63"/>
      <c r="AB27" s="62"/>
    </row>
    <row r="28" spans="2:39" ht="37.5" customHeight="1" thickBot="1" x14ac:dyDescent="0.25">
      <c r="B28" s="60"/>
      <c r="C28" s="899" t="s">
        <v>33</v>
      </c>
      <c r="D28" s="900"/>
      <c r="E28" s="900"/>
      <c r="F28" s="900"/>
      <c r="G28" s="900"/>
      <c r="H28" s="902"/>
      <c r="I28" s="804">
        <v>0.95</v>
      </c>
      <c r="J28" s="845"/>
      <c r="K28" s="1921" t="s">
        <v>34</v>
      </c>
      <c r="L28" s="1922"/>
      <c r="M28" s="1922"/>
      <c r="N28" s="1923"/>
      <c r="O28" s="805" t="s">
        <v>35</v>
      </c>
      <c r="P28" s="806"/>
      <c r="Q28" s="806"/>
      <c r="R28" s="807"/>
      <c r="S28" s="336"/>
      <c r="T28" s="805" t="s">
        <v>36</v>
      </c>
      <c r="U28" s="806"/>
      <c r="V28" s="807"/>
      <c r="W28" s="337" t="s">
        <v>135</v>
      </c>
      <c r="X28" s="805" t="s">
        <v>38</v>
      </c>
      <c r="Y28" s="806"/>
      <c r="Z28" s="807"/>
      <c r="AA28" s="337"/>
      <c r="AB28" s="62"/>
    </row>
    <row r="29" spans="2:39" s="1" customFormat="1" ht="9.9499999999999993" customHeight="1" thickBot="1" x14ac:dyDescent="0.25">
      <c r="B29" s="14"/>
      <c r="C29" s="334"/>
      <c r="D29" s="334"/>
      <c r="E29" s="334"/>
      <c r="F29" s="334"/>
      <c r="G29" s="334"/>
      <c r="H29" s="334"/>
      <c r="I29" s="334"/>
      <c r="J29" s="334"/>
      <c r="K29" s="334"/>
      <c r="L29" s="334"/>
      <c r="M29" s="334"/>
      <c r="N29" s="334"/>
      <c r="O29" s="334"/>
      <c r="P29" s="334"/>
      <c r="Q29" s="334"/>
      <c r="R29" s="334"/>
      <c r="S29" s="334"/>
      <c r="T29" s="334"/>
      <c r="U29" s="334"/>
      <c r="V29" s="334"/>
      <c r="W29" s="334"/>
      <c r="X29" s="334"/>
      <c r="Y29" s="334"/>
      <c r="Z29" s="334"/>
      <c r="AA29" s="334"/>
      <c r="AB29" s="16"/>
    </row>
    <row r="30" spans="2:39" s="1" customFormat="1" ht="15" customHeight="1" x14ac:dyDescent="0.25">
      <c r="B30" s="14"/>
      <c r="C30" s="651" t="s">
        <v>39</v>
      </c>
      <c r="D30" s="652"/>
      <c r="E30" s="652"/>
      <c r="F30" s="652"/>
      <c r="G30" s="652"/>
      <c r="H30" s="652"/>
      <c r="I30" s="652"/>
      <c r="J30" s="653"/>
      <c r="K30" s="1942" t="s">
        <v>40</v>
      </c>
      <c r="L30" s="1943"/>
      <c r="M30" s="1943"/>
      <c r="N30" s="1943"/>
      <c r="O30" s="1943"/>
      <c r="P30" s="1943"/>
      <c r="Q30" s="1943"/>
      <c r="R30" s="1944"/>
      <c r="S30" s="1945" t="s">
        <v>41</v>
      </c>
      <c r="T30" s="1946"/>
      <c r="U30" s="1946"/>
      <c r="V30" s="1946"/>
      <c r="W30" s="1947"/>
      <c r="X30" s="1948" t="s">
        <v>42</v>
      </c>
      <c r="Y30" s="1949"/>
      <c r="Z30" s="1949"/>
      <c r="AA30" s="1950"/>
      <c r="AB30" s="16"/>
    </row>
    <row r="31" spans="2:39" s="1" customFormat="1" ht="14.25" customHeight="1" x14ac:dyDescent="0.2">
      <c r="B31" s="14"/>
      <c r="C31" s="654"/>
      <c r="D31" s="797"/>
      <c r="E31" s="797"/>
      <c r="F31" s="797"/>
      <c r="G31" s="797"/>
      <c r="H31" s="797"/>
      <c r="I31" s="797"/>
      <c r="J31" s="656"/>
      <c r="K31" s="1951" t="s">
        <v>43</v>
      </c>
      <c r="L31" s="1952"/>
      <c r="M31" s="1952"/>
      <c r="N31" s="1953"/>
      <c r="O31" s="1954" t="s">
        <v>44</v>
      </c>
      <c r="P31" s="1952"/>
      <c r="Q31" s="1952"/>
      <c r="R31" s="1953"/>
      <c r="S31" s="1954" t="s">
        <v>43</v>
      </c>
      <c r="T31" s="1953"/>
      <c r="U31" s="1954" t="s">
        <v>44</v>
      </c>
      <c r="V31" s="1952"/>
      <c r="W31" s="1953"/>
      <c r="X31" s="1954" t="s">
        <v>43</v>
      </c>
      <c r="Y31" s="1953"/>
      <c r="Z31" s="1954" t="s">
        <v>44</v>
      </c>
      <c r="AA31" s="1955"/>
      <c r="AB31" s="16"/>
    </row>
    <row r="32" spans="2:39" s="1" customFormat="1" ht="15" customHeight="1" thickBot="1" x14ac:dyDescent="0.25">
      <c r="B32" s="14"/>
      <c r="C32" s="657"/>
      <c r="D32" s="658"/>
      <c r="E32" s="658"/>
      <c r="F32" s="658"/>
      <c r="G32" s="658"/>
      <c r="H32" s="658"/>
      <c r="I32" s="658"/>
      <c r="J32" s="659"/>
      <c r="K32" s="966">
        <v>0</v>
      </c>
      <c r="L32" s="967"/>
      <c r="M32" s="967"/>
      <c r="N32" s="1137"/>
      <c r="O32" s="1941">
        <v>79</v>
      </c>
      <c r="P32" s="967"/>
      <c r="Q32" s="967"/>
      <c r="R32" s="1137"/>
      <c r="S32" s="1941">
        <v>80</v>
      </c>
      <c r="T32" s="1137"/>
      <c r="U32" s="1941">
        <v>94</v>
      </c>
      <c r="V32" s="967"/>
      <c r="W32" s="1137"/>
      <c r="X32" s="1941">
        <v>95</v>
      </c>
      <c r="Y32" s="1137"/>
      <c r="Z32" s="1941">
        <v>100</v>
      </c>
      <c r="AA32" s="968"/>
      <c r="AB32" s="16"/>
    </row>
    <row r="33" spans="2:28" s="1" customFormat="1" ht="9.9499999999999993" customHeight="1" thickBot="1" x14ac:dyDescent="0.25">
      <c r="B33" s="14"/>
      <c r="C33" s="334"/>
      <c r="D33" s="334"/>
      <c r="E33" s="334"/>
      <c r="F33" s="334"/>
      <c r="G33" s="334"/>
      <c r="H33" s="334"/>
      <c r="I33" s="334"/>
      <c r="J33" s="334"/>
      <c r="K33" s="334"/>
      <c r="L33" s="334"/>
      <c r="M33" s="334"/>
      <c r="N33" s="334"/>
      <c r="O33" s="334"/>
      <c r="P33" s="334"/>
      <c r="Q33" s="334"/>
      <c r="R33" s="334"/>
      <c r="S33" s="334"/>
      <c r="T33" s="334"/>
      <c r="U33" s="334"/>
      <c r="V33" s="334"/>
      <c r="W33" s="334"/>
      <c r="X33" s="334"/>
      <c r="Y33" s="334"/>
      <c r="Z33" s="334"/>
      <c r="AA33" s="334"/>
      <c r="AB33" s="16"/>
    </row>
    <row r="34" spans="2:28" s="68" customFormat="1" ht="14.25" customHeight="1" x14ac:dyDescent="0.2">
      <c r="B34" s="268"/>
      <c r="C34" s="1930" t="s">
        <v>45</v>
      </c>
      <c r="D34" s="1931"/>
      <c r="E34" s="1931"/>
      <c r="F34" s="1931"/>
      <c r="G34" s="1931"/>
      <c r="H34" s="1931"/>
      <c r="I34" s="1931"/>
      <c r="J34" s="1931"/>
      <c r="K34" s="1931"/>
      <c r="L34" s="1931"/>
      <c r="M34" s="1931"/>
      <c r="N34" s="1931"/>
      <c r="O34" s="1931"/>
      <c r="P34" s="1931"/>
      <c r="Q34" s="1931"/>
      <c r="R34" s="1931"/>
      <c r="S34" s="1931"/>
      <c r="T34" s="1931"/>
      <c r="U34" s="1931"/>
      <c r="V34" s="1931"/>
      <c r="W34" s="1931"/>
      <c r="X34" s="1931"/>
      <c r="Y34" s="1931"/>
      <c r="Z34" s="1931"/>
      <c r="AA34" s="1932"/>
      <c r="AB34" s="62"/>
    </row>
    <row r="35" spans="2:28" s="68" customFormat="1" ht="12" customHeight="1" thickBot="1" x14ac:dyDescent="0.25">
      <c r="B35" s="268"/>
      <c r="C35" s="1933"/>
      <c r="D35" s="1934"/>
      <c r="E35" s="1934"/>
      <c r="F35" s="1934"/>
      <c r="G35" s="1934"/>
      <c r="H35" s="1934"/>
      <c r="I35" s="1934"/>
      <c r="J35" s="1934"/>
      <c r="K35" s="1934"/>
      <c r="L35" s="1934"/>
      <c r="M35" s="1934"/>
      <c r="N35" s="1934"/>
      <c r="O35" s="1934"/>
      <c r="P35" s="1934"/>
      <c r="Q35" s="1934"/>
      <c r="R35" s="1934"/>
      <c r="S35" s="1934"/>
      <c r="T35" s="1934"/>
      <c r="U35" s="1934"/>
      <c r="V35" s="1934"/>
      <c r="W35" s="1934"/>
      <c r="X35" s="1934"/>
      <c r="Y35" s="1934"/>
      <c r="Z35" s="1934"/>
      <c r="AA35" s="1935"/>
      <c r="AB35" s="62"/>
    </row>
    <row r="36" spans="2:28" s="68" customFormat="1" ht="15" customHeight="1" x14ac:dyDescent="0.2">
      <c r="B36" s="268"/>
      <c r="C36" s="1930" t="s">
        <v>46</v>
      </c>
      <c r="D36" s="1931"/>
      <c r="E36" s="1931"/>
      <c r="F36" s="1931"/>
      <c r="G36" s="1932"/>
      <c r="H36" s="1939" t="s">
        <v>733</v>
      </c>
      <c r="I36" s="1939" t="s">
        <v>734</v>
      </c>
      <c r="J36" s="1939" t="s">
        <v>735</v>
      </c>
      <c r="K36" s="1930" t="s">
        <v>50</v>
      </c>
      <c r="L36" s="1931"/>
      <c r="M36" s="1931"/>
      <c r="N36" s="1931"/>
      <c r="O36" s="1931"/>
      <c r="P36" s="1931"/>
      <c r="Q36" s="1931"/>
      <c r="R36" s="1931"/>
      <c r="S36" s="1931"/>
      <c r="T36" s="1931"/>
      <c r="U36" s="1931"/>
      <c r="V36" s="1931"/>
      <c r="W36" s="1931"/>
      <c r="X36" s="1931"/>
      <c r="Y36" s="1931"/>
      <c r="Z36" s="1931"/>
      <c r="AA36" s="1932"/>
      <c r="AB36" s="62"/>
    </row>
    <row r="37" spans="2:28" s="68" customFormat="1" ht="102.95" customHeight="1" x14ac:dyDescent="0.2">
      <c r="B37" s="268"/>
      <c r="C37" s="1936"/>
      <c r="D37" s="1937"/>
      <c r="E37" s="1937"/>
      <c r="F37" s="1937"/>
      <c r="G37" s="1938"/>
      <c r="H37" s="1940"/>
      <c r="I37" s="1940"/>
      <c r="J37" s="1940"/>
      <c r="K37" s="1936"/>
      <c r="L37" s="1937"/>
      <c r="M37" s="1937"/>
      <c r="N37" s="1937"/>
      <c r="O37" s="1937"/>
      <c r="P37" s="1937"/>
      <c r="Q37" s="1937"/>
      <c r="R37" s="1937"/>
      <c r="S37" s="1937"/>
      <c r="T37" s="1937"/>
      <c r="U37" s="1937"/>
      <c r="V37" s="1937"/>
      <c r="W37" s="1937"/>
      <c r="X37" s="1937"/>
      <c r="Y37" s="1937"/>
      <c r="Z37" s="1937"/>
      <c r="AA37" s="1938"/>
      <c r="AB37" s="1960"/>
    </row>
    <row r="38" spans="2:28" s="68" customFormat="1" ht="240.95" customHeight="1" x14ac:dyDescent="0.2">
      <c r="B38" s="268"/>
      <c r="C38" s="1956" t="s">
        <v>736</v>
      </c>
      <c r="D38" s="1957"/>
      <c r="E38" s="1957"/>
      <c r="F38" s="1957"/>
      <c r="G38" s="1957"/>
      <c r="H38" s="157">
        <v>4891</v>
      </c>
      <c r="I38" s="157">
        <v>4891</v>
      </c>
      <c r="J38" s="338">
        <f>H38/I38</f>
        <v>1</v>
      </c>
      <c r="K38" s="1961" t="s">
        <v>737</v>
      </c>
      <c r="L38" s="1961"/>
      <c r="M38" s="1961"/>
      <c r="N38" s="1961"/>
      <c r="O38" s="1961"/>
      <c r="P38" s="1961"/>
      <c r="Q38" s="1961"/>
      <c r="R38" s="1961"/>
      <c r="S38" s="1961"/>
      <c r="T38" s="1961"/>
      <c r="U38" s="1961"/>
      <c r="V38" s="1961"/>
      <c r="W38" s="1961"/>
      <c r="X38" s="1961"/>
      <c r="Y38" s="1961"/>
      <c r="Z38" s="1961"/>
      <c r="AA38" s="1962"/>
      <c r="AB38" s="1960"/>
    </row>
    <row r="39" spans="2:28" s="68" customFormat="1" ht="240.95" customHeight="1" x14ac:dyDescent="0.2">
      <c r="B39" s="268"/>
      <c r="C39" s="1956" t="s">
        <v>738</v>
      </c>
      <c r="D39" s="1957"/>
      <c r="E39" s="1957"/>
      <c r="F39" s="1957"/>
      <c r="G39" s="1957"/>
      <c r="H39" s="157">
        <v>4177</v>
      </c>
      <c r="I39" s="157">
        <v>4177</v>
      </c>
      <c r="J39" s="338">
        <f t="shared" ref="J39:J49" si="0">H39/I39</f>
        <v>1</v>
      </c>
      <c r="K39" s="1961" t="s">
        <v>739</v>
      </c>
      <c r="L39" s="1958"/>
      <c r="M39" s="1958"/>
      <c r="N39" s="1958"/>
      <c r="O39" s="1958"/>
      <c r="P39" s="1958"/>
      <c r="Q39" s="1958"/>
      <c r="R39" s="1958"/>
      <c r="S39" s="1958"/>
      <c r="T39" s="1958"/>
      <c r="U39" s="1958"/>
      <c r="V39" s="1958"/>
      <c r="W39" s="1958"/>
      <c r="X39" s="1958"/>
      <c r="Y39" s="1958"/>
      <c r="Z39" s="1958"/>
      <c r="AA39" s="1959"/>
      <c r="AB39" s="62"/>
    </row>
    <row r="40" spans="2:28" s="68" customFormat="1" ht="240.95" customHeight="1" x14ac:dyDescent="0.2">
      <c r="B40" s="268"/>
      <c r="C40" s="1956" t="s">
        <v>740</v>
      </c>
      <c r="D40" s="1957"/>
      <c r="E40" s="1957"/>
      <c r="F40" s="1957"/>
      <c r="G40" s="1957"/>
      <c r="H40" s="339">
        <v>6158</v>
      </c>
      <c r="I40" s="157">
        <v>6158</v>
      </c>
      <c r="J40" s="338">
        <f t="shared" si="0"/>
        <v>1</v>
      </c>
      <c r="K40" s="1958" t="s">
        <v>741</v>
      </c>
      <c r="L40" s="1958"/>
      <c r="M40" s="1958"/>
      <c r="N40" s="1958"/>
      <c r="O40" s="1958"/>
      <c r="P40" s="1958"/>
      <c r="Q40" s="1958"/>
      <c r="R40" s="1958"/>
      <c r="S40" s="1958"/>
      <c r="T40" s="1958"/>
      <c r="U40" s="1958"/>
      <c r="V40" s="1958"/>
      <c r="W40" s="1958"/>
      <c r="X40" s="1958"/>
      <c r="Y40" s="1958"/>
      <c r="Z40" s="1958"/>
      <c r="AA40" s="1959"/>
      <c r="AB40" s="62"/>
    </row>
    <row r="41" spans="2:28" s="68" customFormat="1" ht="279.95" customHeight="1" x14ac:dyDescent="0.2">
      <c r="B41" s="268"/>
      <c r="C41" s="1956" t="s">
        <v>742</v>
      </c>
      <c r="D41" s="1957"/>
      <c r="E41" s="1957"/>
      <c r="F41" s="1957"/>
      <c r="G41" s="1957"/>
      <c r="H41" s="157">
        <v>3752</v>
      </c>
      <c r="I41" s="157">
        <v>3752</v>
      </c>
      <c r="J41" s="338">
        <f t="shared" si="0"/>
        <v>1</v>
      </c>
      <c r="K41" s="1958" t="s">
        <v>743</v>
      </c>
      <c r="L41" s="1958"/>
      <c r="M41" s="1958"/>
      <c r="N41" s="1958"/>
      <c r="O41" s="1958"/>
      <c r="P41" s="1958"/>
      <c r="Q41" s="1958"/>
      <c r="R41" s="1958"/>
      <c r="S41" s="1958"/>
      <c r="T41" s="1958"/>
      <c r="U41" s="1958"/>
      <c r="V41" s="1958"/>
      <c r="W41" s="1958"/>
      <c r="X41" s="1958"/>
      <c r="Y41" s="1958"/>
      <c r="Z41" s="1958"/>
      <c r="AA41" s="1959"/>
      <c r="AB41" s="62"/>
    </row>
    <row r="42" spans="2:28" s="68" customFormat="1" ht="279.95" customHeight="1" x14ac:dyDescent="0.2">
      <c r="B42" s="268"/>
      <c r="C42" s="1956" t="s">
        <v>744</v>
      </c>
      <c r="D42" s="1957"/>
      <c r="E42" s="1957"/>
      <c r="F42" s="1957"/>
      <c r="G42" s="1957"/>
      <c r="H42" s="157">
        <v>3424</v>
      </c>
      <c r="I42" s="157">
        <v>3424</v>
      </c>
      <c r="J42" s="338">
        <f t="shared" si="0"/>
        <v>1</v>
      </c>
      <c r="K42" s="1958" t="s">
        <v>745</v>
      </c>
      <c r="L42" s="1958"/>
      <c r="M42" s="1958"/>
      <c r="N42" s="1958"/>
      <c r="O42" s="1958"/>
      <c r="P42" s="1958"/>
      <c r="Q42" s="1958"/>
      <c r="R42" s="1958"/>
      <c r="S42" s="1958"/>
      <c r="T42" s="1958"/>
      <c r="U42" s="1958"/>
      <c r="V42" s="1958"/>
      <c r="W42" s="1958"/>
      <c r="X42" s="1958"/>
      <c r="Y42" s="1958"/>
      <c r="Z42" s="1958"/>
      <c r="AA42" s="1959"/>
      <c r="AB42" s="62"/>
    </row>
    <row r="43" spans="2:28" s="68" customFormat="1" ht="279.95" customHeight="1" x14ac:dyDescent="0.2">
      <c r="B43" s="268"/>
      <c r="C43" s="1956" t="s">
        <v>746</v>
      </c>
      <c r="D43" s="1957"/>
      <c r="E43" s="1957"/>
      <c r="F43" s="1957"/>
      <c r="G43" s="1957"/>
      <c r="H43" s="157">
        <v>4254</v>
      </c>
      <c r="I43" s="157">
        <v>4254</v>
      </c>
      <c r="J43" s="338">
        <f t="shared" si="0"/>
        <v>1</v>
      </c>
      <c r="K43" s="1958" t="s">
        <v>747</v>
      </c>
      <c r="L43" s="1958"/>
      <c r="M43" s="1958"/>
      <c r="N43" s="1958"/>
      <c r="O43" s="1958"/>
      <c r="P43" s="1958"/>
      <c r="Q43" s="1958"/>
      <c r="R43" s="1958"/>
      <c r="S43" s="1958"/>
      <c r="T43" s="1958"/>
      <c r="U43" s="1958"/>
      <c r="V43" s="1958"/>
      <c r="W43" s="1958"/>
      <c r="X43" s="1958"/>
      <c r="Y43" s="1958"/>
      <c r="Z43" s="1958"/>
      <c r="AA43" s="1959"/>
      <c r="AB43" s="62"/>
    </row>
    <row r="44" spans="2:28" s="68" customFormat="1" ht="279.95" customHeight="1" x14ac:dyDescent="0.2">
      <c r="B44" s="268"/>
      <c r="C44" s="1956" t="s">
        <v>748</v>
      </c>
      <c r="D44" s="1957"/>
      <c r="E44" s="1957"/>
      <c r="F44" s="1957"/>
      <c r="G44" s="1957"/>
      <c r="H44" s="157">
        <v>3602</v>
      </c>
      <c r="I44" s="157">
        <f>+H44</f>
        <v>3602</v>
      </c>
      <c r="J44" s="338">
        <f t="shared" si="0"/>
        <v>1</v>
      </c>
      <c r="K44" s="1958" t="s">
        <v>749</v>
      </c>
      <c r="L44" s="1958"/>
      <c r="M44" s="1958"/>
      <c r="N44" s="1958"/>
      <c r="O44" s="1958"/>
      <c r="P44" s="1958"/>
      <c r="Q44" s="1958"/>
      <c r="R44" s="1958"/>
      <c r="S44" s="1958"/>
      <c r="T44" s="1958"/>
      <c r="U44" s="1958"/>
      <c r="V44" s="1958"/>
      <c r="W44" s="1958"/>
      <c r="X44" s="1958"/>
      <c r="Y44" s="1958"/>
      <c r="Z44" s="1958"/>
      <c r="AA44" s="1959"/>
      <c r="AB44" s="62"/>
    </row>
    <row r="45" spans="2:28" s="68" customFormat="1" ht="279.95" customHeight="1" x14ac:dyDescent="0.2">
      <c r="B45" s="268"/>
      <c r="C45" s="1956" t="s">
        <v>750</v>
      </c>
      <c r="D45" s="1957"/>
      <c r="E45" s="1957"/>
      <c r="F45" s="1957"/>
      <c r="G45" s="1957"/>
      <c r="H45" s="157">
        <v>3148</v>
      </c>
      <c r="I45" s="157">
        <v>3148</v>
      </c>
      <c r="J45" s="338">
        <f t="shared" si="0"/>
        <v>1</v>
      </c>
      <c r="K45" s="1958" t="s">
        <v>751</v>
      </c>
      <c r="L45" s="1958"/>
      <c r="M45" s="1958"/>
      <c r="N45" s="1958"/>
      <c r="O45" s="1958"/>
      <c r="P45" s="1958"/>
      <c r="Q45" s="1958"/>
      <c r="R45" s="1958"/>
      <c r="S45" s="1958"/>
      <c r="T45" s="1958"/>
      <c r="U45" s="1958"/>
      <c r="V45" s="1958"/>
      <c r="W45" s="1958"/>
      <c r="X45" s="1958"/>
      <c r="Y45" s="1958"/>
      <c r="Z45" s="1958"/>
      <c r="AA45" s="1959"/>
      <c r="AB45" s="62"/>
    </row>
    <row r="46" spans="2:28" s="68" customFormat="1" ht="279.95" customHeight="1" x14ac:dyDescent="0.2">
      <c r="B46" s="268"/>
      <c r="C46" s="1956" t="s">
        <v>752</v>
      </c>
      <c r="D46" s="1957"/>
      <c r="E46" s="1957"/>
      <c r="F46" s="1957"/>
      <c r="G46" s="1957"/>
      <c r="H46" s="340">
        <v>3682</v>
      </c>
      <c r="I46" s="157">
        <v>3682</v>
      </c>
      <c r="J46" s="338">
        <f t="shared" si="0"/>
        <v>1</v>
      </c>
      <c r="K46" s="1958" t="s">
        <v>753</v>
      </c>
      <c r="L46" s="1958"/>
      <c r="M46" s="1958"/>
      <c r="N46" s="1958"/>
      <c r="O46" s="1958"/>
      <c r="P46" s="1958"/>
      <c r="Q46" s="1958"/>
      <c r="R46" s="1958"/>
      <c r="S46" s="1958"/>
      <c r="T46" s="1958"/>
      <c r="U46" s="1958"/>
      <c r="V46" s="1958"/>
      <c r="W46" s="1958"/>
      <c r="X46" s="1958"/>
      <c r="Y46" s="1958"/>
      <c r="Z46" s="1958"/>
      <c r="AA46" s="1959"/>
      <c r="AB46" s="62"/>
    </row>
    <row r="47" spans="2:28" s="68" customFormat="1" ht="279.95" customHeight="1" x14ac:dyDescent="0.2">
      <c r="B47" s="268"/>
      <c r="C47" s="1956" t="s">
        <v>754</v>
      </c>
      <c r="D47" s="1957"/>
      <c r="E47" s="1957"/>
      <c r="F47" s="1957"/>
      <c r="G47" s="1957"/>
      <c r="H47" s="157">
        <v>2861</v>
      </c>
      <c r="I47" s="157">
        <f>+H47</f>
        <v>2861</v>
      </c>
      <c r="J47" s="338">
        <f t="shared" si="0"/>
        <v>1</v>
      </c>
      <c r="K47" s="1958" t="s">
        <v>755</v>
      </c>
      <c r="L47" s="1958"/>
      <c r="M47" s="1958"/>
      <c r="N47" s="1958"/>
      <c r="O47" s="1958"/>
      <c r="P47" s="1958"/>
      <c r="Q47" s="1958"/>
      <c r="R47" s="1958"/>
      <c r="S47" s="1958"/>
      <c r="T47" s="1958"/>
      <c r="U47" s="1958"/>
      <c r="V47" s="1958"/>
      <c r="W47" s="1958"/>
      <c r="X47" s="1958"/>
      <c r="Y47" s="1958"/>
      <c r="Z47" s="1958"/>
      <c r="AA47" s="1959"/>
      <c r="AB47" s="62"/>
    </row>
    <row r="48" spans="2:28" s="68" customFormat="1" ht="279.95" customHeight="1" x14ac:dyDescent="0.2">
      <c r="B48" s="268"/>
      <c r="C48" s="1956" t="s">
        <v>756</v>
      </c>
      <c r="D48" s="1957"/>
      <c r="E48" s="1957"/>
      <c r="F48" s="1957"/>
      <c r="G48" s="1957"/>
      <c r="H48" s="157">
        <v>2176</v>
      </c>
      <c r="I48" s="157">
        <f>+H48</f>
        <v>2176</v>
      </c>
      <c r="J48" s="338">
        <f t="shared" si="0"/>
        <v>1</v>
      </c>
      <c r="K48" s="1958" t="s">
        <v>757</v>
      </c>
      <c r="L48" s="1958"/>
      <c r="M48" s="1958"/>
      <c r="N48" s="1958"/>
      <c r="O48" s="1958"/>
      <c r="P48" s="1958"/>
      <c r="Q48" s="1958"/>
      <c r="R48" s="1958"/>
      <c r="S48" s="1958"/>
      <c r="T48" s="1958"/>
      <c r="U48" s="1958"/>
      <c r="V48" s="1958"/>
      <c r="W48" s="1958"/>
      <c r="X48" s="1958"/>
      <c r="Y48" s="1958"/>
      <c r="Z48" s="1958"/>
      <c r="AA48" s="1959"/>
      <c r="AB48" s="62"/>
    </row>
    <row r="49" spans="2:28" s="68" customFormat="1" ht="279.95" customHeight="1" x14ac:dyDescent="0.2">
      <c r="B49" s="268"/>
      <c r="C49" s="1956" t="s">
        <v>758</v>
      </c>
      <c r="D49" s="1957"/>
      <c r="E49" s="1957"/>
      <c r="F49" s="1957"/>
      <c r="G49" s="1957"/>
      <c r="H49" s="157">
        <v>3125</v>
      </c>
      <c r="I49" s="157">
        <v>3125</v>
      </c>
      <c r="J49" s="338">
        <f t="shared" si="0"/>
        <v>1</v>
      </c>
      <c r="K49" s="1958" t="s">
        <v>759</v>
      </c>
      <c r="L49" s="1958"/>
      <c r="M49" s="1958"/>
      <c r="N49" s="1958"/>
      <c r="O49" s="1958"/>
      <c r="P49" s="1958"/>
      <c r="Q49" s="1958"/>
      <c r="R49" s="1958"/>
      <c r="S49" s="1958"/>
      <c r="T49" s="1958"/>
      <c r="U49" s="1958"/>
      <c r="V49" s="1958"/>
      <c r="W49" s="1958"/>
      <c r="X49" s="1958"/>
      <c r="Y49" s="1958"/>
      <c r="Z49" s="1958"/>
      <c r="AA49" s="1959"/>
      <c r="AB49" s="62"/>
    </row>
    <row r="50" spans="2:28" s="346" customFormat="1" ht="18.75" customHeight="1" thickBot="1" x14ac:dyDescent="0.3">
      <c r="B50" s="341"/>
      <c r="C50" s="1963" t="s">
        <v>51</v>
      </c>
      <c r="D50" s="1964"/>
      <c r="E50" s="1964"/>
      <c r="F50" s="1964"/>
      <c r="G50" s="1965"/>
      <c r="H50" s="342">
        <f>IF(H38="","",SUM(H38:H43))</f>
        <v>26656</v>
      </c>
      <c r="I50" s="343">
        <f>IF(I38="","",SUM(I38:I43))</f>
        <v>26656</v>
      </c>
      <c r="J50" s="344">
        <f t="shared" ref="J50" si="1">IF(H50="","",+H50/I50)</f>
        <v>1</v>
      </c>
      <c r="K50" s="1966"/>
      <c r="L50" s="1966"/>
      <c r="M50" s="1966"/>
      <c r="N50" s="1966"/>
      <c r="O50" s="1966"/>
      <c r="P50" s="1966"/>
      <c r="Q50" s="1966"/>
      <c r="R50" s="1966"/>
      <c r="S50" s="1966"/>
      <c r="T50" s="1966"/>
      <c r="U50" s="1966"/>
      <c r="V50" s="1966"/>
      <c r="W50" s="1966"/>
      <c r="X50" s="1966"/>
      <c r="Y50" s="1966"/>
      <c r="Z50" s="1966"/>
      <c r="AA50" s="1967"/>
      <c r="AB50" s="345"/>
    </row>
    <row r="51" spans="2:28" s="68" customFormat="1" ht="5.25" customHeight="1" x14ac:dyDescent="0.2">
      <c r="B51" s="268"/>
      <c r="C51" s="61"/>
      <c r="D51" s="61"/>
      <c r="E51" s="61"/>
      <c r="F51" s="61"/>
      <c r="G51" s="61"/>
      <c r="H51" s="327"/>
      <c r="I51" s="327"/>
      <c r="J51" s="327"/>
      <c r="K51" s="327"/>
      <c r="L51" s="137"/>
      <c r="M51" s="61"/>
      <c r="N51" s="61"/>
      <c r="O51" s="61"/>
      <c r="P51" s="61"/>
      <c r="Q51" s="61"/>
      <c r="R51" s="61"/>
      <c r="S51" s="61"/>
      <c r="T51" s="61"/>
      <c r="U51" s="61"/>
      <c r="V51" s="61"/>
      <c r="W51" s="61"/>
      <c r="X51" s="61"/>
      <c r="Y51" s="61"/>
      <c r="Z51" s="61"/>
      <c r="AA51" s="61"/>
      <c r="AB51" s="62"/>
    </row>
    <row r="52" spans="2:28" s="68" customFormat="1" ht="5.0999999999999996" customHeight="1" thickBot="1" x14ac:dyDescent="0.25">
      <c r="B52" s="268"/>
      <c r="C52" s="61"/>
      <c r="D52" s="61"/>
      <c r="E52" s="61"/>
      <c r="F52" s="61"/>
      <c r="G52" s="61"/>
      <c r="H52" s="327"/>
      <c r="I52" s="327"/>
      <c r="J52" s="327"/>
      <c r="K52" s="327"/>
      <c r="L52" s="137"/>
      <c r="M52" s="61"/>
      <c r="N52" s="61"/>
      <c r="O52" s="61"/>
      <c r="P52" s="61"/>
      <c r="Q52" s="61"/>
      <c r="R52" s="61"/>
      <c r="S52" s="61"/>
      <c r="T52" s="61"/>
      <c r="U52" s="61"/>
      <c r="V52" s="61"/>
      <c r="W52" s="61"/>
      <c r="X52" s="61"/>
      <c r="Y52" s="61"/>
      <c r="Z52" s="61"/>
      <c r="AA52" s="61"/>
      <c r="AB52" s="62"/>
    </row>
    <row r="53" spans="2:28" s="68" customFormat="1" ht="14.25" customHeight="1" x14ac:dyDescent="0.2">
      <c r="B53" s="268"/>
      <c r="C53" s="820" t="s">
        <v>52</v>
      </c>
      <c r="D53" s="821"/>
      <c r="E53" s="821"/>
      <c r="F53" s="821"/>
      <c r="G53" s="821"/>
      <c r="H53" s="821"/>
      <c r="I53" s="821"/>
      <c r="J53" s="821"/>
      <c r="K53" s="821"/>
      <c r="L53" s="821"/>
      <c r="M53" s="821"/>
      <c r="N53" s="821"/>
      <c r="O53" s="821"/>
      <c r="P53" s="821"/>
      <c r="Q53" s="821"/>
      <c r="R53" s="821"/>
      <c r="S53" s="821"/>
      <c r="T53" s="821"/>
      <c r="U53" s="821"/>
      <c r="V53" s="821"/>
      <c r="W53" s="821"/>
      <c r="X53" s="821"/>
      <c r="Y53" s="821"/>
      <c r="Z53" s="821"/>
      <c r="AA53" s="822"/>
      <c r="AB53" s="62"/>
    </row>
    <row r="54" spans="2:28" ht="15" customHeight="1" thickBot="1" x14ac:dyDescent="0.25">
      <c r="B54" s="60"/>
      <c r="C54" s="908"/>
      <c r="D54" s="909"/>
      <c r="E54" s="909"/>
      <c r="F54" s="909"/>
      <c r="G54" s="909"/>
      <c r="H54" s="909"/>
      <c r="I54" s="909"/>
      <c r="J54" s="909"/>
      <c r="K54" s="909"/>
      <c r="L54" s="909"/>
      <c r="M54" s="909"/>
      <c r="N54" s="909"/>
      <c r="O54" s="909"/>
      <c r="P54" s="909"/>
      <c r="Q54" s="909"/>
      <c r="R54" s="909"/>
      <c r="S54" s="909"/>
      <c r="T54" s="909"/>
      <c r="U54" s="909"/>
      <c r="V54" s="909"/>
      <c r="W54" s="909"/>
      <c r="X54" s="909"/>
      <c r="Y54" s="909"/>
      <c r="Z54" s="909"/>
      <c r="AA54" s="911"/>
      <c r="AB54" s="62"/>
    </row>
    <row r="55" spans="2:28" ht="14.25" customHeight="1" x14ac:dyDescent="0.2">
      <c r="B55" s="60"/>
      <c r="C55" s="1856" t="s">
        <v>192</v>
      </c>
      <c r="D55" s="1857"/>
      <c r="E55" s="1857"/>
      <c r="F55" s="1857"/>
      <c r="G55" s="1857"/>
      <c r="H55" s="1857"/>
      <c r="I55" s="1857"/>
      <c r="J55" s="1857"/>
      <c r="K55" s="1857"/>
      <c r="L55" s="1857"/>
      <c r="M55" s="1857"/>
      <c r="N55" s="1857"/>
      <c r="O55" s="1857"/>
      <c r="P55" s="1857"/>
      <c r="Q55" s="1857"/>
      <c r="R55" s="1857"/>
      <c r="S55" s="1857"/>
      <c r="T55" s="1857"/>
      <c r="U55" s="1857"/>
      <c r="V55" s="1857"/>
      <c r="W55" s="1857"/>
      <c r="X55" s="1857"/>
      <c r="Y55" s="1857"/>
      <c r="Z55" s="1857"/>
      <c r="AA55" s="1858"/>
      <c r="AB55" s="62"/>
    </row>
    <row r="56" spans="2:28" x14ac:dyDescent="0.2">
      <c r="B56" s="60"/>
      <c r="C56" s="1859"/>
      <c r="D56" s="1860"/>
      <c r="E56" s="1860"/>
      <c r="F56" s="1860"/>
      <c r="G56" s="1860"/>
      <c r="H56" s="1860"/>
      <c r="I56" s="1860"/>
      <c r="J56" s="1860"/>
      <c r="K56" s="1860"/>
      <c r="L56" s="1860"/>
      <c r="M56" s="1860"/>
      <c r="N56" s="1860"/>
      <c r="O56" s="1860"/>
      <c r="P56" s="1860"/>
      <c r="Q56" s="1860"/>
      <c r="R56" s="1860"/>
      <c r="S56" s="1860"/>
      <c r="T56" s="1860"/>
      <c r="U56" s="1860"/>
      <c r="V56" s="1860"/>
      <c r="W56" s="1860"/>
      <c r="X56" s="1860"/>
      <c r="Y56" s="1860"/>
      <c r="Z56" s="1860"/>
      <c r="AA56" s="1861"/>
      <c r="AB56" s="62"/>
    </row>
    <row r="57" spans="2:28" ht="14.25" customHeight="1" x14ac:dyDescent="0.2">
      <c r="B57" s="60"/>
      <c r="C57" s="1859"/>
      <c r="D57" s="1860"/>
      <c r="E57" s="1860"/>
      <c r="F57" s="1860"/>
      <c r="G57" s="1860"/>
      <c r="H57" s="1860"/>
      <c r="I57" s="1860"/>
      <c r="J57" s="1860"/>
      <c r="K57" s="1860"/>
      <c r="L57" s="1860"/>
      <c r="M57" s="1860"/>
      <c r="N57" s="1860"/>
      <c r="O57" s="1860"/>
      <c r="P57" s="1860"/>
      <c r="Q57" s="1860"/>
      <c r="R57" s="1860"/>
      <c r="S57" s="1860"/>
      <c r="T57" s="1860"/>
      <c r="U57" s="1860"/>
      <c r="V57" s="1860"/>
      <c r="W57" s="1860"/>
      <c r="X57" s="1860"/>
      <c r="Y57" s="1860"/>
      <c r="Z57" s="1860"/>
      <c r="AA57" s="1861"/>
      <c r="AB57" s="62"/>
    </row>
    <row r="58" spans="2:28" ht="15" customHeight="1" x14ac:dyDescent="0.2">
      <c r="B58" s="60"/>
      <c r="C58" s="1859"/>
      <c r="D58" s="1860"/>
      <c r="E58" s="1860"/>
      <c r="F58" s="1860"/>
      <c r="G58" s="1860"/>
      <c r="H58" s="1860"/>
      <c r="I58" s="1860"/>
      <c r="J58" s="1860"/>
      <c r="K58" s="1860"/>
      <c r="L58" s="1860"/>
      <c r="M58" s="1860"/>
      <c r="N58" s="1860"/>
      <c r="O58" s="1860"/>
      <c r="P58" s="1860"/>
      <c r="Q58" s="1860"/>
      <c r="R58" s="1860"/>
      <c r="S58" s="1860"/>
      <c r="T58" s="1860"/>
      <c r="U58" s="1860"/>
      <c r="V58" s="1860"/>
      <c r="W58" s="1860"/>
      <c r="X58" s="1860"/>
      <c r="Y58" s="1860"/>
      <c r="Z58" s="1860"/>
      <c r="AA58" s="1861"/>
      <c r="AB58" s="62"/>
    </row>
    <row r="59" spans="2:28" x14ac:dyDescent="0.2">
      <c r="B59" s="60"/>
      <c r="C59" s="1859"/>
      <c r="D59" s="1860"/>
      <c r="E59" s="1860"/>
      <c r="F59" s="1860"/>
      <c r="G59" s="1860"/>
      <c r="H59" s="1860"/>
      <c r="I59" s="1860"/>
      <c r="J59" s="1860"/>
      <c r="K59" s="1860"/>
      <c r="L59" s="1860"/>
      <c r="M59" s="1860"/>
      <c r="N59" s="1860"/>
      <c r="O59" s="1860"/>
      <c r="P59" s="1860"/>
      <c r="Q59" s="1860"/>
      <c r="R59" s="1860"/>
      <c r="S59" s="1860"/>
      <c r="T59" s="1860"/>
      <c r="U59" s="1860"/>
      <c r="V59" s="1860"/>
      <c r="W59" s="1860"/>
      <c r="X59" s="1860"/>
      <c r="Y59" s="1860"/>
      <c r="Z59" s="1860"/>
      <c r="AA59" s="1861"/>
      <c r="AB59" s="62"/>
    </row>
    <row r="60" spans="2:28" x14ac:dyDescent="0.2">
      <c r="B60" s="60"/>
      <c r="C60" s="1859"/>
      <c r="D60" s="1860"/>
      <c r="E60" s="1860"/>
      <c r="F60" s="1860"/>
      <c r="G60" s="1860"/>
      <c r="H60" s="1860"/>
      <c r="I60" s="1860"/>
      <c r="J60" s="1860"/>
      <c r="K60" s="1860"/>
      <c r="L60" s="1860"/>
      <c r="M60" s="1860"/>
      <c r="N60" s="1860"/>
      <c r="O60" s="1860"/>
      <c r="P60" s="1860"/>
      <c r="Q60" s="1860"/>
      <c r="R60" s="1860"/>
      <c r="S60" s="1860"/>
      <c r="T60" s="1860"/>
      <c r="U60" s="1860"/>
      <c r="V60" s="1860"/>
      <c r="W60" s="1860"/>
      <c r="X60" s="1860"/>
      <c r="Y60" s="1860"/>
      <c r="Z60" s="1860"/>
      <c r="AA60" s="1861"/>
      <c r="AB60" s="62"/>
    </row>
    <row r="61" spans="2:28" x14ac:dyDescent="0.2">
      <c r="B61" s="60"/>
      <c r="C61" s="1859"/>
      <c r="D61" s="1860"/>
      <c r="E61" s="1860"/>
      <c r="F61" s="1860"/>
      <c r="G61" s="1860"/>
      <c r="H61" s="1860"/>
      <c r="I61" s="1860"/>
      <c r="J61" s="1860"/>
      <c r="K61" s="1860"/>
      <c r="L61" s="1860"/>
      <c r="M61" s="1860"/>
      <c r="N61" s="1860"/>
      <c r="O61" s="1860"/>
      <c r="P61" s="1860"/>
      <c r="Q61" s="1860"/>
      <c r="R61" s="1860"/>
      <c r="S61" s="1860"/>
      <c r="T61" s="1860"/>
      <c r="U61" s="1860"/>
      <c r="V61" s="1860"/>
      <c r="W61" s="1860"/>
      <c r="X61" s="1860"/>
      <c r="Y61" s="1860"/>
      <c r="Z61" s="1860"/>
      <c r="AA61" s="1861"/>
      <c r="AB61" s="62"/>
    </row>
    <row r="62" spans="2:28" x14ac:dyDescent="0.2">
      <c r="B62" s="60"/>
      <c r="C62" s="1859"/>
      <c r="D62" s="1860"/>
      <c r="E62" s="1860"/>
      <c r="F62" s="1860"/>
      <c r="G62" s="1860"/>
      <c r="H62" s="1860"/>
      <c r="I62" s="1860"/>
      <c r="J62" s="1860"/>
      <c r="K62" s="1860"/>
      <c r="L62" s="1860"/>
      <c r="M62" s="1860"/>
      <c r="N62" s="1860"/>
      <c r="O62" s="1860"/>
      <c r="P62" s="1860"/>
      <c r="Q62" s="1860"/>
      <c r="R62" s="1860"/>
      <c r="S62" s="1860"/>
      <c r="T62" s="1860"/>
      <c r="U62" s="1860"/>
      <c r="V62" s="1860"/>
      <c r="W62" s="1860"/>
      <c r="X62" s="1860"/>
      <c r="Y62" s="1860"/>
      <c r="Z62" s="1860"/>
      <c r="AA62" s="1861"/>
      <c r="AB62" s="62"/>
    </row>
    <row r="63" spans="2:28" x14ac:dyDescent="0.2">
      <c r="B63" s="60"/>
      <c r="C63" s="1859"/>
      <c r="D63" s="1860"/>
      <c r="E63" s="1860"/>
      <c r="F63" s="1860"/>
      <c r="G63" s="1860"/>
      <c r="H63" s="1860"/>
      <c r="I63" s="1860"/>
      <c r="J63" s="1860"/>
      <c r="K63" s="1860"/>
      <c r="L63" s="1860"/>
      <c r="M63" s="1860"/>
      <c r="N63" s="1860"/>
      <c r="O63" s="1860"/>
      <c r="P63" s="1860"/>
      <c r="Q63" s="1860"/>
      <c r="R63" s="1860"/>
      <c r="S63" s="1860"/>
      <c r="T63" s="1860"/>
      <c r="U63" s="1860"/>
      <c r="V63" s="1860"/>
      <c r="W63" s="1860"/>
      <c r="X63" s="1860"/>
      <c r="Y63" s="1860"/>
      <c r="Z63" s="1860"/>
      <c r="AA63" s="1861"/>
      <c r="AB63" s="62"/>
    </row>
    <row r="64" spans="2:28" x14ac:dyDescent="0.2">
      <c r="B64" s="60"/>
      <c r="C64" s="1859"/>
      <c r="D64" s="1860"/>
      <c r="E64" s="1860"/>
      <c r="F64" s="1860"/>
      <c r="G64" s="1860"/>
      <c r="H64" s="1860"/>
      <c r="I64" s="1860"/>
      <c r="J64" s="1860"/>
      <c r="K64" s="1860"/>
      <c r="L64" s="1860"/>
      <c r="M64" s="1860"/>
      <c r="N64" s="1860"/>
      <c r="O64" s="1860"/>
      <c r="P64" s="1860"/>
      <c r="Q64" s="1860"/>
      <c r="R64" s="1860"/>
      <c r="S64" s="1860"/>
      <c r="T64" s="1860"/>
      <c r="U64" s="1860"/>
      <c r="V64" s="1860"/>
      <c r="W64" s="1860"/>
      <c r="X64" s="1860"/>
      <c r="Y64" s="1860"/>
      <c r="Z64" s="1860"/>
      <c r="AA64" s="1861"/>
      <c r="AB64" s="62"/>
    </row>
    <row r="65" spans="1:28" x14ac:dyDescent="0.2">
      <c r="B65" s="60"/>
      <c r="C65" s="1859"/>
      <c r="D65" s="1860"/>
      <c r="E65" s="1860"/>
      <c r="F65" s="1860"/>
      <c r="G65" s="1860"/>
      <c r="H65" s="1860"/>
      <c r="I65" s="1860"/>
      <c r="J65" s="1860"/>
      <c r="K65" s="1860"/>
      <c r="L65" s="1860"/>
      <c r="M65" s="1860"/>
      <c r="N65" s="1860"/>
      <c r="O65" s="1860"/>
      <c r="P65" s="1860"/>
      <c r="Q65" s="1860"/>
      <c r="R65" s="1860"/>
      <c r="S65" s="1860"/>
      <c r="T65" s="1860"/>
      <c r="U65" s="1860"/>
      <c r="V65" s="1860"/>
      <c r="W65" s="1860"/>
      <c r="X65" s="1860"/>
      <c r="Y65" s="1860"/>
      <c r="Z65" s="1860"/>
      <c r="AA65" s="1861"/>
      <c r="AB65" s="62"/>
    </row>
    <row r="66" spans="1:28" x14ac:dyDescent="0.2">
      <c r="B66" s="60"/>
      <c r="C66" s="1859"/>
      <c r="D66" s="1860"/>
      <c r="E66" s="1860"/>
      <c r="F66" s="1860"/>
      <c r="G66" s="1860"/>
      <c r="H66" s="1860"/>
      <c r="I66" s="1860"/>
      <c r="J66" s="1860"/>
      <c r="K66" s="1860"/>
      <c r="L66" s="1860"/>
      <c r="M66" s="1860"/>
      <c r="N66" s="1860"/>
      <c r="O66" s="1860"/>
      <c r="P66" s="1860"/>
      <c r="Q66" s="1860"/>
      <c r="R66" s="1860"/>
      <c r="S66" s="1860"/>
      <c r="T66" s="1860"/>
      <c r="U66" s="1860"/>
      <c r="V66" s="1860"/>
      <c r="W66" s="1860"/>
      <c r="X66" s="1860"/>
      <c r="Y66" s="1860"/>
      <c r="Z66" s="1860"/>
      <c r="AA66" s="1861"/>
      <c r="AB66" s="62"/>
    </row>
    <row r="67" spans="1:28" ht="15" thickBot="1" x14ac:dyDescent="0.25">
      <c r="B67" s="60"/>
      <c r="C67" s="1862"/>
      <c r="D67" s="1863"/>
      <c r="E67" s="1863"/>
      <c r="F67" s="1863"/>
      <c r="G67" s="1863"/>
      <c r="H67" s="1863"/>
      <c r="I67" s="1863"/>
      <c r="J67" s="1863"/>
      <c r="K67" s="1863"/>
      <c r="L67" s="1863"/>
      <c r="M67" s="1863"/>
      <c r="N67" s="1863"/>
      <c r="O67" s="1863"/>
      <c r="P67" s="1863"/>
      <c r="Q67" s="1863"/>
      <c r="R67" s="1863"/>
      <c r="S67" s="1863"/>
      <c r="T67" s="1863"/>
      <c r="U67" s="1863"/>
      <c r="V67" s="1863"/>
      <c r="W67" s="1863"/>
      <c r="X67" s="1863"/>
      <c r="Y67" s="1863"/>
      <c r="Z67" s="1863"/>
      <c r="AA67" s="1864"/>
      <c r="AB67" s="62"/>
    </row>
    <row r="68" spans="1:28" ht="7.5" customHeight="1" x14ac:dyDescent="0.2">
      <c r="B68" s="285"/>
      <c r="C68" s="328"/>
      <c r="D68" s="328"/>
      <c r="E68" s="328"/>
      <c r="F68" s="328"/>
      <c r="G68" s="328"/>
      <c r="H68" s="328"/>
      <c r="I68" s="328"/>
      <c r="J68" s="328"/>
      <c r="K68" s="328"/>
      <c r="L68" s="328"/>
      <c r="M68" s="328"/>
      <c r="N68" s="328"/>
      <c r="O68" s="328"/>
      <c r="P68" s="328"/>
      <c r="Q68" s="328"/>
      <c r="R68" s="328"/>
      <c r="S68" s="328"/>
      <c r="T68" s="328"/>
      <c r="U68" s="328"/>
      <c r="V68" s="328"/>
      <c r="W68" s="328"/>
      <c r="X68" s="328"/>
      <c r="Y68" s="328"/>
      <c r="Z68" s="328"/>
      <c r="AA68" s="328"/>
      <c r="AB68" s="80"/>
    </row>
    <row r="69" spans="1:28" ht="6.75" customHeight="1" thickBot="1" x14ac:dyDescent="0.25">
      <c r="B69" s="287"/>
      <c r="C69" s="329"/>
      <c r="D69" s="329"/>
      <c r="E69" s="329"/>
      <c r="F69" s="329"/>
      <c r="G69" s="329"/>
      <c r="H69" s="329"/>
      <c r="I69" s="329"/>
      <c r="J69" s="329"/>
      <c r="K69" s="329"/>
      <c r="L69" s="329"/>
      <c r="M69" s="329"/>
      <c r="N69" s="329"/>
      <c r="O69" s="329"/>
      <c r="P69" s="329"/>
      <c r="Q69" s="329"/>
      <c r="R69" s="329"/>
      <c r="S69" s="329"/>
      <c r="T69" s="329"/>
      <c r="U69" s="329"/>
      <c r="V69" s="329"/>
      <c r="W69" s="329"/>
      <c r="X69" s="329"/>
      <c r="Y69" s="329"/>
      <c r="Z69" s="329"/>
      <c r="AA69" s="329"/>
      <c r="AB69" s="83"/>
    </row>
    <row r="70" spans="1:28" ht="14.25" customHeight="1" x14ac:dyDescent="0.2">
      <c r="B70" s="289"/>
      <c r="C70" s="1968" t="s">
        <v>46</v>
      </c>
      <c r="D70" s="1969"/>
      <c r="E70" s="1969"/>
      <c r="F70" s="1969"/>
      <c r="G70" s="1969"/>
      <c r="H70" s="1969" t="s">
        <v>91</v>
      </c>
      <c r="I70" s="1969"/>
      <c r="J70" s="1969" t="s">
        <v>64</v>
      </c>
      <c r="K70" s="1969"/>
      <c r="L70" s="1969"/>
      <c r="M70" s="1969"/>
      <c r="N70" s="1969" t="s">
        <v>760</v>
      </c>
      <c r="O70" s="1969"/>
      <c r="P70" s="1969"/>
      <c r="Q70" s="1969"/>
      <c r="R70" s="1969"/>
      <c r="S70" s="1969"/>
      <c r="T70" s="1969"/>
      <c r="U70" s="1969"/>
      <c r="V70" s="1969" t="s">
        <v>54</v>
      </c>
      <c r="W70" s="1969"/>
      <c r="X70" s="1969"/>
      <c r="Y70" s="1969"/>
      <c r="Z70" s="1969"/>
      <c r="AA70" s="1971"/>
      <c r="AB70" s="25"/>
    </row>
    <row r="71" spans="1:28" ht="14.25" customHeight="1" x14ac:dyDescent="0.2">
      <c r="A71" s="46"/>
      <c r="B71" s="26"/>
      <c r="C71" s="1970"/>
      <c r="D71" s="1128"/>
      <c r="E71" s="1128"/>
      <c r="F71" s="1128"/>
      <c r="G71" s="1128"/>
      <c r="H71" s="1128"/>
      <c r="I71" s="1128"/>
      <c r="J71" s="1128"/>
      <c r="K71" s="1128"/>
      <c r="L71" s="1128"/>
      <c r="M71" s="1128"/>
      <c r="N71" s="1128"/>
      <c r="O71" s="1128"/>
      <c r="P71" s="1128"/>
      <c r="Q71" s="1128"/>
      <c r="R71" s="1128"/>
      <c r="S71" s="1128"/>
      <c r="T71" s="1128"/>
      <c r="U71" s="1128"/>
      <c r="V71" s="1128"/>
      <c r="W71" s="1128"/>
      <c r="X71" s="1128"/>
      <c r="Y71" s="1128"/>
      <c r="Z71" s="1128"/>
      <c r="AA71" s="1972"/>
      <c r="AB71" s="25"/>
    </row>
    <row r="72" spans="1:28" ht="15" customHeight="1" x14ac:dyDescent="0.2">
      <c r="A72" s="46"/>
      <c r="B72" s="26"/>
      <c r="C72" s="1970"/>
      <c r="D72" s="1128"/>
      <c r="E72" s="1128"/>
      <c r="F72" s="1128"/>
      <c r="G72" s="1128"/>
      <c r="H72" s="1128"/>
      <c r="I72" s="1128"/>
      <c r="J72" s="1128"/>
      <c r="K72" s="1128"/>
      <c r="L72" s="1128"/>
      <c r="M72" s="1128"/>
      <c r="N72" s="1128"/>
      <c r="O72" s="1128"/>
      <c r="P72" s="1128"/>
      <c r="Q72" s="1128"/>
      <c r="R72" s="1128"/>
      <c r="S72" s="1128"/>
      <c r="T72" s="1128"/>
      <c r="U72" s="1128"/>
      <c r="V72" s="1128"/>
      <c r="W72" s="1128"/>
      <c r="X72" s="1128"/>
      <c r="Y72" s="1128"/>
      <c r="Z72" s="1128"/>
      <c r="AA72" s="1972"/>
      <c r="AB72" s="25"/>
    </row>
    <row r="73" spans="1:28" ht="39.950000000000003" customHeight="1" x14ac:dyDescent="0.2">
      <c r="B73" s="289"/>
      <c r="C73" s="1973" t="str">
        <f>+C38</f>
        <v>MES 1</v>
      </c>
      <c r="D73" s="1974"/>
      <c r="E73" s="1974"/>
      <c r="F73" s="1974"/>
      <c r="G73" s="1974"/>
      <c r="H73" s="1975">
        <v>1</v>
      </c>
      <c r="I73" s="1975"/>
      <c r="J73" s="1976">
        <v>1</v>
      </c>
      <c r="K73" s="1976"/>
      <c r="L73" s="1976"/>
      <c r="M73" s="1976"/>
      <c r="N73" s="1977" t="s">
        <v>761</v>
      </c>
      <c r="O73" s="1977"/>
      <c r="P73" s="1977"/>
      <c r="Q73" s="1977"/>
      <c r="R73" s="1977"/>
      <c r="S73" s="1977"/>
      <c r="T73" s="1977"/>
      <c r="U73" s="1977"/>
      <c r="V73" s="1978" t="s">
        <v>762</v>
      </c>
      <c r="W73" s="1978"/>
      <c r="X73" s="1978"/>
      <c r="Y73" s="1978"/>
      <c r="Z73" s="1978"/>
      <c r="AA73" s="1979"/>
      <c r="AB73" s="87"/>
    </row>
    <row r="74" spans="1:28" ht="39.950000000000003" customHeight="1" x14ac:dyDescent="0.2">
      <c r="B74" s="289"/>
      <c r="C74" s="1973" t="str">
        <f t="shared" ref="C74:C84" si="2">+C39</f>
        <v>MES 2</v>
      </c>
      <c r="D74" s="1974"/>
      <c r="E74" s="1974"/>
      <c r="F74" s="1974"/>
      <c r="G74" s="1974"/>
      <c r="H74" s="1975">
        <v>1</v>
      </c>
      <c r="I74" s="1975"/>
      <c r="J74" s="1976">
        <v>1</v>
      </c>
      <c r="K74" s="1976"/>
      <c r="L74" s="1976"/>
      <c r="M74" s="1976"/>
      <c r="N74" s="1977" t="s">
        <v>761</v>
      </c>
      <c r="O74" s="1977"/>
      <c r="P74" s="1977"/>
      <c r="Q74" s="1977"/>
      <c r="R74" s="1977"/>
      <c r="S74" s="1977"/>
      <c r="T74" s="1977"/>
      <c r="U74" s="1977"/>
      <c r="V74" s="1978" t="s">
        <v>762</v>
      </c>
      <c r="W74" s="1978"/>
      <c r="X74" s="1978"/>
      <c r="Y74" s="1978"/>
      <c r="Z74" s="1978"/>
      <c r="AA74" s="1979"/>
      <c r="AB74" s="87"/>
    </row>
    <row r="75" spans="1:28" ht="39.950000000000003" customHeight="1" x14ac:dyDescent="0.2">
      <c r="B75" s="289"/>
      <c r="C75" s="1973" t="str">
        <f t="shared" si="2"/>
        <v>MES 3</v>
      </c>
      <c r="D75" s="1974"/>
      <c r="E75" s="1974"/>
      <c r="F75" s="1974"/>
      <c r="G75" s="1974"/>
      <c r="H75" s="1975">
        <v>1</v>
      </c>
      <c r="I75" s="1975"/>
      <c r="J75" s="1976">
        <v>1</v>
      </c>
      <c r="K75" s="1976"/>
      <c r="L75" s="1976"/>
      <c r="M75" s="1976"/>
      <c r="N75" s="1977" t="s">
        <v>761</v>
      </c>
      <c r="O75" s="1977"/>
      <c r="P75" s="1977"/>
      <c r="Q75" s="1977"/>
      <c r="R75" s="1977"/>
      <c r="S75" s="1977"/>
      <c r="T75" s="1977"/>
      <c r="U75" s="1977"/>
      <c r="V75" s="1978" t="s">
        <v>762</v>
      </c>
      <c r="W75" s="1978"/>
      <c r="X75" s="1978"/>
      <c r="Y75" s="1978"/>
      <c r="Z75" s="1978"/>
      <c r="AA75" s="1979"/>
      <c r="AB75" s="87"/>
    </row>
    <row r="76" spans="1:28" ht="39.950000000000003" customHeight="1" x14ac:dyDescent="0.2">
      <c r="B76" s="289"/>
      <c r="C76" s="1973" t="str">
        <f t="shared" si="2"/>
        <v>MES 4</v>
      </c>
      <c r="D76" s="1974"/>
      <c r="E76" s="1974"/>
      <c r="F76" s="1974"/>
      <c r="G76" s="1974"/>
      <c r="H76" s="1975">
        <v>1</v>
      </c>
      <c r="I76" s="1975"/>
      <c r="J76" s="1976">
        <v>1</v>
      </c>
      <c r="K76" s="1976"/>
      <c r="L76" s="1976"/>
      <c r="M76" s="1976"/>
      <c r="N76" s="1977" t="s">
        <v>761</v>
      </c>
      <c r="O76" s="1977"/>
      <c r="P76" s="1977"/>
      <c r="Q76" s="1977"/>
      <c r="R76" s="1977"/>
      <c r="S76" s="1977"/>
      <c r="T76" s="1977"/>
      <c r="U76" s="1977"/>
      <c r="V76" s="1978" t="s">
        <v>762</v>
      </c>
      <c r="W76" s="1978"/>
      <c r="X76" s="1978"/>
      <c r="Y76" s="1978"/>
      <c r="Z76" s="1978"/>
      <c r="AA76" s="1979"/>
      <c r="AB76" s="87"/>
    </row>
    <row r="77" spans="1:28" ht="39.950000000000003" customHeight="1" x14ac:dyDescent="0.2">
      <c r="B77" s="289"/>
      <c r="C77" s="1973" t="str">
        <f t="shared" si="2"/>
        <v>MES 5</v>
      </c>
      <c r="D77" s="1974"/>
      <c r="E77" s="1974"/>
      <c r="F77" s="1974"/>
      <c r="G77" s="1974"/>
      <c r="H77" s="1975">
        <v>1</v>
      </c>
      <c r="I77" s="1975"/>
      <c r="J77" s="1976">
        <v>1</v>
      </c>
      <c r="K77" s="1976"/>
      <c r="L77" s="1976"/>
      <c r="M77" s="1976"/>
      <c r="N77" s="1977" t="s">
        <v>761</v>
      </c>
      <c r="O77" s="1977"/>
      <c r="P77" s="1977"/>
      <c r="Q77" s="1977"/>
      <c r="R77" s="1977"/>
      <c r="S77" s="1977"/>
      <c r="T77" s="1977"/>
      <c r="U77" s="1977"/>
      <c r="V77" s="1978" t="s">
        <v>762</v>
      </c>
      <c r="W77" s="1978"/>
      <c r="X77" s="1978"/>
      <c r="Y77" s="1978"/>
      <c r="Z77" s="1978"/>
      <c r="AA77" s="1979"/>
      <c r="AB77" s="87"/>
    </row>
    <row r="78" spans="1:28" ht="39.950000000000003" customHeight="1" x14ac:dyDescent="0.2">
      <c r="B78" s="289"/>
      <c r="C78" s="1973" t="str">
        <f t="shared" si="2"/>
        <v>MES 6</v>
      </c>
      <c r="D78" s="1974"/>
      <c r="E78" s="1974"/>
      <c r="F78" s="1974"/>
      <c r="G78" s="1974"/>
      <c r="H78" s="1975">
        <v>1</v>
      </c>
      <c r="I78" s="1975"/>
      <c r="J78" s="1976">
        <v>1</v>
      </c>
      <c r="K78" s="1976"/>
      <c r="L78" s="1976"/>
      <c r="M78" s="1976"/>
      <c r="N78" s="1977" t="s">
        <v>761</v>
      </c>
      <c r="O78" s="1977"/>
      <c r="P78" s="1977"/>
      <c r="Q78" s="1977"/>
      <c r="R78" s="1977"/>
      <c r="S78" s="1977"/>
      <c r="T78" s="1977"/>
      <c r="U78" s="1977"/>
      <c r="V78" s="1978" t="s">
        <v>762</v>
      </c>
      <c r="W78" s="1978"/>
      <c r="X78" s="1978"/>
      <c r="Y78" s="1978"/>
      <c r="Z78" s="1978"/>
      <c r="AA78" s="1979"/>
      <c r="AB78" s="87"/>
    </row>
    <row r="79" spans="1:28" ht="39.950000000000003" customHeight="1" x14ac:dyDescent="0.2">
      <c r="B79" s="289"/>
      <c r="C79" s="1973" t="str">
        <f t="shared" si="2"/>
        <v>MES 7</v>
      </c>
      <c r="D79" s="1974"/>
      <c r="E79" s="1974"/>
      <c r="F79" s="1974"/>
      <c r="G79" s="1974"/>
      <c r="H79" s="1975">
        <v>1</v>
      </c>
      <c r="I79" s="1975"/>
      <c r="J79" s="1976">
        <v>1</v>
      </c>
      <c r="K79" s="1976"/>
      <c r="L79" s="1976"/>
      <c r="M79" s="1976"/>
      <c r="N79" s="1977" t="s">
        <v>761</v>
      </c>
      <c r="O79" s="1977"/>
      <c r="P79" s="1977"/>
      <c r="Q79" s="1977"/>
      <c r="R79" s="1977"/>
      <c r="S79" s="1977"/>
      <c r="T79" s="1977"/>
      <c r="U79" s="1977"/>
      <c r="V79" s="1978" t="s">
        <v>762</v>
      </c>
      <c r="W79" s="1978"/>
      <c r="X79" s="1978"/>
      <c r="Y79" s="1978"/>
      <c r="Z79" s="1978"/>
      <c r="AA79" s="1979"/>
      <c r="AB79" s="87"/>
    </row>
    <row r="80" spans="1:28" ht="39.950000000000003" customHeight="1" x14ac:dyDescent="0.2">
      <c r="B80" s="289"/>
      <c r="C80" s="1973" t="str">
        <f t="shared" si="2"/>
        <v>MES 8</v>
      </c>
      <c r="D80" s="1974"/>
      <c r="E80" s="1974"/>
      <c r="F80" s="1974"/>
      <c r="G80" s="1974"/>
      <c r="H80" s="1975">
        <v>1</v>
      </c>
      <c r="I80" s="1975"/>
      <c r="J80" s="1976">
        <v>1</v>
      </c>
      <c r="K80" s="1976"/>
      <c r="L80" s="1976"/>
      <c r="M80" s="1976"/>
      <c r="N80" s="1977" t="s">
        <v>761</v>
      </c>
      <c r="O80" s="1977"/>
      <c r="P80" s="1977"/>
      <c r="Q80" s="1977"/>
      <c r="R80" s="1977"/>
      <c r="S80" s="1977"/>
      <c r="T80" s="1977"/>
      <c r="U80" s="1977"/>
      <c r="V80" s="1978" t="s">
        <v>762</v>
      </c>
      <c r="W80" s="1978"/>
      <c r="X80" s="1978"/>
      <c r="Y80" s="1978"/>
      <c r="Z80" s="1978"/>
      <c r="AA80" s="1979"/>
      <c r="AB80" s="87"/>
    </row>
    <row r="81" spans="2:28" ht="39.950000000000003" customHeight="1" x14ac:dyDescent="0.2">
      <c r="B81" s="289"/>
      <c r="C81" s="1973" t="str">
        <f t="shared" si="2"/>
        <v>MES 9</v>
      </c>
      <c r="D81" s="1974"/>
      <c r="E81" s="1974"/>
      <c r="F81" s="1974"/>
      <c r="G81" s="1974"/>
      <c r="H81" s="1980">
        <v>1</v>
      </c>
      <c r="I81" s="1981"/>
      <c r="J81" s="1976">
        <v>1</v>
      </c>
      <c r="K81" s="1976"/>
      <c r="L81" s="1976"/>
      <c r="M81" s="1976"/>
      <c r="N81" s="1977" t="s">
        <v>761</v>
      </c>
      <c r="O81" s="1977"/>
      <c r="P81" s="1977"/>
      <c r="Q81" s="1977"/>
      <c r="R81" s="1977"/>
      <c r="S81" s="1977"/>
      <c r="T81" s="1977"/>
      <c r="U81" s="1977"/>
      <c r="V81" s="1978" t="s">
        <v>762</v>
      </c>
      <c r="W81" s="1978"/>
      <c r="X81" s="1978"/>
      <c r="Y81" s="1978"/>
      <c r="Z81" s="1978"/>
      <c r="AA81" s="1979"/>
      <c r="AB81" s="87"/>
    </row>
    <row r="82" spans="2:28" ht="39.950000000000003" customHeight="1" x14ac:dyDescent="0.2">
      <c r="B82" s="289"/>
      <c r="C82" s="1973" t="str">
        <f t="shared" si="2"/>
        <v>MES 10</v>
      </c>
      <c r="D82" s="1974"/>
      <c r="E82" s="1974"/>
      <c r="F82" s="1974"/>
      <c r="G82" s="1974"/>
      <c r="H82" s="1980">
        <v>1</v>
      </c>
      <c r="I82" s="1981"/>
      <c r="J82" s="1982">
        <f>+J47</f>
        <v>1</v>
      </c>
      <c r="K82" s="1982"/>
      <c r="L82" s="1982"/>
      <c r="M82" s="1982"/>
      <c r="N82" s="1977" t="s">
        <v>761</v>
      </c>
      <c r="O82" s="1977"/>
      <c r="P82" s="1977"/>
      <c r="Q82" s="1977"/>
      <c r="R82" s="1977"/>
      <c r="S82" s="1977"/>
      <c r="T82" s="1977"/>
      <c r="U82" s="1977"/>
      <c r="V82" s="1978" t="s">
        <v>762</v>
      </c>
      <c r="W82" s="1978"/>
      <c r="X82" s="1978"/>
      <c r="Y82" s="1978"/>
      <c r="Z82" s="1978"/>
      <c r="AA82" s="1979"/>
      <c r="AB82" s="87"/>
    </row>
    <row r="83" spans="2:28" ht="39.950000000000003" customHeight="1" x14ac:dyDescent="0.2">
      <c r="B83" s="289"/>
      <c r="C83" s="1973" t="str">
        <f t="shared" si="2"/>
        <v>MES 11</v>
      </c>
      <c r="D83" s="1974"/>
      <c r="E83" s="1974"/>
      <c r="F83" s="1974"/>
      <c r="G83" s="1974"/>
      <c r="H83" s="1980">
        <v>1</v>
      </c>
      <c r="I83" s="1981"/>
      <c r="J83" s="1982">
        <f t="shared" ref="J83:J84" si="3">+J48</f>
        <v>1</v>
      </c>
      <c r="K83" s="1982"/>
      <c r="L83" s="1982"/>
      <c r="M83" s="1982"/>
      <c r="N83" s="1977" t="s">
        <v>761</v>
      </c>
      <c r="O83" s="1977"/>
      <c r="P83" s="1977"/>
      <c r="Q83" s="1977"/>
      <c r="R83" s="1977"/>
      <c r="S83" s="1977"/>
      <c r="T83" s="1977"/>
      <c r="U83" s="1977"/>
      <c r="V83" s="1978" t="s">
        <v>762</v>
      </c>
      <c r="W83" s="1978"/>
      <c r="X83" s="1978"/>
      <c r="Y83" s="1978"/>
      <c r="Z83" s="1978"/>
      <c r="AA83" s="1979"/>
      <c r="AB83" s="87"/>
    </row>
    <row r="84" spans="2:28" ht="39.950000000000003" customHeight="1" thickBot="1" x14ac:dyDescent="0.25">
      <c r="B84" s="289"/>
      <c r="C84" s="1983" t="str">
        <f t="shared" si="2"/>
        <v>MES 12</v>
      </c>
      <c r="D84" s="812"/>
      <c r="E84" s="812"/>
      <c r="F84" s="812"/>
      <c r="G84" s="812"/>
      <c r="H84" s="1984">
        <v>1</v>
      </c>
      <c r="I84" s="1985"/>
      <c r="J84" s="1986">
        <f t="shared" si="3"/>
        <v>1</v>
      </c>
      <c r="K84" s="1986"/>
      <c r="L84" s="1986"/>
      <c r="M84" s="1986"/>
      <c r="N84" s="1987" t="s">
        <v>761</v>
      </c>
      <c r="O84" s="1987"/>
      <c r="P84" s="1987"/>
      <c r="Q84" s="1987"/>
      <c r="R84" s="1987"/>
      <c r="S84" s="1987"/>
      <c r="T84" s="1987"/>
      <c r="U84" s="1987"/>
      <c r="V84" s="1978" t="s">
        <v>762</v>
      </c>
      <c r="W84" s="1978"/>
      <c r="X84" s="1978"/>
      <c r="Y84" s="1978"/>
      <c r="Z84" s="1978"/>
      <c r="AA84" s="1979"/>
      <c r="AB84" s="87"/>
    </row>
    <row r="85" spans="2:28" x14ac:dyDescent="0.2">
      <c r="B85" s="291"/>
      <c r="C85" s="328"/>
      <c r="D85" s="328"/>
      <c r="E85" s="328"/>
      <c r="F85" s="328"/>
      <c r="G85" s="328"/>
      <c r="H85" s="328"/>
      <c r="I85" s="328"/>
      <c r="J85" s="328"/>
      <c r="K85" s="328"/>
      <c r="L85" s="328"/>
      <c r="M85" s="328"/>
      <c r="N85" s="328"/>
      <c r="O85" s="328"/>
      <c r="P85" s="328"/>
      <c r="Q85" s="328"/>
      <c r="R85" s="328"/>
      <c r="S85" s="328"/>
      <c r="T85" s="328"/>
      <c r="U85" s="328"/>
      <c r="V85" s="328"/>
      <c r="W85" s="328"/>
      <c r="X85" s="328"/>
      <c r="Y85" s="328"/>
      <c r="Z85" s="328"/>
      <c r="AA85" s="328"/>
      <c r="AB85" s="89"/>
    </row>
    <row r="124" ht="6" customHeight="1" x14ac:dyDescent="0.2"/>
  </sheetData>
  <mergeCells count="158">
    <mergeCell ref="C83:G83"/>
    <mergeCell ref="H83:I83"/>
    <mergeCell ref="J83:M83"/>
    <mergeCell ref="N83:U83"/>
    <mergeCell ref="V83:AA83"/>
    <mergeCell ref="C84:G84"/>
    <mergeCell ref="H84:I84"/>
    <mergeCell ref="J84:M84"/>
    <mergeCell ref="N84:U84"/>
    <mergeCell ref="V84:AA84"/>
    <mergeCell ref="C81:G81"/>
    <mergeCell ref="H81:I81"/>
    <mergeCell ref="J81:M81"/>
    <mergeCell ref="N81:U81"/>
    <mergeCell ref="V81:AA81"/>
    <mergeCell ref="C82:G82"/>
    <mergeCell ref="H82:I82"/>
    <mergeCell ref="J82:M82"/>
    <mergeCell ref="N82:U82"/>
    <mergeCell ref="V82:AA82"/>
    <mergeCell ref="C79:G79"/>
    <mergeCell ref="H79:I79"/>
    <mergeCell ref="J79:M79"/>
    <mergeCell ref="N79:U79"/>
    <mergeCell ref="V79:AA79"/>
    <mergeCell ref="C80:G80"/>
    <mergeCell ref="H80:I80"/>
    <mergeCell ref="J80:M80"/>
    <mergeCell ref="N80:U80"/>
    <mergeCell ref="V80:AA80"/>
    <mergeCell ref="C77:G77"/>
    <mergeCell ref="H77:I77"/>
    <mergeCell ref="J77:M77"/>
    <mergeCell ref="N77:U77"/>
    <mergeCell ref="V77:AA77"/>
    <mergeCell ref="C78:G78"/>
    <mergeCell ref="H78:I78"/>
    <mergeCell ref="J78:M78"/>
    <mergeCell ref="N78:U78"/>
    <mergeCell ref="V78:AA78"/>
    <mergeCell ref="C75:G75"/>
    <mergeCell ref="H75:I75"/>
    <mergeCell ref="J75:M75"/>
    <mergeCell ref="N75:U75"/>
    <mergeCell ref="V75:AA75"/>
    <mergeCell ref="C76:G76"/>
    <mergeCell ref="H76:I76"/>
    <mergeCell ref="J76:M76"/>
    <mergeCell ref="N76:U76"/>
    <mergeCell ref="V76:AA76"/>
    <mergeCell ref="C73:G73"/>
    <mergeCell ref="H73:I73"/>
    <mergeCell ref="J73:M73"/>
    <mergeCell ref="N73:U73"/>
    <mergeCell ref="V73:AA73"/>
    <mergeCell ref="C74:G74"/>
    <mergeCell ref="H74:I74"/>
    <mergeCell ref="J74:M74"/>
    <mergeCell ref="N74:U74"/>
    <mergeCell ref="V74:AA74"/>
    <mergeCell ref="C50:G50"/>
    <mergeCell ref="K50:AA50"/>
    <mergeCell ref="C53:AA54"/>
    <mergeCell ref="C55:AA67"/>
    <mergeCell ref="C70:G72"/>
    <mergeCell ref="H70:I72"/>
    <mergeCell ref="J70:M72"/>
    <mergeCell ref="N70:U72"/>
    <mergeCell ref="V70:AA72"/>
    <mergeCell ref="C47:G47"/>
    <mergeCell ref="K47:AA47"/>
    <mergeCell ref="C48:G48"/>
    <mergeCell ref="K48:AA48"/>
    <mergeCell ref="C49:G49"/>
    <mergeCell ref="K49:AA49"/>
    <mergeCell ref="C44:G44"/>
    <mergeCell ref="K44:AA44"/>
    <mergeCell ref="C45:G45"/>
    <mergeCell ref="K45:AA45"/>
    <mergeCell ref="C46:G46"/>
    <mergeCell ref="K46:AA46"/>
    <mergeCell ref="C41:G41"/>
    <mergeCell ref="K41:AA41"/>
    <mergeCell ref="C42:G42"/>
    <mergeCell ref="K42:AA42"/>
    <mergeCell ref="C43:G43"/>
    <mergeCell ref="K43:AA43"/>
    <mergeCell ref="AB37:AB38"/>
    <mergeCell ref="C38:G38"/>
    <mergeCell ref="K38:AA38"/>
    <mergeCell ref="C39:G39"/>
    <mergeCell ref="K39:AA39"/>
    <mergeCell ref="C40:G40"/>
    <mergeCell ref="K40:AA40"/>
    <mergeCell ref="C34:AA35"/>
    <mergeCell ref="C36:G37"/>
    <mergeCell ref="H36:H37"/>
    <mergeCell ref="I36:I37"/>
    <mergeCell ref="J36:J37"/>
    <mergeCell ref="K36: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8:H28"/>
    <mergeCell ref="I28:J28"/>
    <mergeCell ref="K28:N28"/>
    <mergeCell ref="O28:R28"/>
    <mergeCell ref="T28:V28"/>
    <mergeCell ref="X28:Z28"/>
    <mergeCell ref="C23:I23"/>
    <mergeCell ref="J23:P23"/>
    <mergeCell ref="Q23:AA23"/>
    <mergeCell ref="C24:I24"/>
    <mergeCell ref="J24:P24"/>
    <mergeCell ref="Q24:AA24"/>
    <mergeCell ref="AD18:AM18"/>
    <mergeCell ref="C20:H21"/>
    <mergeCell ref="I20:L21"/>
    <mergeCell ref="M20:S20"/>
    <mergeCell ref="T20:AA20"/>
    <mergeCell ref="M21:S21"/>
    <mergeCell ref="T21:AA21"/>
    <mergeCell ref="C26:H26"/>
    <mergeCell ref="I26:AA26"/>
    <mergeCell ref="C16:H16"/>
    <mergeCell ref="I16:AA16"/>
    <mergeCell ref="C10:H11"/>
    <mergeCell ref="I10:Q11"/>
    <mergeCell ref="R10:U10"/>
    <mergeCell ref="V10:AA10"/>
    <mergeCell ref="R11:U11"/>
    <mergeCell ref="V11:AA11"/>
    <mergeCell ref="C18:H18"/>
    <mergeCell ref="I18:AA18"/>
    <mergeCell ref="B2:G4"/>
    <mergeCell ref="H2:AB2"/>
    <mergeCell ref="H3:O3"/>
    <mergeCell ref="P3:AB3"/>
    <mergeCell ref="H4:AB4"/>
    <mergeCell ref="C7:H8"/>
    <mergeCell ref="I7:AA8"/>
    <mergeCell ref="C13:H14"/>
    <mergeCell ref="I13:S14"/>
    <mergeCell ref="T13:AA13"/>
    <mergeCell ref="T14:AA14"/>
  </mergeCells>
  <pageMargins left="0.7" right="0.7" top="0.75" bottom="0.75" header="0.3" footer="0.3"/>
  <drawing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8"/>
  <sheetViews>
    <sheetView topLeftCell="A41" workbookViewId="0">
      <selection activeCell="H41" sqref="H41:J41"/>
    </sheetView>
  </sheetViews>
  <sheetFormatPr baseColWidth="10" defaultColWidth="3.7109375" defaultRowHeight="14.25" x14ac:dyDescent="0.2"/>
  <cols>
    <col min="1" max="1" width="3.7109375" style="48"/>
    <col min="2" max="2" width="2.85546875" style="48" customWidth="1"/>
    <col min="3" max="3" width="2.7109375" style="48" customWidth="1"/>
    <col min="4" max="4" width="4.5703125" style="48" customWidth="1"/>
    <col min="5" max="6" width="2.7109375" style="48" customWidth="1"/>
    <col min="7" max="7" width="5.28515625" style="48" customWidth="1"/>
    <col min="8" max="8" width="17.5703125" style="48" customWidth="1"/>
    <col min="9" max="9" width="15.140625" style="48" customWidth="1"/>
    <col min="10" max="10" width="16.5703125" style="48" customWidth="1"/>
    <col min="11" max="24" width="4.7109375" style="48" customWidth="1"/>
    <col min="25" max="26" width="6.7109375" style="48" customWidth="1"/>
    <col min="27" max="27" width="4.7109375" style="48" customWidth="1"/>
    <col min="28" max="28" width="1.5703125" style="48" customWidth="1"/>
    <col min="29" max="16384" width="3.7109375" style="48"/>
  </cols>
  <sheetData>
    <row r="1" spans="1:30" x14ac:dyDescent="0.2">
      <c r="A1" s="46"/>
      <c r="B1" s="47"/>
      <c r="C1" s="47"/>
      <c r="D1" s="47"/>
      <c r="E1" s="47"/>
      <c r="F1" s="47"/>
    </row>
    <row r="2" spans="1:30" ht="45.75" customHeight="1" x14ac:dyDescent="0.2">
      <c r="A2" s="46"/>
      <c r="B2" s="849"/>
      <c r="C2" s="849"/>
      <c r="D2" s="849"/>
      <c r="E2" s="849"/>
      <c r="F2" s="849"/>
      <c r="G2" s="849"/>
      <c r="H2" s="1988" t="s">
        <v>0</v>
      </c>
      <c r="I2" s="1988"/>
      <c r="J2" s="1988"/>
      <c r="K2" s="1988"/>
      <c r="L2" s="1988"/>
      <c r="M2" s="1988"/>
      <c r="N2" s="1988"/>
      <c r="O2" s="1988"/>
      <c r="P2" s="1988"/>
      <c r="Q2" s="1988"/>
      <c r="R2" s="1988"/>
      <c r="S2" s="1988"/>
      <c r="T2" s="1988"/>
      <c r="U2" s="1988"/>
      <c r="V2" s="1988"/>
      <c r="W2" s="1988"/>
      <c r="X2" s="1988"/>
      <c r="Y2" s="1988"/>
      <c r="Z2" s="1988"/>
      <c r="AA2" s="1988"/>
      <c r="AB2" s="1988"/>
    </row>
    <row r="3" spans="1:30" ht="15" customHeight="1" x14ac:dyDescent="0.2">
      <c r="A3" s="46"/>
      <c r="B3" s="849"/>
      <c r="C3" s="849"/>
      <c r="D3" s="849"/>
      <c r="E3" s="849"/>
      <c r="F3" s="849"/>
      <c r="G3" s="849"/>
      <c r="H3" s="854" t="s">
        <v>1</v>
      </c>
      <c r="I3" s="854"/>
      <c r="J3" s="854"/>
      <c r="K3" s="854"/>
      <c r="L3" s="854"/>
      <c r="M3" s="854"/>
      <c r="N3" s="854"/>
      <c r="O3" s="854"/>
      <c r="P3" s="854"/>
      <c r="Q3" s="854"/>
      <c r="R3" s="854" t="s">
        <v>2</v>
      </c>
      <c r="S3" s="854"/>
      <c r="T3" s="854"/>
      <c r="U3" s="854"/>
      <c r="V3" s="854"/>
      <c r="W3" s="854"/>
      <c r="X3" s="854"/>
      <c r="Y3" s="854"/>
      <c r="Z3" s="854"/>
      <c r="AA3" s="854"/>
      <c r="AB3" s="854"/>
    </row>
    <row r="4" spans="1:30" ht="15.75" customHeight="1" x14ac:dyDescent="0.2">
      <c r="A4" s="46"/>
      <c r="B4" s="849"/>
      <c r="C4" s="849"/>
      <c r="D4" s="849"/>
      <c r="E4" s="849"/>
      <c r="F4" s="849"/>
      <c r="G4" s="849"/>
      <c r="H4" s="854" t="s">
        <v>3</v>
      </c>
      <c r="I4" s="854"/>
      <c r="J4" s="854"/>
      <c r="K4" s="854"/>
      <c r="L4" s="854"/>
      <c r="M4" s="854"/>
      <c r="N4" s="854"/>
      <c r="O4" s="854"/>
      <c r="P4" s="854"/>
      <c r="Q4" s="854"/>
      <c r="R4" s="854"/>
      <c r="S4" s="854"/>
      <c r="T4" s="854"/>
      <c r="U4" s="854"/>
      <c r="V4" s="854"/>
      <c r="W4" s="854"/>
      <c r="X4" s="854"/>
      <c r="Y4" s="854"/>
      <c r="Z4" s="854"/>
      <c r="AA4" s="854"/>
      <c r="AB4" s="854"/>
    </row>
    <row r="5" spans="1:30" ht="15" x14ac:dyDescent="0.2">
      <c r="A5" s="46"/>
      <c r="B5" s="347"/>
      <c r="C5" s="329"/>
      <c r="D5" s="329"/>
      <c r="E5" s="329"/>
      <c r="F5" s="329"/>
      <c r="G5" s="329"/>
      <c r="H5" s="348"/>
      <c r="I5" s="348"/>
      <c r="J5" s="348"/>
      <c r="K5" s="348"/>
      <c r="L5" s="348"/>
      <c r="M5" s="348"/>
      <c r="N5" s="348"/>
      <c r="O5" s="348"/>
      <c r="P5" s="348"/>
      <c r="Q5" s="348"/>
      <c r="R5" s="348"/>
      <c r="S5" s="348"/>
      <c r="T5" s="348"/>
      <c r="U5" s="348"/>
      <c r="V5" s="348"/>
      <c r="W5" s="348"/>
      <c r="X5" s="348"/>
      <c r="Y5" s="348"/>
      <c r="Z5" s="348"/>
      <c r="AA5" s="348"/>
      <c r="AB5" s="349"/>
    </row>
    <row r="6" spans="1:30" ht="5.0999999999999996" customHeight="1" thickBot="1" x14ac:dyDescent="0.25">
      <c r="B6" s="55"/>
      <c r="C6" s="57"/>
      <c r="D6" s="57"/>
      <c r="E6" s="57"/>
      <c r="F6" s="57"/>
      <c r="G6" s="57"/>
      <c r="H6" s="57"/>
      <c r="I6" s="58"/>
      <c r="J6" s="58"/>
      <c r="K6" s="58"/>
      <c r="L6" s="58"/>
      <c r="M6" s="58"/>
      <c r="N6" s="58"/>
      <c r="O6" s="58"/>
      <c r="P6" s="58"/>
      <c r="Q6" s="58"/>
      <c r="R6" s="58"/>
      <c r="S6" s="58"/>
      <c r="T6" s="59"/>
      <c r="U6" s="59"/>
      <c r="V6" s="59"/>
      <c r="W6" s="59"/>
      <c r="X6" s="59"/>
      <c r="Y6" s="350"/>
      <c r="Z6" s="57"/>
      <c r="AA6" s="350"/>
      <c r="AB6" s="56"/>
    </row>
    <row r="7" spans="1:30" ht="15" customHeight="1" x14ac:dyDescent="0.2">
      <c r="B7" s="55"/>
      <c r="C7" s="666" t="s">
        <v>4</v>
      </c>
      <c r="D7" s="667"/>
      <c r="E7" s="667"/>
      <c r="F7" s="667"/>
      <c r="G7" s="667"/>
      <c r="H7" s="668"/>
      <c r="I7" s="700" t="s">
        <v>722</v>
      </c>
      <c r="J7" s="701"/>
      <c r="K7" s="701"/>
      <c r="L7" s="701"/>
      <c r="M7" s="701"/>
      <c r="N7" s="701"/>
      <c r="O7" s="701"/>
      <c r="P7" s="701"/>
      <c r="Q7" s="701"/>
      <c r="R7" s="701"/>
      <c r="S7" s="701"/>
      <c r="T7" s="701"/>
      <c r="U7" s="701"/>
      <c r="V7" s="701"/>
      <c r="W7" s="701"/>
      <c r="X7" s="701"/>
      <c r="Y7" s="701"/>
      <c r="Z7" s="701"/>
      <c r="AA7" s="702"/>
      <c r="AB7" s="56"/>
    </row>
    <row r="8" spans="1:30" ht="15.75" thickBot="1" x14ac:dyDescent="0.25">
      <c r="B8" s="55"/>
      <c r="C8" s="669"/>
      <c r="D8" s="670"/>
      <c r="E8" s="670"/>
      <c r="F8" s="670"/>
      <c r="G8" s="670"/>
      <c r="H8" s="671"/>
      <c r="I8" s="703"/>
      <c r="J8" s="704"/>
      <c r="K8" s="704"/>
      <c r="L8" s="704"/>
      <c r="M8" s="704"/>
      <c r="N8" s="704"/>
      <c r="O8" s="704"/>
      <c r="P8" s="704"/>
      <c r="Q8" s="704"/>
      <c r="R8" s="704"/>
      <c r="S8" s="704"/>
      <c r="T8" s="704"/>
      <c r="U8" s="704"/>
      <c r="V8" s="704"/>
      <c r="W8" s="704"/>
      <c r="X8" s="704"/>
      <c r="Y8" s="704"/>
      <c r="Z8" s="704"/>
      <c r="AA8" s="705"/>
      <c r="AB8" s="56"/>
    </row>
    <row r="9" spans="1:30" ht="5.0999999999999996" customHeight="1" thickBot="1" x14ac:dyDescent="0.25">
      <c r="B9" s="55"/>
      <c r="C9" s="57"/>
      <c r="D9" s="57"/>
      <c r="E9" s="57"/>
      <c r="F9" s="57"/>
      <c r="G9" s="57"/>
      <c r="H9" s="57"/>
      <c r="I9" s="58"/>
      <c r="J9" s="58"/>
      <c r="K9" s="58"/>
      <c r="L9" s="58"/>
      <c r="M9" s="58"/>
      <c r="N9" s="58"/>
      <c r="O9" s="58"/>
      <c r="P9" s="58"/>
      <c r="Q9" s="58"/>
      <c r="R9" s="58"/>
      <c r="S9" s="58"/>
      <c r="T9" s="59"/>
      <c r="U9" s="59"/>
      <c r="V9" s="59"/>
      <c r="W9" s="59"/>
      <c r="X9" s="59"/>
      <c r="Y9" s="57"/>
      <c r="Z9" s="57"/>
      <c r="AA9" s="57"/>
      <c r="AB9" s="56"/>
    </row>
    <row r="10" spans="1:30" ht="15" customHeight="1" thickBot="1" x14ac:dyDescent="0.25">
      <c r="B10" s="55"/>
      <c r="C10" s="666" t="s">
        <v>6</v>
      </c>
      <c r="D10" s="667"/>
      <c r="E10" s="667"/>
      <c r="F10" s="667"/>
      <c r="G10" s="667"/>
      <c r="H10" s="668"/>
      <c r="I10" s="1856" t="s">
        <v>763</v>
      </c>
      <c r="J10" s="1992"/>
      <c r="K10" s="1992"/>
      <c r="L10" s="1992"/>
      <c r="M10" s="1992"/>
      <c r="N10" s="1992"/>
      <c r="O10" s="1992"/>
      <c r="P10" s="1992"/>
      <c r="Q10" s="1992"/>
      <c r="R10" s="1992"/>
      <c r="S10" s="1993"/>
      <c r="T10" s="708" t="s">
        <v>8</v>
      </c>
      <c r="U10" s="709"/>
      <c r="V10" s="709"/>
      <c r="W10" s="710"/>
      <c r="X10" s="608" t="s">
        <v>9</v>
      </c>
      <c r="Y10" s="609"/>
      <c r="Z10" s="609"/>
      <c r="AA10" s="610"/>
      <c r="AB10" s="56"/>
    </row>
    <row r="11" spans="1:30" ht="28.5" customHeight="1" thickBot="1" x14ac:dyDescent="0.25">
      <c r="B11" s="55"/>
      <c r="C11" s="669"/>
      <c r="D11" s="670"/>
      <c r="E11" s="670"/>
      <c r="F11" s="670"/>
      <c r="G11" s="670"/>
      <c r="H11" s="671"/>
      <c r="I11" s="1994"/>
      <c r="J11" s="1995"/>
      <c r="K11" s="1995"/>
      <c r="L11" s="1995"/>
      <c r="M11" s="1995"/>
      <c r="N11" s="1995"/>
      <c r="O11" s="1995"/>
      <c r="P11" s="1995"/>
      <c r="Q11" s="1995"/>
      <c r="R11" s="1995"/>
      <c r="S11" s="1996"/>
      <c r="T11" s="804" t="s">
        <v>764</v>
      </c>
      <c r="U11" s="844"/>
      <c r="V11" s="844"/>
      <c r="W11" s="845"/>
      <c r="X11" s="1516">
        <v>1</v>
      </c>
      <c r="Y11" s="1528"/>
      <c r="Z11" s="1528"/>
      <c r="AA11" s="1529"/>
      <c r="AB11" s="56"/>
    </row>
    <row r="12" spans="1:30" ht="5.0999999999999996" customHeight="1" thickBot="1" x14ac:dyDescent="0.25">
      <c r="B12" s="60"/>
      <c r="C12" s="61"/>
      <c r="D12" s="61"/>
      <c r="E12" s="61"/>
      <c r="F12" s="61"/>
      <c r="G12" s="61"/>
      <c r="H12" s="61"/>
      <c r="I12" s="61"/>
      <c r="J12" s="61"/>
      <c r="K12" s="61"/>
      <c r="L12" s="61"/>
      <c r="M12" s="61"/>
      <c r="N12" s="61"/>
      <c r="O12" s="61"/>
      <c r="P12" s="61"/>
      <c r="Q12" s="61"/>
      <c r="R12" s="61"/>
      <c r="S12" s="61"/>
      <c r="T12" s="61"/>
      <c r="U12" s="61"/>
      <c r="V12" s="61"/>
      <c r="W12" s="61"/>
      <c r="X12" s="61"/>
      <c r="Y12" s="61"/>
      <c r="Z12" s="61"/>
      <c r="AA12" s="61"/>
      <c r="AB12" s="62"/>
    </row>
    <row r="13" spans="1:30" ht="15" customHeight="1" x14ac:dyDescent="0.2">
      <c r="B13" s="60"/>
      <c r="C13" s="666" t="s">
        <v>11</v>
      </c>
      <c r="D13" s="667"/>
      <c r="E13" s="667"/>
      <c r="F13" s="667"/>
      <c r="G13" s="667"/>
      <c r="H13" s="668"/>
      <c r="I13" s="829" t="s">
        <v>765</v>
      </c>
      <c r="J13" s="830"/>
      <c r="K13" s="830"/>
      <c r="L13" s="830"/>
      <c r="M13" s="830"/>
      <c r="N13" s="830"/>
      <c r="O13" s="830"/>
      <c r="P13" s="830"/>
      <c r="Q13" s="830"/>
      <c r="R13" s="830"/>
      <c r="S13" s="830"/>
      <c r="T13" s="830"/>
      <c r="U13" s="831"/>
      <c r="V13" s="666" t="s">
        <v>13</v>
      </c>
      <c r="W13" s="667"/>
      <c r="X13" s="667"/>
      <c r="Y13" s="667"/>
      <c r="Z13" s="667"/>
      <c r="AA13" s="668"/>
      <c r="AB13" s="62"/>
    </row>
    <row r="14" spans="1:30" ht="30" customHeight="1" thickBot="1" x14ac:dyDescent="0.25">
      <c r="B14" s="60"/>
      <c r="C14" s="669"/>
      <c r="D14" s="670"/>
      <c r="E14" s="670"/>
      <c r="F14" s="670"/>
      <c r="G14" s="670"/>
      <c r="H14" s="671"/>
      <c r="I14" s="832"/>
      <c r="J14" s="833"/>
      <c r="K14" s="833"/>
      <c r="L14" s="833"/>
      <c r="M14" s="833"/>
      <c r="N14" s="833"/>
      <c r="O14" s="833"/>
      <c r="P14" s="833"/>
      <c r="Q14" s="833"/>
      <c r="R14" s="833"/>
      <c r="S14" s="833"/>
      <c r="T14" s="833"/>
      <c r="U14" s="834"/>
      <c r="V14" s="835" t="s">
        <v>71</v>
      </c>
      <c r="W14" s="836"/>
      <c r="X14" s="836"/>
      <c r="Y14" s="836"/>
      <c r="Z14" s="836"/>
      <c r="AA14" s="837"/>
      <c r="AB14" s="62"/>
    </row>
    <row r="15" spans="1:30" ht="5.0999999999999996" customHeight="1" thickBot="1" x14ac:dyDescent="0.25">
      <c r="B15" s="60"/>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2"/>
    </row>
    <row r="16" spans="1:30" ht="57.75" customHeight="1" thickBot="1" x14ac:dyDescent="0.25">
      <c r="B16" s="60"/>
      <c r="C16" s="629" t="s">
        <v>15</v>
      </c>
      <c r="D16" s="630"/>
      <c r="E16" s="630"/>
      <c r="F16" s="630"/>
      <c r="G16" s="630"/>
      <c r="H16" s="631"/>
      <c r="I16" s="1989" t="s">
        <v>766</v>
      </c>
      <c r="J16" s="1990"/>
      <c r="K16" s="1990"/>
      <c r="L16" s="1990"/>
      <c r="M16" s="1990"/>
      <c r="N16" s="1990"/>
      <c r="O16" s="1990"/>
      <c r="P16" s="1990"/>
      <c r="Q16" s="1990"/>
      <c r="R16" s="1990"/>
      <c r="S16" s="1990"/>
      <c r="T16" s="1990"/>
      <c r="U16" s="1990"/>
      <c r="V16" s="1990"/>
      <c r="W16" s="1990"/>
      <c r="X16" s="1990"/>
      <c r="Y16" s="1990"/>
      <c r="Z16" s="1990"/>
      <c r="AA16" s="1991"/>
      <c r="AB16" s="62"/>
      <c r="AD16" s="351"/>
    </row>
    <row r="17" spans="2:39" ht="5.0999999999999996" customHeight="1" thickBot="1" x14ac:dyDescent="0.25">
      <c r="B17" s="60"/>
      <c r="C17" s="59"/>
      <c r="D17" s="59"/>
      <c r="E17" s="59"/>
      <c r="F17" s="59"/>
      <c r="G17" s="59"/>
      <c r="H17" s="59"/>
      <c r="I17" s="63"/>
      <c r="J17" s="63"/>
      <c r="K17" s="63"/>
      <c r="L17" s="63"/>
      <c r="M17" s="63"/>
      <c r="N17" s="63"/>
      <c r="O17" s="63"/>
      <c r="P17" s="63"/>
      <c r="Q17" s="63"/>
      <c r="R17" s="63"/>
      <c r="S17" s="63"/>
      <c r="T17" s="63"/>
      <c r="U17" s="63"/>
      <c r="V17" s="63"/>
      <c r="W17" s="63"/>
      <c r="X17" s="63"/>
      <c r="Y17" s="63"/>
      <c r="Z17" s="63"/>
      <c r="AA17" s="63"/>
      <c r="AB17" s="62"/>
    </row>
    <row r="18" spans="2:39" ht="68.25" customHeight="1" thickBot="1" x14ac:dyDescent="0.25">
      <c r="B18" s="60"/>
      <c r="C18" s="629" t="s">
        <v>73</v>
      </c>
      <c r="D18" s="630"/>
      <c r="E18" s="630"/>
      <c r="F18" s="630"/>
      <c r="G18" s="630"/>
      <c r="H18" s="631"/>
      <c r="I18" s="1989" t="s">
        <v>767</v>
      </c>
      <c r="J18" s="1990"/>
      <c r="K18" s="1990"/>
      <c r="L18" s="1990"/>
      <c r="M18" s="1990"/>
      <c r="N18" s="1990"/>
      <c r="O18" s="1990"/>
      <c r="P18" s="1990"/>
      <c r="Q18" s="1990"/>
      <c r="R18" s="1990"/>
      <c r="S18" s="1990"/>
      <c r="T18" s="1990"/>
      <c r="U18" s="1990"/>
      <c r="V18" s="1990"/>
      <c r="W18" s="1990"/>
      <c r="X18" s="1990"/>
      <c r="Y18" s="1990"/>
      <c r="Z18" s="1990"/>
      <c r="AA18" s="1991"/>
      <c r="AB18" s="62"/>
      <c r="AD18" s="1916"/>
      <c r="AE18" s="1916"/>
      <c r="AF18" s="1916"/>
      <c r="AG18" s="1916"/>
      <c r="AH18" s="1916"/>
      <c r="AI18" s="1916"/>
      <c r="AJ18" s="1916"/>
      <c r="AK18" s="1916"/>
      <c r="AL18" s="1916"/>
      <c r="AM18" s="1916"/>
    </row>
    <row r="19" spans="2:39" ht="5.0999999999999996" customHeight="1" thickBot="1" x14ac:dyDescent="0.25">
      <c r="B19" s="60"/>
      <c r="C19" s="59"/>
      <c r="D19" s="59"/>
      <c r="E19" s="59"/>
      <c r="F19" s="59"/>
      <c r="G19" s="59"/>
      <c r="H19" s="59"/>
      <c r="I19" s="63"/>
      <c r="J19" s="63"/>
      <c r="K19" s="63"/>
      <c r="L19" s="63"/>
      <c r="M19" s="63"/>
      <c r="N19" s="63"/>
      <c r="O19" s="63"/>
      <c r="P19" s="63"/>
      <c r="Q19" s="63"/>
      <c r="R19" s="63"/>
      <c r="S19" s="63"/>
      <c r="T19" s="63"/>
      <c r="U19" s="63"/>
      <c r="V19" s="63"/>
      <c r="W19" s="63"/>
      <c r="X19" s="63"/>
      <c r="Y19" s="63"/>
      <c r="Z19" s="63"/>
      <c r="AA19" s="63"/>
      <c r="AB19" s="62"/>
    </row>
    <row r="20" spans="2:39" s="46" customFormat="1" ht="22.5" customHeight="1" x14ac:dyDescent="0.2">
      <c r="B20" s="60"/>
      <c r="C20" s="684" t="s">
        <v>19</v>
      </c>
      <c r="D20" s="685"/>
      <c r="E20" s="685"/>
      <c r="F20" s="685"/>
      <c r="G20" s="685"/>
      <c r="H20" s="686"/>
      <c r="I20" s="814" t="s">
        <v>728</v>
      </c>
      <c r="J20" s="815"/>
      <c r="K20" s="815"/>
      <c r="L20" s="815"/>
      <c r="M20" s="815"/>
      <c r="N20" s="816"/>
      <c r="O20" s="608" t="s">
        <v>21</v>
      </c>
      <c r="P20" s="609"/>
      <c r="Q20" s="609"/>
      <c r="R20" s="609"/>
      <c r="S20" s="609"/>
      <c r="T20" s="609"/>
      <c r="U20" s="610"/>
      <c r="V20" s="608" t="s">
        <v>22</v>
      </c>
      <c r="W20" s="609"/>
      <c r="X20" s="609"/>
      <c r="Y20" s="609"/>
      <c r="Z20" s="609"/>
      <c r="AA20" s="610"/>
      <c r="AB20" s="62"/>
    </row>
    <row r="21" spans="2:39" s="46" customFormat="1" ht="30.75" customHeight="1" thickBot="1" x14ac:dyDescent="0.25">
      <c r="B21" s="60"/>
      <c r="C21" s="687"/>
      <c r="D21" s="688"/>
      <c r="E21" s="688"/>
      <c r="F21" s="688"/>
      <c r="G21" s="688"/>
      <c r="H21" s="689"/>
      <c r="I21" s="817"/>
      <c r="J21" s="818"/>
      <c r="K21" s="818"/>
      <c r="L21" s="818"/>
      <c r="M21" s="818"/>
      <c r="N21" s="819"/>
      <c r="O21" s="823" t="s">
        <v>176</v>
      </c>
      <c r="P21" s="824"/>
      <c r="Q21" s="824"/>
      <c r="R21" s="824"/>
      <c r="S21" s="824"/>
      <c r="T21" s="824"/>
      <c r="U21" s="825"/>
      <c r="V21" s="1516" t="s">
        <v>157</v>
      </c>
      <c r="W21" s="824"/>
      <c r="X21" s="824"/>
      <c r="Y21" s="824"/>
      <c r="Z21" s="824"/>
      <c r="AA21" s="825"/>
      <c r="AB21" s="62"/>
    </row>
    <row r="22" spans="2:39" ht="5.0999999999999996" customHeight="1" thickBot="1" x14ac:dyDescent="0.25">
      <c r="B22" s="60"/>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2"/>
    </row>
    <row r="23" spans="2:39" ht="31.5" customHeight="1" x14ac:dyDescent="0.2">
      <c r="B23" s="60"/>
      <c r="C23" s="608" t="s">
        <v>25</v>
      </c>
      <c r="D23" s="609"/>
      <c r="E23" s="609"/>
      <c r="F23" s="609"/>
      <c r="G23" s="609"/>
      <c r="H23" s="609"/>
      <c r="I23" s="610"/>
      <c r="J23" s="608" t="s">
        <v>26</v>
      </c>
      <c r="K23" s="609"/>
      <c r="L23" s="609"/>
      <c r="M23" s="609"/>
      <c r="N23" s="609"/>
      <c r="O23" s="609"/>
      <c r="P23" s="609"/>
      <c r="Q23" s="609"/>
      <c r="R23" s="610"/>
      <c r="S23" s="608" t="s">
        <v>27</v>
      </c>
      <c r="T23" s="609"/>
      <c r="U23" s="609"/>
      <c r="V23" s="609"/>
      <c r="W23" s="609"/>
      <c r="X23" s="609"/>
      <c r="Y23" s="609"/>
      <c r="Z23" s="609"/>
      <c r="AA23" s="610"/>
      <c r="AB23" s="62"/>
    </row>
    <row r="24" spans="2:39" ht="32.25" customHeight="1" thickBot="1" x14ac:dyDescent="0.25">
      <c r="B24" s="60"/>
      <c r="C24" s="808" t="s">
        <v>768</v>
      </c>
      <c r="D24" s="809"/>
      <c r="E24" s="809"/>
      <c r="F24" s="809"/>
      <c r="G24" s="809"/>
      <c r="H24" s="809"/>
      <c r="I24" s="810"/>
      <c r="J24" s="808" t="s">
        <v>731</v>
      </c>
      <c r="K24" s="809"/>
      <c r="L24" s="809"/>
      <c r="M24" s="809"/>
      <c r="N24" s="809"/>
      <c r="O24" s="809"/>
      <c r="P24" s="809"/>
      <c r="Q24" s="809"/>
      <c r="R24" s="810"/>
      <c r="S24" s="2004" t="s">
        <v>769</v>
      </c>
      <c r="T24" s="836"/>
      <c r="U24" s="836"/>
      <c r="V24" s="836"/>
      <c r="W24" s="836"/>
      <c r="X24" s="836"/>
      <c r="Y24" s="836"/>
      <c r="Z24" s="836"/>
      <c r="AA24" s="837"/>
      <c r="AB24" s="62"/>
    </row>
    <row r="25" spans="2:39" ht="5.0999999999999996" customHeight="1" thickBot="1" x14ac:dyDescent="0.25">
      <c r="B25" s="60"/>
      <c r="C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62"/>
    </row>
    <row r="26" spans="2:39" ht="123.75" customHeight="1" thickBot="1" x14ac:dyDescent="0.25">
      <c r="B26" s="60"/>
      <c r="C26" s="629" t="s">
        <v>31</v>
      </c>
      <c r="D26" s="630"/>
      <c r="E26" s="630"/>
      <c r="F26" s="630"/>
      <c r="G26" s="630"/>
      <c r="H26" s="631"/>
      <c r="I26" s="1997" t="s">
        <v>770</v>
      </c>
      <c r="J26" s="1998"/>
      <c r="K26" s="1998"/>
      <c r="L26" s="1998"/>
      <c r="M26" s="1998"/>
      <c r="N26" s="1998"/>
      <c r="O26" s="1998"/>
      <c r="P26" s="1998"/>
      <c r="Q26" s="1998"/>
      <c r="R26" s="1998"/>
      <c r="S26" s="1998"/>
      <c r="T26" s="1998"/>
      <c r="U26" s="1998"/>
      <c r="V26" s="1998"/>
      <c r="W26" s="1998"/>
      <c r="X26" s="1998"/>
      <c r="Y26" s="1998"/>
      <c r="Z26" s="1998"/>
      <c r="AA26" s="1999"/>
      <c r="AB26" s="62"/>
    </row>
    <row r="27" spans="2:39" ht="5.0999999999999996" customHeight="1" thickBot="1" x14ac:dyDescent="0.25">
      <c r="B27" s="60"/>
      <c r="C27" s="59"/>
      <c r="D27" s="59"/>
      <c r="E27" s="59"/>
      <c r="F27" s="59"/>
      <c r="G27" s="59"/>
      <c r="H27" s="59"/>
      <c r="I27" s="63"/>
      <c r="J27" s="63"/>
      <c r="K27" s="63"/>
      <c r="L27" s="63"/>
      <c r="M27" s="63"/>
      <c r="N27" s="63"/>
      <c r="O27" s="63"/>
      <c r="P27" s="63"/>
      <c r="Q27" s="63"/>
      <c r="R27" s="63"/>
      <c r="S27" s="63"/>
      <c r="T27" s="63"/>
      <c r="U27" s="63"/>
      <c r="V27" s="63"/>
      <c r="W27" s="63"/>
      <c r="X27" s="63"/>
      <c r="Y27" s="63"/>
      <c r="Z27" s="63"/>
      <c r="AA27" s="63"/>
      <c r="AB27" s="62"/>
    </row>
    <row r="28" spans="2:39" ht="48.75" customHeight="1" thickBot="1" x14ac:dyDescent="0.25">
      <c r="B28" s="60"/>
      <c r="C28" s="629" t="s">
        <v>254</v>
      </c>
      <c r="D28" s="630"/>
      <c r="E28" s="630"/>
      <c r="F28" s="630"/>
      <c r="G28" s="630"/>
      <c r="H28" s="631"/>
      <c r="I28" s="804">
        <v>0.98</v>
      </c>
      <c r="J28" s="2000"/>
      <c r="K28" s="1709" t="s">
        <v>34</v>
      </c>
      <c r="L28" s="1710"/>
      <c r="M28" s="1710"/>
      <c r="N28" s="1710"/>
      <c r="O28" s="1710"/>
      <c r="P28" s="352" t="s">
        <v>135</v>
      </c>
      <c r="Q28" s="2001" t="s">
        <v>35</v>
      </c>
      <c r="R28" s="2002"/>
      <c r="S28" s="2003"/>
      <c r="T28" s="353"/>
      <c r="U28" s="2001" t="s">
        <v>771</v>
      </c>
      <c r="V28" s="2002"/>
      <c r="W28" s="2003"/>
      <c r="X28" s="354"/>
      <c r="Y28" s="2001" t="s">
        <v>772</v>
      </c>
      <c r="Z28" s="2003"/>
      <c r="AA28" s="354"/>
      <c r="AB28" s="62"/>
    </row>
    <row r="29" spans="2:39" s="1" customFormat="1"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39" s="1" customFormat="1" ht="15" customHeight="1" x14ac:dyDescent="0.25">
      <c r="B30" s="14"/>
      <c r="C30" s="651" t="s">
        <v>39</v>
      </c>
      <c r="D30" s="652"/>
      <c r="E30" s="652"/>
      <c r="F30" s="652"/>
      <c r="G30" s="652"/>
      <c r="H30" s="652"/>
      <c r="I30" s="652"/>
      <c r="J30" s="653"/>
      <c r="K30" s="660" t="s">
        <v>40</v>
      </c>
      <c r="L30" s="661"/>
      <c r="M30" s="661"/>
      <c r="N30" s="661"/>
      <c r="O30" s="661"/>
      <c r="P30" s="661"/>
      <c r="Q30" s="661"/>
      <c r="R30" s="661"/>
      <c r="S30" s="662" t="s">
        <v>41</v>
      </c>
      <c r="T30" s="662"/>
      <c r="U30" s="662"/>
      <c r="V30" s="662"/>
      <c r="W30" s="662"/>
      <c r="X30" s="663" t="s">
        <v>42</v>
      </c>
      <c r="Y30" s="663"/>
      <c r="Z30" s="663"/>
      <c r="AA30" s="664"/>
      <c r="AB30" s="16"/>
    </row>
    <row r="31" spans="2:39" s="1" customFormat="1" ht="14.25" customHeight="1" x14ac:dyDescent="0.2">
      <c r="B31" s="14"/>
      <c r="C31" s="654"/>
      <c r="D31" s="655"/>
      <c r="E31" s="655"/>
      <c r="F31" s="655"/>
      <c r="G31" s="655"/>
      <c r="H31" s="655"/>
      <c r="I31" s="655"/>
      <c r="J31" s="656"/>
      <c r="K31" s="665" t="s">
        <v>43</v>
      </c>
      <c r="L31" s="638"/>
      <c r="M31" s="638"/>
      <c r="N31" s="638"/>
      <c r="O31" s="638" t="s">
        <v>44</v>
      </c>
      <c r="P31" s="638"/>
      <c r="Q31" s="638"/>
      <c r="R31" s="638"/>
      <c r="S31" s="638" t="s">
        <v>43</v>
      </c>
      <c r="T31" s="638"/>
      <c r="U31" s="638" t="s">
        <v>44</v>
      </c>
      <c r="V31" s="638"/>
      <c r="W31" s="638"/>
      <c r="X31" s="638" t="s">
        <v>43</v>
      </c>
      <c r="Y31" s="638"/>
      <c r="Z31" s="638" t="s">
        <v>44</v>
      </c>
      <c r="AA31" s="639"/>
      <c r="AB31" s="16"/>
    </row>
    <row r="32" spans="2:39" s="1" customFormat="1" ht="15" customHeight="1" thickBot="1" x14ac:dyDescent="0.25">
      <c r="B32" s="14"/>
      <c r="C32" s="657"/>
      <c r="D32" s="658"/>
      <c r="E32" s="658"/>
      <c r="F32" s="658"/>
      <c r="G32" s="658"/>
      <c r="H32" s="658"/>
      <c r="I32" s="658"/>
      <c r="J32" s="659"/>
      <c r="K32" s="647">
        <v>0</v>
      </c>
      <c r="L32" s="648"/>
      <c r="M32" s="648"/>
      <c r="N32" s="648"/>
      <c r="O32" s="648">
        <v>79</v>
      </c>
      <c r="P32" s="648"/>
      <c r="Q32" s="648"/>
      <c r="R32" s="648"/>
      <c r="S32" s="648">
        <v>80</v>
      </c>
      <c r="T32" s="648"/>
      <c r="U32" s="648">
        <v>97</v>
      </c>
      <c r="V32" s="648"/>
      <c r="W32" s="648"/>
      <c r="X32" s="648">
        <v>98</v>
      </c>
      <c r="Y32" s="648"/>
      <c r="Z32" s="648">
        <v>100</v>
      </c>
      <c r="AA32" s="650"/>
      <c r="AB32" s="16"/>
    </row>
    <row r="33" spans="2:28" s="1" customFormat="1"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68" customFormat="1" x14ac:dyDescent="0.2">
      <c r="B34" s="268"/>
      <c r="C34" s="1008" t="s">
        <v>45</v>
      </c>
      <c r="D34" s="1009"/>
      <c r="E34" s="1009"/>
      <c r="F34" s="1009"/>
      <c r="G34" s="1009"/>
      <c r="H34" s="1009"/>
      <c r="I34" s="1009"/>
      <c r="J34" s="1009"/>
      <c r="K34" s="1009"/>
      <c r="L34" s="1009"/>
      <c r="M34" s="1009"/>
      <c r="N34" s="1009"/>
      <c r="O34" s="1009"/>
      <c r="P34" s="1009"/>
      <c r="Q34" s="1009"/>
      <c r="R34" s="1009"/>
      <c r="S34" s="1009"/>
      <c r="T34" s="1009"/>
      <c r="U34" s="1009"/>
      <c r="V34" s="1009"/>
      <c r="W34" s="1009"/>
      <c r="X34" s="1009"/>
      <c r="Y34" s="1009"/>
      <c r="Z34" s="1009"/>
      <c r="AA34" s="1010"/>
      <c r="AB34" s="62"/>
    </row>
    <row r="35" spans="2:28" s="68" customFormat="1" ht="15" thickBot="1" x14ac:dyDescent="0.25">
      <c r="B35" s="355"/>
      <c r="C35" s="1011"/>
      <c r="D35" s="1012"/>
      <c r="E35" s="1012"/>
      <c r="F35" s="1012"/>
      <c r="G35" s="1012"/>
      <c r="H35" s="1012"/>
      <c r="I35" s="1012"/>
      <c r="J35" s="1012"/>
      <c r="K35" s="1012"/>
      <c r="L35" s="1012"/>
      <c r="M35" s="1012"/>
      <c r="N35" s="1012"/>
      <c r="O35" s="1012"/>
      <c r="P35" s="1012"/>
      <c r="Q35" s="1012"/>
      <c r="R35" s="1012"/>
      <c r="S35" s="1012"/>
      <c r="T35" s="1012"/>
      <c r="U35" s="1012"/>
      <c r="V35" s="1012"/>
      <c r="W35" s="1012"/>
      <c r="X35" s="1012"/>
      <c r="Y35" s="1012"/>
      <c r="Z35" s="1012"/>
      <c r="AA35" s="1013"/>
      <c r="AB35" s="62"/>
    </row>
    <row r="36" spans="2:28" s="68" customFormat="1" ht="14.25" customHeight="1" x14ac:dyDescent="0.2">
      <c r="B36" s="356"/>
      <c r="C36" s="1008" t="s">
        <v>773</v>
      </c>
      <c r="D36" s="1009"/>
      <c r="E36" s="1009"/>
      <c r="F36" s="1009"/>
      <c r="G36" s="1010"/>
      <c r="H36" s="2005" t="s">
        <v>774</v>
      </c>
      <c r="I36" s="2007" t="s">
        <v>775</v>
      </c>
      <c r="J36" s="1016" t="s">
        <v>776</v>
      </c>
      <c r="K36" s="1018" t="s">
        <v>50</v>
      </c>
      <c r="L36" s="1018"/>
      <c r="M36" s="1018"/>
      <c r="N36" s="1009"/>
      <c r="O36" s="1009"/>
      <c r="P36" s="1009"/>
      <c r="Q36" s="1009"/>
      <c r="R36" s="1009"/>
      <c r="S36" s="1009"/>
      <c r="T36" s="1009"/>
      <c r="U36" s="1009"/>
      <c r="V36" s="1009"/>
      <c r="W36" s="1009"/>
      <c r="X36" s="1009"/>
      <c r="Y36" s="1009"/>
      <c r="Z36" s="1009"/>
      <c r="AA36" s="1010"/>
      <c r="AB36" s="62"/>
    </row>
    <row r="37" spans="2:28" s="68" customFormat="1" ht="107.25" customHeight="1" thickBot="1" x14ac:dyDescent="0.25">
      <c r="B37" s="355"/>
      <c r="C37" s="1011"/>
      <c r="D37" s="1012"/>
      <c r="E37" s="1012"/>
      <c r="F37" s="1012"/>
      <c r="G37" s="1013"/>
      <c r="H37" s="2006"/>
      <c r="I37" s="2008"/>
      <c r="J37" s="1017"/>
      <c r="K37" s="1019"/>
      <c r="L37" s="1019"/>
      <c r="M37" s="1019"/>
      <c r="N37" s="1012"/>
      <c r="O37" s="1012"/>
      <c r="P37" s="1012"/>
      <c r="Q37" s="1012"/>
      <c r="R37" s="1012"/>
      <c r="S37" s="1012"/>
      <c r="T37" s="1012"/>
      <c r="U37" s="1012"/>
      <c r="V37" s="1012"/>
      <c r="W37" s="1012"/>
      <c r="X37" s="1012"/>
      <c r="Y37" s="1012"/>
      <c r="Z37" s="1012"/>
      <c r="AA37" s="1013"/>
      <c r="AB37" s="62"/>
    </row>
    <row r="38" spans="2:28" s="68" customFormat="1" ht="217.5" customHeight="1" x14ac:dyDescent="0.2">
      <c r="B38" s="268"/>
      <c r="C38" s="1849" t="s">
        <v>273</v>
      </c>
      <c r="D38" s="2009"/>
      <c r="E38" s="2009"/>
      <c r="F38" s="2009"/>
      <c r="G38" s="2010"/>
      <c r="H38" s="357">
        <f>+(1080+1513+1374)-(1062+1503+1370)</f>
        <v>32</v>
      </c>
      <c r="I38" s="358">
        <f>1080+1513+1374</f>
        <v>3967</v>
      </c>
      <c r="J38" s="359">
        <f>IF(H38="","",(1-(H38/I38)))</f>
        <v>0.99193345097050667</v>
      </c>
      <c r="K38" s="2011" t="s">
        <v>777</v>
      </c>
      <c r="L38" s="2011"/>
      <c r="M38" s="2011"/>
      <c r="N38" s="2012"/>
      <c r="O38" s="2012"/>
      <c r="P38" s="2012"/>
      <c r="Q38" s="2012"/>
      <c r="R38" s="2012"/>
      <c r="S38" s="2012"/>
      <c r="T38" s="2012"/>
      <c r="U38" s="2012"/>
      <c r="V38" s="2012"/>
      <c r="W38" s="2012"/>
      <c r="X38" s="2012"/>
      <c r="Y38" s="2012"/>
      <c r="Z38" s="2012"/>
      <c r="AA38" s="2013"/>
      <c r="AB38" s="62"/>
    </row>
    <row r="39" spans="2:28" s="68" customFormat="1" ht="218.1" customHeight="1" x14ac:dyDescent="0.2">
      <c r="B39" s="268"/>
      <c r="C39" s="1849" t="s">
        <v>276</v>
      </c>
      <c r="D39" s="2009"/>
      <c r="E39" s="2009"/>
      <c r="F39" s="2009"/>
      <c r="G39" s="2010"/>
      <c r="H39" s="360">
        <f>+(1194+879+907)-(1175+872+902)</f>
        <v>31</v>
      </c>
      <c r="I39" s="361">
        <f>1194+879+907</f>
        <v>2980</v>
      </c>
      <c r="J39" s="359">
        <f>IF(H39="","",(1-(H39/I39)))</f>
        <v>0.98959731543624163</v>
      </c>
      <c r="K39" s="2011" t="s">
        <v>778</v>
      </c>
      <c r="L39" s="2011"/>
      <c r="M39" s="2011"/>
      <c r="N39" s="2012"/>
      <c r="O39" s="2012"/>
      <c r="P39" s="2012"/>
      <c r="Q39" s="2012"/>
      <c r="R39" s="2012"/>
      <c r="S39" s="2012"/>
      <c r="T39" s="2012"/>
      <c r="U39" s="2012"/>
      <c r="V39" s="2012"/>
      <c r="W39" s="2012"/>
      <c r="X39" s="2012"/>
      <c r="Y39" s="2012"/>
      <c r="Z39" s="2012"/>
      <c r="AA39" s="2013"/>
      <c r="AB39" s="62"/>
    </row>
    <row r="40" spans="2:28" s="68" customFormat="1" ht="218.1" customHeight="1" x14ac:dyDescent="0.2">
      <c r="B40" s="268"/>
      <c r="C40" s="1849" t="s">
        <v>278</v>
      </c>
      <c r="D40" s="2009"/>
      <c r="E40" s="2009"/>
      <c r="F40" s="2009"/>
      <c r="G40" s="2010"/>
      <c r="H40" s="362">
        <f>+(1005+820+853)-(994+815+848)</f>
        <v>21</v>
      </c>
      <c r="I40" s="363">
        <f>1005+820+853</f>
        <v>2678</v>
      </c>
      <c r="J40" s="359">
        <f>IF(H40="","",(1-(H40/I40)))</f>
        <v>0.99215832710978347</v>
      </c>
      <c r="K40" s="2011" t="s">
        <v>779</v>
      </c>
      <c r="L40" s="2011"/>
      <c r="M40" s="2011"/>
      <c r="N40" s="2012"/>
      <c r="O40" s="2012"/>
      <c r="P40" s="2012"/>
      <c r="Q40" s="2012"/>
      <c r="R40" s="2012"/>
      <c r="S40" s="2012"/>
      <c r="T40" s="2012"/>
      <c r="U40" s="2012"/>
      <c r="V40" s="2012"/>
      <c r="W40" s="2012"/>
      <c r="X40" s="2012"/>
      <c r="Y40" s="2012"/>
      <c r="Z40" s="2012"/>
      <c r="AA40" s="2013"/>
      <c r="AB40" s="62"/>
    </row>
    <row r="41" spans="2:28" s="68" customFormat="1" ht="218.1" customHeight="1" thickBot="1" x14ac:dyDescent="0.25">
      <c r="B41" s="268"/>
      <c r="C41" s="1849" t="s">
        <v>280</v>
      </c>
      <c r="D41" s="2009"/>
      <c r="E41" s="2009"/>
      <c r="F41" s="2009"/>
      <c r="G41" s="2010"/>
      <c r="H41" s="133">
        <f>+(917+743+584)-(917+740+584)</f>
        <v>3</v>
      </c>
      <c r="I41" s="133">
        <f>917+743+584</f>
        <v>2244</v>
      </c>
      <c r="J41" s="359">
        <f>IF(H41="","",(1-(H41/I41)))</f>
        <v>0.99866310160427807</v>
      </c>
      <c r="K41" s="2011" t="s">
        <v>780</v>
      </c>
      <c r="L41" s="2011"/>
      <c r="M41" s="2011"/>
      <c r="N41" s="2012"/>
      <c r="O41" s="2012"/>
      <c r="P41" s="2012"/>
      <c r="Q41" s="2012"/>
      <c r="R41" s="2012"/>
      <c r="S41" s="2012"/>
      <c r="T41" s="2012"/>
      <c r="U41" s="2012"/>
      <c r="V41" s="2012"/>
      <c r="W41" s="2012"/>
      <c r="X41" s="2012"/>
      <c r="Y41" s="2012"/>
      <c r="Z41" s="2012"/>
      <c r="AA41" s="2013"/>
      <c r="AB41" s="62"/>
    </row>
    <row r="42" spans="2:28" s="68" customFormat="1" ht="15.75" customHeight="1" thickBot="1" x14ac:dyDescent="0.3">
      <c r="B42" s="268"/>
      <c r="C42" s="1002" t="s">
        <v>51</v>
      </c>
      <c r="D42" s="1003"/>
      <c r="E42" s="1003"/>
      <c r="F42" s="1003"/>
      <c r="G42" s="1004"/>
      <c r="H42" s="364">
        <f>IF(H38="","",SUM(H38:H41))</f>
        <v>87</v>
      </c>
      <c r="I42" s="364">
        <f>IF(I38="","",SUM(I38:I41))</f>
        <v>11869</v>
      </c>
      <c r="J42" s="365">
        <f>IF(H42="","",(1-(H42/I42)))</f>
        <v>0.9926699806217878</v>
      </c>
      <c r="K42" s="1005"/>
      <c r="L42" s="1006"/>
      <c r="M42" s="1006"/>
      <c r="N42" s="1006"/>
      <c r="O42" s="1006"/>
      <c r="P42" s="1006"/>
      <c r="Q42" s="1006"/>
      <c r="R42" s="1006"/>
      <c r="S42" s="1006"/>
      <c r="T42" s="1006"/>
      <c r="U42" s="1006"/>
      <c r="V42" s="1006"/>
      <c r="W42" s="1006"/>
      <c r="X42" s="1006"/>
      <c r="Y42" s="1006"/>
      <c r="Z42" s="1006"/>
      <c r="AA42" s="1007"/>
      <c r="AB42" s="62"/>
    </row>
    <row r="43" spans="2:28" s="68" customFormat="1" ht="5.25" customHeight="1" x14ac:dyDescent="0.2">
      <c r="B43" s="366"/>
      <c r="C43" s="367"/>
      <c r="D43" s="367"/>
      <c r="E43" s="367"/>
      <c r="F43" s="367"/>
      <c r="G43" s="367"/>
      <c r="H43" s="368"/>
      <c r="I43" s="368"/>
      <c r="J43" s="369"/>
      <c r="K43" s="367"/>
      <c r="L43" s="367"/>
      <c r="M43" s="367"/>
      <c r="N43" s="367"/>
      <c r="O43" s="367"/>
      <c r="P43" s="367"/>
      <c r="Q43" s="367"/>
      <c r="R43" s="367"/>
      <c r="S43" s="367"/>
      <c r="T43" s="367"/>
      <c r="U43" s="367"/>
      <c r="V43" s="367"/>
      <c r="W43" s="367"/>
      <c r="X43" s="367"/>
      <c r="Y43" s="367"/>
      <c r="Z43" s="367"/>
      <c r="AA43" s="367"/>
      <c r="AB43" s="80"/>
    </row>
    <row r="44" spans="2:28" s="68" customFormat="1" ht="5.0999999999999996" customHeight="1" thickBot="1" x14ac:dyDescent="0.25">
      <c r="B44" s="370"/>
      <c r="C44" s="371"/>
      <c r="D44" s="371"/>
      <c r="E44" s="371"/>
      <c r="F44" s="371"/>
      <c r="G44" s="371"/>
      <c r="H44" s="372"/>
      <c r="I44" s="372"/>
      <c r="J44" s="373"/>
      <c r="K44" s="371"/>
      <c r="L44" s="371"/>
      <c r="M44" s="371"/>
      <c r="N44" s="371"/>
      <c r="O44" s="371"/>
      <c r="P44" s="371"/>
      <c r="Q44" s="371"/>
      <c r="R44" s="371"/>
      <c r="S44" s="371"/>
      <c r="T44" s="371"/>
      <c r="U44" s="371"/>
      <c r="V44" s="371"/>
      <c r="W44" s="371"/>
      <c r="X44" s="371"/>
      <c r="Y44" s="371"/>
      <c r="Z44" s="371"/>
      <c r="AA44" s="371"/>
      <c r="AB44" s="83"/>
    </row>
    <row r="45" spans="2:28" s="68" customFormat="1" x14ac:dyDescent="0.2">
      <c r="B45" s="268"/>
      <c r="C45" s="820" t="s">
        <v>52</v>
      </c>
      <c r="D45" s="821"/>
      <c r="E45" s="821"/>
      <c r="F45" s="821"/>
      <c r="G45" s="821"/>
      <c r="H45" s="821"/>
      <c r="I45" s="821"/>
      <c r="J45" s="821"/>
      <c r="K45" s="821"/>
      <c r="L45" s="821"/>
      <c r="M45" s="821"/>
      <c r="N45" s="821"/>
      <c r="O45" s="821"/>
      <c r="P45" s="821"/>
      <c r="Q45" s="821"/>
      <c r="R45" s="821"/>
      <c r="S45" s="821"/>
      <c r="T45" s="821"/>
      <c r="U45" s="821"/>
      <c r="V45" s="821"/>
      <c r="W45" s="821"/>
      <c r="X45" s="821"/>
      <c r="Y45" s="821"/>
      <c r="Z45" s="821"/>
      <c r="AA45" s="822"/>
      <c r="AB45" s="62"/>
    </row>
    <row r="46" spans="2:28" ht="15" thickBot="1" x14ac:dyDescent="0.25">
      <c r="B46" s="60"/>
      <c r="C46" s="1125"/>
      <c r="D46" s="1855"/>
      <c r="E46" s="1855"/>
      <c r="F46" s="1855"/>
      <c r="G46" s="1855"/>
      <c r="H46" s="1855"/>
      <c r="I46" s="1855"/>
      <c r="J46" s="1855"/>
      <c r="K46" s="1855"/>
      <c r="L46" s="1855"/>
      <c r="M46" s="1855"/>
      <c r="N46" s="1855"/>
      <c r="O46" s="1855"/>
      <c r="P46" s="1855"/>
      <c r="Q46" s="1855"/>
      <c r="R46" s="1855"/>
      <c r="S46" s="1855"/>
      <c r="T46" s="1855"/>
      <c r="U46" s="1855"/>
      <c r="V46" s="1855"/>
      <c r="W46" s="1855"/>
      <c r="X46" s="1855"/>
      <c r="Y46" s="1855"/>
      <c r="Z46" s="1855"/>
      <c r="AA46" s="1127"/>
      <c r="AB46" s="62"/>
    </row>
    <row r="47" spans="2:28" x14ac:dyDescent="0.2">
      <c r="B47" s="60"/>
      <c r="C47" s="1856" t="s">
        <v>192</v>
      </c>
      <c r="D47" s="1857"/>
      <c r="E47" s="1857"/>
      <c r="F47" s="1857"/>
      <c r="G47" s="1857"/>
      <c r="H47" s="1857"/>
      <c r="I47" s="1857"/>
      <c r="J47" s="1857"/>
      <c r="K47" s="1857"/>
      <c r="L47" s="1857"/>
      <c r="M47" s="1857"/>
      <c r="N47" s="1857"/>
      <c r="O47" s="1857"/>
      <c r="P47" s="1857"/>
      <c r="Q47" s="1857"/>
      <c r="R47" s="1857"/>
      <c r="S47" s="1857"/>
      <c r="T47" s="1857"/>
      <c r="U47" s="1857"/>
      <c r="V47" s="1857"/>
      <c r="W47" s="1857"/>
      <c r="X47" s="1857"/>
      <c r="Y47" s="1857"/>
      <c r="Z47" s="1857"/>
      <c r="AA47" s="1858"/>
      <c r="AB47" s="62"/>
    </row>
    <row r="48" spans="2:28" x14ac:dyDescent="0.2">
      <c r="B48" s="60"/>
      <c r="C48" s="1859"/>
      <c r="D48" s="1860"/>
      <c r="E48" s="1860"/>
      <c r="F48" s="1860"/>
      <c r="G48" s="1860"/>
      <c r="H48" s="1860"/>
      <c r="I48" s="1860"/>
      <c r="J48" s="1860"/>
      <c r="K48" s="1860"/>
      <c r="L48" s="1860"/>
      <c r="M48" s="1860"/>
      <c r="N48" s="1860"/>
      <c r="O48" s="1860"/>
      <c r="P48" s="1860"/>
      <c r="Q48" s="1860"/>
      <c r="R48" s="1860"/>
      <c r="S48" s="1860"/>
      <c r="T48" s="1860"/>
      <c r="U48" s="1860"/>
      <c r="V48" s="1860"/>
      <c r="W48" s="1860"/>
      <c r="X48" s="1860"/>
      <c r="Y48" s="1860"/>
      <c r="Z48" s="1860"/>
      <c r="AA48" s="1861"/>
      <c r="AB48" s="62"/>
    </row>
    <row r="49" spans="1:28" x14ac:dyDescent="0.2">
      <c r="B49" s="60"/>
      <c r="C49" s="1859"/>
      <c r="D49" s="1860"/>
      <c r="E49" s="1860"/>
      <c r="F49" s="1860"/>
      <c r="G49" s="1860"/>
      <c r="H49" s="1860"/>
      <c r="I49" s="1860"/>
      <c r="J49" s="1860"/>
      <c r="K49" s="1860"/>
      <c r="L49" s="1860"/>
      <c r="M49" s="1860"/>
      <c r="N49" s="1860"/>
      <c r="O49" s="1860"/>
      <c r="P49" s="1860"/>
      <c r="Q49" s="1860"/>
      <c r="R49" s="1860"/>
      <c r="S49" s="1860"/>
      <c r="T49" s="1860"/>
      <c r="U49" s="1860"/>
      <c r="V49" s="1860"/>
      <c r="W49" s="1860"/>
      <c r="X49" s="1860"/>
      <c r="Y49" s="1860"/>
      <c r="Z49" s="1860"/>
      <c r="AA49" s="1861"/>
      <c r="AB49" s="62"/>
    </row>
    <row r="50" spans="1:28" x14ac:dyDescent="0.2">
      <c r="B50" s="60"/>
      <c r="C50" s="1859"/>
      <c r="D50" s="1860"/>
      <c r="E50" s="1860"/>
      <c r="F50" s="1860"/>
      <c r="G50" s="1860"/>
      <c r="H50" s="1860"/>
      <c r="I50" s="1860"/>
      <c r="J50" s="1860"/>
      <c r="K50" s="1860"/>
      <c r="L50" s="1860"/>
      <c r="M50" s="1860"/>
      <c r="N50" s="1860"/>
      <c r="O50" s="1860"/>
      <c r="P50" s="1860"/>
      <c r="Q50" s="1860"/>
      <c r="R50" s="1860"/>
      <c r="S50" s="1860"/>
      <c r="T50" s="1860"/>
      <c r="U50" s="1860"/>
      <c r="V50" s="1860"/>
      <c r="W50" s="1860"/>
      <c r="X50" s="1860"/>
      <c r="Y50" s="1860"/>
      <c r="Z50" s="1860"/>
      <c r="AA50" s="1861"/>
      <c r="AB50" s="62"/>
    </row>
    <row r="51" spans="1:28" x14ac:dyDescent="0.2">
      <c r="B51" s="60"/>
      <c r="C51" s="1859"/>
      <c r="D51" s="1860"/>
      <c r="E51" s="1860"/>
      <c r="F51" s="1860"/>
      <c r="G51" s="1860"/>
      <c r="H51" s="1860"/>
      <c r="I51" s="1860"/>
      <c r="J51" s="1860"/>
      <c r="K51" s="1860"/>
      <c r="L51" s="1860"/>
      <c r="M51" s="1860"/>
      <c r="N51" s="1860"/>
      <c r="O51" s="1860"/>
      <c r="P51" s="1860"/>
      <c r="Q51" s="1860"/>
      <c r="R51" s="1860"/>
      <c r="S51" s="1860"/>
      <c r="T51" s="1860"/>
      <c r="U51" s="1860"/>
      <c r="V51" s="1860"/>
      <c r="W51" s="1860"/>
      <c r="X51" s="1860"/>
      <c r="Y51" s="1860"/>
      <c r="Z51" s="1860"/>
      <c r="AA51" s="1861"/>
      <c r="AB51" s="62"/>
    </row>
    <row r="52" spans="1:28" x14ac:dyDescent="0.2">
      <c r="B52" s="60"/>
      <c r="C52" s="1859"/>
      <c r="D52" s="1860"/>
      <c r="E52" s="1860"/>
      <c r="F52" s="1860"/>
      <c r="G52" s="1860"/>
      <c r="H52" s="1860"/>
      <c r="I52" s="1860"/>
      <c r="J52" s="1860"/>
      <c r="K52" s="1860"/>
      <c r="L52" s="1860"/>
      <c r="M52" s="1860"/>
      <c r="N52" s="1860"/>
      <c r="O52" s="1860"/>
      <c r="P52" s="1860"/>
      <c r="Q52" s="1860"/>
      <c r="R52" s="1860"/>
      <c r="S52" s="1860"/>
      <c r="T52" s="1860"/>
      <c r="U52" s="1860"/>
      <c r="V52" s="1860"/>
      <c r="W52" s="1860"/>
      <c r="X52" s="1860"/>
      <c r="Y52" s="1860"/>
      <c r="Z52" s="1860"/>
      <c r="AA52" s="1861"/>
      <c r="AB52" s="62"/>
    </row>
    <row r="53" spans="1:28" x14ac:dyDescent="0.2">
      <c r="B53" s="60"/>
      <c r="C53" s="1859"/>
      <c r="D53" s="1860"/>
      <c r="E53" s="1860"/>
      <c r="F53" s="1860"/>
      <c r="G53" s="1860"/>
      <c r="H53" s="1860"/>
      <c r="I53" s="1860"/>
      <c r="J53" s="1860"/>
      <c r="K53" s="1860"/>
      <c r="L53" s="1860"/>
      <c r="M53" s="1860"/>
      <c r="N53" s="1860"/>
      <c r="O53" s="1860"/>
      <c r="P53" s="1860"/>
      <c r="Q53" s="1860"/>
      <c r="R53" s="1860"/>
      <c r="S53" s="1860"/>
      <c r="T53" s="1860"/>
      <c r="U53" s="1860"/>
      <c r="V53" s="1860"/>
      <c r="W53" s="1860"/>
      <c r="X53" s="1860"/>
      <c r="Y53" s="1860"/>
      <c r="Z53" s="1860"/>
      <c r="AA53" s="1861"/>
      <c r="AB53" s="62"/>
    </row>
    <row r="54" spans="1:28" x14ac:dyDescent="0.2">
      <c r="B54" s="60"/>
      <c r="C54" s="1859"/>
      <c r="D54" s="1860"/>
      <c r="E54" s="1860"/>
      <c r="F54" s="1860"/>
      <c r="G54" s="1860"/>
      <c r="H54" s="1860"/>
      <c r="I54" s="1860"/>
      <c r="J54" s="1860"/>
      <c r="K54" s="1860"/>
      <c r="L54" s="1860"/>
      <c r="M54" s="1860"/>
      <c r="N54" s="1860"/>
      <c r="O54" s="1860"/>
      <c r="P54" s="1860"/>
      <c r="Q54" s="1860"/>
      <c r="R54" s="1860"/>
      <c r="S54" s="1860"/>
      <c r="T54" s="1860"/>
      <c r="U54" s="1860"/>
      <c r="V54" s="1860"/>
      <c r="W54" s="1860"/>
      <c r="X54" s="1860"/>
      <c r="Y54" s="1860"/>
      <c r="Z54" s="1860"/>
      <c r="AA54" s="1861"/>
      <c r="AB54" s="62"/>
    </row>
    <row r="55" spans="1:28" x14ac:dyDescent="0.2">
      <c r="B55" s="60"/>
      <c r="C55" s="1859"/>
      <c r="D55" s="1860"/>
      <c r="E55" s="1860"/>
      <c r="F55" s="1860"/>
      <c r="G55" s="1860"/>
      <c r="H55" s="1860"/>
      <c r="I55" s="1860"/>
      <c r="J55" s="1860"/>
      <c r="K55" s="1860"/>
      <c r="L55" s="1860"/>
      <c r="M55" s="1860"/>
      <c r="N55" s="1860"/>
      <c r="O55" s="1860"/>
      <c r="P55" s="1860"/>
      <c r="Q55" s="1860"/>
      <c r="R55" s="1860"/>
      <c r="S55" s="1860"/>
      <c r="T55" s="1860"/>
      <c r="U55" s="1860"/>
      <c r="V55" s="1860"/>
      <c r="W55" s="1860"/>
      <c r="X55" s="1860"/>
      <c r="Y55" s="1860"/>
      <c r="Z55" s="1860"/>
      <c r="AA55" s="1861"/>
      <c r="AB55" s="62"/>
    </row>
    <row r="56" spans="1:28" x14ac:dyDescent="0.2">
      <c r="B56" s="60"/>
      <c r="C56" s="1859"/>
      <c r="D56" s="1860"/>
      <c r="E56" s="1860"/>
      <c r="F56" s="1860"/>
      <c r="G56" s="1860"/>
      <c r="H56" s="1860"/>
      <c r="I56" s="1860"/>
      <c r="J56" s="1860"/>
      <c r="K56" s="1860"/>
      <c r="L56" s="1860"/>
      <c r="M56" s="1860"/>
      <c r="N56" s="1860"/>
      <c r="O56" s="1860"/>
      <c r="P56" s="1860"/>
      <c r="Q56" s="1860"/>
      <c r="R56" s="1860"/>
      <c r="S56" s="1860"/>
      <c r="T56" s="1860"/>
      <c r="U56" s="1860"/>
      <c r="V56" s="1860"/>
      <c r="W56" s="1860"/>
      <c r="X56" s="1860"/>
      <c r="Y56" s="1860"/>
      <c r="Z56" s="1860"/>
      <c r="AA56" s="1861"/>
      <c r="AB56" s="62"/>
    </row>
    <row r="57" spans="1:28" x14ac:dyDescent="0.2">
      <c r="B57" s="60"/>
      <c r="C57" s="1859"/>
      <c r="D57" s="1860"/>
      <c r="E57" s="1860"/>
      <c r="F57" s="1860"/>
      <c r="G57" s="1860"/>
      <c r="H57" s="1860"/>
      <c r="I57" s="1860"/>
      <c r="J57" s="1860"/>
      <c r="K57" s="1860"/>
      <c r="L57" s="1860"/>
      <c r="M57" s="1860"/>
      <c r="N57" s="1860"/>
      <c r="O57" s="1860"/>
      <c r="P57" s="1860"/>
      <c r="Q57" s="1860"/>
      <c r="R57" s="1860"/>
      <c r="S57" s="1860"/>
      <c r="T57" s="1860"/>
      <c r="U57" s="1860"/>
      <c r="V57" s="1860"/>
      <c r="W57" s="1860"/>
      <c r="X57" s="1860"/>
      <c r="Y57" s="1860"/>
      <c r="Z57" s="1860"/>
      <c r="AA57" s="1861"/>
      <c r="AB57" s="62"/>
    </row>
    <row r="58" spans="1:28" x14ac:dyDescent="0.2">
      <c r="B58" s="60"/>
      <c r="C58" s="1859"/>
      <c r="D58" s="1860"/>
      <c r="E58" s="1860"/>
      <c r="F58" s="1860"/>
      <c r="G58" s="1860"/>
      <c r="H58" s="1860"/>
      <c r="I58" s="1860"/>
      <c r="J58" s="1860"/>
      <c r="K58" s="1860"/>
      <c r="L58" s="1860"/>
      <c r="M58" s="1860"/>
      <c r="N58" s="1860"/>
      <c r="O58" s="1860"/>
      <c r="P58" s="1860"/>
      <c r="Q58" s="1860"/>
      <c r="R58" s="1860"/>
      <c r="S58" s="1860"/>
      <c r="T58" s="1860"/>
      <c r="U58" s="1860"/>
      <c r="V58" s="1860"/>
      <c r="W58" s="1860"/>
      <c r="X58" s="1860"/>
      <c r="Y58" s="1860"/>
      <c r="Z58" s="1860"/>
      <c r="AA58" s="1861"/>
      <c r="AB58" s="62"/>
    </row>
    <row r="59" spans="1:28" ht="15" thickBot="1" x14ac:dyDescent="0.25">
      <c r="B59" s="60"/>
      <c r="C59" s="1862"/>
      <c r="D59" s="1863"/>
      <c r="E59" s="1863"/>
      <c r="F59" s="1863"/>
      <c r="G59" s="1863"/>
      <c r="H59" s="1863"/>
      <c r="I59" s="1863"/>
      <c r="J59" s="1863"/>
      <c r="K59" s="1863"/>
      <c r="L59" s="1863"/>
      <c r="M59" s="1863"/>
      <c r="N59" s="1863"/>
      <c r="O59" s="1863"/>
      <c r="P59" s="1863"/>
      <c r="Q59" s="1863"/>
      <c r="R59" s="1863"/>
      <c r="S59" s="1863"/>
      <c r="T59" s="1863"/>
      <c r="U59" s="1863"/>
      <c r="V59" s="1863"/>
      <c r="W59" s="1863"/>
      <c r="X59" s="1863"/>
      <c r="Y59" s="1863"/>
      <c r="Z59" s="1863"/>
      <c r="AA59" s="1864"/>
      <c r="AB59" s="62"/>
    </row>
    <row r="60" spans="1:28" ht="9.9499999999999993" customHeight="1" x14ac:dyDescent="0.2">
      <c r="B60" s="285"/>
      <c r="C60" s="328"/>
      <c r="D60" s="328"/>
      <c r="E60" s="328"/>
      <c r="F60" s="328"/>
      <c r="G60" s="328"/>
      <c r="H60" s="328"/>
      <c r="I60" s="328"/>
      <c r="J60" s="328"/>
      <c r="K60" s="328"/>
      <c r="L60" s="328"/>
      <c r="M60" s="328"/>
      <c r="N60" s="328"/>
      <c r="O60" s="328"/>
      <c r="P60" s="328"/>
      <c r="Q60" s="328"/>
      <c r="R60" s="328"/>
      <c r="S60" s="328"/>
      <c r="T60" s="328"/>
      <c r="U60" s="328"/>
      <c r="V60" s="328"/>
      <c r="W60" s="328"/>
      <c r="X60" s="328"/>
      <c r="Y60" s="328"/>
      <c r="Z60" s="328"/>
      <c r="AA60" s="328"/>
      <c r="AB60" s="80"/>
    </row>
    <row r="61" spans="1:28" ht="9.9499999999999993" customHeight="1" thickBot="1" x14ac:dyDescent="0.25">
      <c r="B61" s="287"/>
      <c r="C61" s="329"/>
      <c r="D61" s="329"/>
      <c r="E61" s="329"/>
      <c r="F61" s="329"/>
      <c r="G61" s="329"/>
      <c r="H61" s="329"/>
      <c r="I61" s="329"/>
      <c r="J61" s="329"/>
      <c r="K61" s="329"/>
      <c r="L61" s="329"/>
      <c r="M61" s="329"/>
      <c r="N61" s="329"/>
      <c r="O61" s="329"/>
      <c r="P61" s="329"/>
      <c r="Q61" s="329"/>
      <c r="R61" s="329"/>
      <c r="S61" s="329"/>
      <c r="T61" s="329"/>
      <c r="U61" s="329"/>
      <c r="V61" s="329"/>
      <c r="W61" s="329"/>
      <c r="X61" s="329"/>
      <c r="Y61" s="329"/>
      <c r="Z61" s="329"/>
      <c r="AA61" s="329"/>
      <c r="AB61" s="83"/>
    </row>
    <row r="62" spans="1:28" ht="14.25" customHeight="1" x14ac:dyDescent="0.2">
      <c r="B62" s="289"/>
      <c r="C62" s="993" t="s">
        <v>773</v>
      </c>
      <c r="D62" s="994"/>
      <c r="E62" s="994"/>
      <c r="F62" s="994"/>
      <c r="G62" s="995"/>
      <c r="H62" s="993" t="s">
        <v>91</v>
      </c>
      <c r="I62" s="995"/>
      <c r="J62" s="993" t="s">
        <v>64</v>
      </c>
      <c r="K62" s="994"/>
      <c r="L62" s="994"/>
      <c r="M62" s="994"/>
      <c r="N62" s="994"/>
      <c r="O62" s="995"/>
      <c r="P62" s="2014" t="s">
        <v>53</v>
      </c>
      <c r="Q62" s="2015"/>
      <c r="R62" s="2015"/>
      <c r="S62" s="2015"/>
      <c r="T62" s="2016"/>
      <c r="U62" s="993" t="s">
        <v>54</v>
      </c>
      <c r="V62" s="994"/>
      <c r="W62" s="994"/>
      <c r="X62" s="994"/>
      <c r="Y62" s="994"/>
      <c r="Z62" s="994"/>
      <c r="AA62" s="995"/>
      <c r="AB62" s="25"/>
    </row>
    <row r="63" spans="1:28" ht="14.25" customHeight="1" x14ac:dyDescent="0.2">
      <c r="A63" s="46"/>
      <c r="B63" s="26"/>
      <c r="C63" s="996"/>
      <c r="D63" s="1167"/>
      <c r="E63" s="1167"/>
      <c r="F63" s="1167"/>
      <c r="G63" s="998"/>
      <c r="H63" s="996"/>
      <c r="I63" s="998"/>
      <c r="J63" s="996"/>
      <c r="K63" s="1167"/>
      <c r="L63" s="1167"/>
      <c r="M63" s="1167"/>
      <c r="N63" s="1167"/>
      <c r="O63" s="998"/>
      <c r="P63" s="2017"/>
      <c r="Q63" s="2018"/>
      <c r="R63" s="2018"/>
      <c r="S63" s="2018"/>
      <c r="T63" s="2019"/>
      <c r="U63" s="996"/>
      <c r="V63" s="1167"/>
      <c r="W63" s="1167"/>
      <c r="X63" s="1167"/>
      <c r="Y63" s="1167"/>
      <c r="Z63" s="1167"/>
      <c r="AA63" s="998"/>
      <c r="AB63" s="25"/>
    </row>
    <row r="64" spans="1:28" ht="15" customHeight="1" thickBot="1" x14ac:dyDescent="0.25">
      <c r="A64" s="46"/>
      <c r="B64" s="26"/>
      <c r="C64" s="996"/>
      <c r="D64" s="1167"/>
      <c r="E64" s="1167"/>
      <c r="F64" s="1167"/>
      <c r="G64" s="998"/>
      <c r="H64" s="996"/>
      <c r="I64" s="998"/>
      <c r="J64" s="996"/>
      <c r="K64" s="1167"/>
      <c r="L64" s="1167"/>
      <c r="M64" s="1167"/>
      <c r="N64" s="1167"/>
      <c r="O64" s="998"/>
      <c r="P64" s="2017"/>
      <c r="Q64" s="2018"/>
      <c r="R64" s="2018"/>
      <c r="S64" s="2018"/>
      <c r="T64" s="2019"/>
      <c r="U64" s="996"/>
      <c r="V64" s="1167"/>
      <c r="W64" s="1167"/>
      <c r="X64" s="1167"/>
      <c r="Y64" s="1167"/>
      <c r="Z64" s="1167"/>
      <c r="AA64" s="998"/>
      <c r="AB64" s="25"/>
    </row>
    <row r="65" spans="2:28" ht="51" customHeight="1" x14ac:dyDescent="0.2">
      <c r="B65" s="289"/>
      <c r="C65" s="2020" t="str">
        <f>+C38</f>
        <v>TRIMESTRE 1</v>
      </c>
      <c r="D65" s="2021"/>
      <c r="E65" s="2021"/>
      <c r="F65" s="2021"/>
      <c r="G65" s="2021"/>
      <c r="H65" s="2022" t="s">
        <v>781</v>
      </c>
      <c r="I65" s="2022"/>
      <c r="J65" s="2023">
        <f>+J38</f>
        <v>0.99193345097050667</v>
      </c>
      <c r="K65" s="2023"/>
      <c r="L65" s="2023"/>
      <c r="M65" s="2023"/>
      <c r="N65" s="2023"/>
      <c r="O65" s="2023"/>
      <c r="P65" s="2024" t="s">
        <v>782</v>
      </c>
      <c r="Q65" s="2024"/>
      <c r="R65" s="2024"/>
      <c r="S65" s="2024"/>
      <c r="T65" s="2024"/>
      <c r="U65" s="2025" t="s">
        <v>783</v>
      </c>
      <c r="V65" s="2025"/>
      <c r="W65" s="2025"/>
      <c r="X65" s="2025"/>
      <c r="Y65" s="2025"/>
      <c r="Z65" s="2025"/>
      <c r="AA65" s="2026"/>
      <c r="AB65" s="87"/>
    </row>
    <row r="66" spans="2:28" ht="43.5" customHeight="1" x14ac:dyDescent="0.2">
      <c r="B66" s="289"/>
      <c r="C66" s="1973" t="str">
        <f>+C39</f>
        <v>TRIMESTRE 2</v>
      </c>
      <c r="D66" s="1974"/>
      <c r="E66" s="1974"/>
      <c r="F66" s="1974"/>
      <c r="G66" s="1974"/>
      <c r="H66" s="2032" t="str">
        <f>+H65</f>
        <v>N/A</v>
      </c>
      <c r="I66" s="2032"/>
      <c r="J66" s="2033">
        <f>J39</f>
        <v>0.98959731543624163</v>
      </c>
      <c r="K66" s="2033"/>
      <c r="L66" s="2033"/>
      <c r="M66" s="2033"/>
      <c r="N66" s="2033"/>
      <c r="O66" s="2033"/>
      <c r="P66" s="2034" t="s">
        <v>782</v>
      </c>
      <c r="Q66" s="2034"/>
      <c r="R66" s="2034"/>
      <c r="S66" s="2034"/>
      <c r="T66" s="2034"/>
      <c r="U66" s="1978" t="s">
        <v>783</v>
      </c>
      <c r="V66" s="1978"/>
      <c r="W66" s="1978"/>
      <c r="X66" s="1978"/>
      <c r="Y66" s="1978"/>
      <c r="Z66" s="1978"/>
      <c r="AA66" s="1979"/>
      <c r="AB66" s="87"/>
    </row>
    <row r="67" spans="2:28" ht="46.5" customHeight="1" x14ac:dyDescent="0.2">
      <c r="B67" s="289"/>
      <c r="C67" s="1973" t="str">
        <f>+C40</f>
        <v>TRIMESTRE 3</v>
      </c>
      <c r="D67" s="1974"/>
      <c r="E67" s="1974"/>
      <c r="F67" s="1974"/>
      <c r="G67" s="1974"/>
      <c r="H67" s="2035" t="str">
        <f>+H66</f>
        <v>N/A</v>
      </c>
      <c r="I67" s="2035"/>
      <c r="J67" s="2036">
        <f>+J40</f>
        <v>0.99215832710978347</v>
      </c>
      <c r="K67" s="2036"/>
      <c r="L67" s="2036"/>
      <c r="M67" s="2036"/>
      <c r="N67" s="2036"/>
      <c r="O67" s="2036"/>
      <c r="P67" s="2034" t="s">
        <v>782</v>
      </c>
      <c r="Q67" s="2034"/>
      <c r="R67" s="2034"/>
      <c r="S67" s="2034"/>
      <c r="T67" s="2034"/>
      <c r="U67" s="1978" t="s">
        <v>783</v>
      </c>
      <c r="V67" s="1978"/>
      <c r="W67" s="1978"/>
      <c r="X67" s="1978"/>
      <c r="Y67" s="1978"/>
      <c r="Z67" s="1978"/>
      <c r="AA67" s="1979"/>
      <c r="AB67" s="87"/>
    </row>
    <row r="68" spans="2:28" ht="46.5" customHeight="1" thickBot="1" x14ac:dyDescent="0.25">
      <c r="B68" s="289"/>
      <c r="C68" s="1983" t="str">
        <f>+C41</f>
        <v>TRIMESTRE 4</v>
      </c>
      <c r="D68" s="812"/>
      <c r="E68" s="812"/>
      <c r="F68" s="812"/>
      <c r="G68" s="812"/>
      <c r="H68" s="2027" t="str">
        <f>+H67</f>
        <v>N/A</v>
      </c>
      <c r="I68" s="2027"/>
      <c r="J68" s="2028">
        <f>+J41</f>
        <v>0.99866310160427807</v>
      </c>
      <c r="K68" s="2028"/>
      <c r="L68" s="2028"/>
      <c r="M68" s="2028"/>
      <c r="N68" s="2028"/>
      <c r="O68" s="2028"/>
      <c r="P68" s="2029" t="s">
        <v>782</v>
      </c>
      <c r="Q68" s="2029"/>
      <c r="R68" s="2029"/>
      <c r="S68" s="2029"/>
      <c r="T68" s="2029"/>
      <c r="U68" s="2030" t="s">
        <v>783</v>
      </c>
      <c r="V68" s="2030"/>
      <c r="W68" s="2030"/>
      <c r="X68" s="2030"/>
      <c r="Y68" s="2030"/>
      <c r="Z68" s="2030"/>
      <c r="AA68" s="2031"/>
      <c r="AB68" s="87"/>
    </row>
    <row r="69" spans="2:28" x14ac:dyDescent="0.2">
      <c r="B69" s="291"/>
      <c r="C69" s="328"/>
      <c r="D69" s="328"/>
      <c r="E69" s="328"/>
      <c r="F69" s="328"/>
      <c r="G69" s="328"/>
      <c r="H69" s="328"/>
      <c r="I69" s="328"/>
      <c r="J69" s="328"/>
      <c r="K69" s="328"/>
      <c r="L69" s="328"/>
      <c r="M69" s="328"/>
      <c r="N69" s="328"/>
      <c r="O69" s="328"/>
      <c r="P69" s="328"/>
      <c r="Q69" s="328"/>
      <c r="R69" s="328"/>
      <c r="S69" s="328"/>
      <c r="T69" s="328"/>
      <c r="U69" s="328"/>
      <c r="V69" s="328"/>
      <c r="W69" s="328"/>
      <c r="X69" s="328"/>
      <c r="Y69" s="328"/>
      <c r="Z69" s="328"/>
      <c r="AA69" s="328"/>
      <c r="AB69" s="89"/>
    </row>
    <row r="108" ht="6" customHeight="1" x14ac:dyDescent="0.2"/>
  </sheetData>
  <mergeCells count="101">
    <mergeCell ref="C68:G68"/>
    <mergeCell ref="H68:I68"/>
    <mergeCell ref="J68:O68"/>
    <mergeCell ref="P68:T68"/>
    <mergeCell ref="U68:AA68"/>
    <mergeCell ref="C66:G66"/>
    <mergeCell ref="H66:I66"/>
    <mergeCell ref="J66:O66"/>
    <mergeCell ref="P66:T66"/>
    <mergeCell ref="U66:AA66"/>
    <mergeCell ref="C67:G67"/>
    <mergeCell ref="H67:I67"/>
    <mergeCell ref="J67:O67"/>
    <mergeCell ref="P67:T67"/>
    <mergeCell ref="U67:AA67"/>
    <mergeCell ref="C62:G64"/>
    <mergeCell ref="H62:I64"/>
    <mergeCell ref="J62:O64"/>
    <mergeCell ref="P62:T64"/>
    <mergeCell ref="U62:AA64"/>
    <mergeCell ref="C65:G65"/>
    <mergeCell ref="H65:I65"/>
    <mergeCell ref="J65:O65"/>
    <mergeCell ref="P65:T65"/>
    <mergeCell ref="U65:AA65"/>
    <mergeCell ref="C41:G41"/>
    <mergeCell ref="K41:AA41"/>
    <mergeCell ref="C42:G42"/>
    <mergeCell ref="K42:AA42"/>
    <mergeCell ref="C45:AA46"/>
    <mergeCell ref="C47:AA59"/>
    <mergeCell ref="C38:G38"/>
    <mergeCell ref="K38:AA38"/>
    <mergeCell ref="C39:G39"/>
    <mergeCell ref="K39:AA39"/>
    <mergeCell ref="C40:G40"/>
    <mergeCell ref="K40:AA40"/>
    <mergeCell ref="C34:AA35"/>
    <mergeCell ref="C36:G37"/>
    <mergeCell ref="H36:H37"/>
    <mergeCell ref="I36:I37"/>
    <mergeCell ref="J36:J37"/>
    <mergeCell ref="K36: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8:H28"/>
    <mergeCell ref="I28:J28"/>
    <mergeCell ref="K28:O28"/>
    <mergeCell ref="Q28:S28"/>
    <mergeCell ref="U28:W28"/>
    <mergeCell ref="Y28:Z28"/>
    <mergeCell ref="C23:I23"/>
    <mergeCell ref="J23:R23"/>
    <mergeCell ref="S23:AA23"/>
    <mergeCell ref="C24:I24"/>
    <mergeCell ref="J24:R24"/>
    <mergeCell ref="S24:AA24"/>
    <mergeCell ref="AD18:AM18"/>
    <mergeCell ref="C20:H21"/>
    <mergeCell ref="I20:N21"/>
    <mergeCell ref="O20:U20"/>
    <mergeCell ref="V20:AA20"/>
    <mergeCell ref="O21:U21"/>
    <mergeCell ref="V21:AA21"/>
    <mergeCell ref="C26:H26"/>
    <mergeCell ref="I26:AA26"/>
    <mergeCell ref="C16:H16"/>
    <mergeCell ref="I16:AA16"/>
    <mergeCell ref="C10:H11"/>
    <mergeCell ref="I10:S11"/>
    <mergeCell ref="T10:W10"/>
    <mergeCell ref="X10:AA10"/>
    <mergeCell ref="T11:W11"/>
    <mergeCell ref="X11:AA11"/>
    <mergeCell ref="C18:H18"/>
    <mergeCell ref="I18:AA18"/>
    <mergeCell ref="B2:G4"/>
    <mergeCell ref="H2:AB2"/>
    <mergeCell ref="H3:Q3"/>
    <mergeCell ref="R3:AB3"/>
    <mergeCell ref="H4:AB4"/>
    <mergeCell ref="C7:H8"/>
    <mergeCell ref="I7:AA8"/>
    <mergeCell ref="C13:H14"/>
    <mergeCell ref="I13:U14"/>
    <mergeCell ref="V13:AA13"/>
    <mergeCell ref="V14:AA14"/>
  </mergeCell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04"/>
  <sheetViews>
    <sheetView topLeftCell="A34" workbookViewId="0">
      <selection activeCell="J36" sqref="J36:J37"/>
    </sheetView>
  </sheetViews>
  <sheetFormatPr baseColWidth="10" defaultColWidth="3.7109375" defaultRowHeight="14.25" x14ac:dyDescent="0.2"/>
  <cols>
    <col min="1" max="1" width="3.7109375" style="1"/>
    <col min="2" max="2" width="2.85546875" style="1" customWidth="1"/>
    <col min="3" max="5" width="2.7109375" style="1" customWidth="1"/>
    <col min="6" max="6" width="8.42578125" style="1" customWidth="1"/>
    <col min="7" max="7" width="7.5703125" style="1" customWidth="1"/>
    <col min="8" max="8" width="23.5703125" style="1" customWidth="1"/>
    <col min="9" max="9" width="10.140625" style="1" customWidth="1"/>
    <col min="10" max="10" width="15" style="1" customWidth="1"/>
    <col min="11" max="12" width="3.42578125" style="1" customWidth="1"/>
    <col min="13" max="13" width="6.28515625" style="1" customWidth="1"/>
    <col min="14"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9" ht="15" thickBot="1" x14ac:dyDescent="0.25">
      <c r="B1" s="2"/>
      <c r="C1" s="2"/>
      <c r="D1" s="2"/>
      <c r="E1" s="2"/>
      <c r="F1" s="2"/>
    </row>
    <row r="2" spans="2:29" ht="45.75" customHeight="1" x14ac:dyDescent="0.2">
      <c r="B2" s="912"/>
      <c r="C2" s="913"/>
      <c r="D2" s="913"/>
      <c r="E2" s="913"/>
      <c r="F2" s="913"/>
      <c r="G2" s="913"/>
      <c r="H2" s="914"/>
      <c r="I2" s="725" t="s">
        <v>0</v>
      </c>
      <c r="J2" s="725"/>
      <c r="K2" s="725"/>
      <c r="L2" s="725"/>
      <c r="M2" s="725"/>
      <c r="N2" s="725"/>
      <c r="O2" s="725"/>
      <c r="P2" s="725"/>
      <c r="Q2" s="725"/>
      <c r="R2" s="725"/>
      <c r="S2" s="725"/>
      <c r="T2" s="725"/>
      <c r="U2" s="725"/>
      <c r="V2" s="725"/>
      <c r="W2" s="725"/>
      <c r="X2" s="725"/>
      <c r="Y2" s="725"/>
      <c r="Z2" s="725"/>
      <c r="AA2" s="725"/>
      <c r="AB2" s="725"/>
      <c r="AC2" s="726"/>
    </row>
    <row r="3" spans="2:29" ht="15" customHeight="1" x14ac:dyDescent="0.2">
      <c r="B3" s="915"/>
      <c r="C3" s="916"/>
      <c r="D3" s="916"/>
      <c r="E3" s="916"/>
      <c r="F3" s="916"/>
      <c r="G3" s="916"/>
      <c r="H3" s="917"/>
      <c r="I3" s="727" t="s">
        <v>1</v>
      </c>
      <c r="J3" s="727"/>
      <c r="K3" s="727"/>
      <c r="L3" s="727"/>
      <c r="M3" s="727"/>
      <c r="N3" s="727"/>
      <c r="O3" s="727"/>
      <c r="P3" s="727"/>
      <c r="Q3" s="727" t="s">
        <v>2</v>
      </c>
      <c r="R3" s="727"/>
      <c r="S3" s="727"/>
      <c r="T3" s="727"/>
      <c r="U3" s="727"/>
      <c r="V3" s="727"/>
      <c r="W3" s="727"/>
      <c r="X3" s="727"/>
      <c r="Y3" s="727"/>
      <c r="Z3" s="727"/>
      <c r="AA3" s="727"/>
      <c r="AB3" s="727"/>
      <c r="AC3" s="728"/>
    </row>
    <row r="4" spans="2:29" ht="15.75" thickBot="1" x14ac:dyDescent="0.25">
      <c r="B4" s="918"/>
      <c r="C4" s="919"/>
      <c r="D4" s="919"/>
      <c r="E4" s="919"/>
      <c r="F4" s="919"/>
      <c r="G4" s="919"/>
      <c r="H4" s="920"/>
      <c r="I4" s="729" t="s">
        <v>3</v>
      </c>
      <c r="J4" s="729"/>
      <c r="K4" s="729"/>
      <c r="L4" s="729"/>
      <c r="M4" s="729"/>
      <c r="N4" s="729"/>
      <c r="O4" s="729"/>
      <c r="P4" s="729"/>
      <c r="Q4" s="729"/>
      <c r="R4" s="729"/>
      <c r="S4" s="729"/>
      <c r="T4" s="729"/>
      <c r="U4" s="729"/>
      <c r="V4" s="729"/>
      <c r="W4" s="729"/>
      <c r="X4" s="729"/>
      <c r="Y4" s="729"/>
      <c r="Z4" s="729"/>
      <c r="AA4" s="729"/>
      <c r="AB4" s="729"/>
      <c r="AC4" s="730"/>
    </row>
    <row r="5" spans="2:29" ht="15" x14ac:dyDescent="0.2">
      <c r="I5" s="3"/>
      <c r="J5" s="3"/>
      <c r="K5" s="3"/>
      <c r="L5" s="3"/>
      <c r="M5" s="3"/>
      <c r="N5" s="3"/>
      <c r="O5" s="3"/>
      <c r="P5" s="3"/>
      <c r="Q5" s="3"/>
      <c r="R5" s="3"/>
      <c r="S5" s="3"/>
      <c r="T5" s="3"/>
      <c r="U5" s="3"/>
      <c r="V5" s="3"/>
      <c r="W5" s="3"/>
      <c r="X5" s="3"/>
      <c r="Y5" s="3"/>
      <c r="Z5" s="3"/>
      <c r="AA5" s="3"/>
      <c r="AB5" s="3"/>
    </row>
    <row r="6" spans="2:29" ht="4.1500000000000004" customHeight="1"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9" ht="15" customHeight="1" x14ac:dyDescent="0.2">
      <c r="B7" s="9"/>
      <c r="C7" s="820" t="s">
        <v>4</v>
      </c>
      <c r="D7" s="821"/>
      <c r="E7" s="821"/>
      <c r="F7" s="821"/>
      <c r="G7" s="821"/>
      <c r="H7" s="822"/>
      <c r="I7" s="858" t="s">
        <v>66</v>
      </c>
      <c r="J7" s="859"/>
      <c r="K7" s="859"/>
      <c r="L7" s="859"/>
      <c r="M7" s="859"/>
      <c r="N7" s="859"/>
      <c r="O7" s="859"/>
      <c r="P7" s="859"/>
      <c r="Q7" s="859"/>
      <c r="R7" s="859"/>
      <c r="S7" s="859"/>
      <c r="T7" s="859"/>
      <c r="U7" s="859"/>
      <c r="V7" s="859"/>
      <c r="W7" s="859"/>
      <c r="X7" s="859"/>
      <c r="Y7" s="859"/>
      <c r="Z7" s="859"/>
      <c r="AA7" s="860"/>
      <c r="AB7" s="10"/>
    </row>
    <row r="8" spans="2:29" ht="8.4499999999999993" customHeight="1" thickBot="1" x14ac:dyDescent="0.25">
      <c r="B8" s="9"/>
      <c r="C8" s="908"/>
      <c r="D8" s="909"/>
      <c r="E8" s="909"/>
      <c r="F8" s="909"/>
      <c r="G8" s="909"/>
      <c r="H8" s="911"/>
      <c r="I8" s="861"/>
      <c r="J8" s="862"/>
      <c r="K8" s="862"/>
      <c r="L8" s="862"/>
      <c r="M8" s="862"/>
      <c r="N8" s="862"/>
      <c r="O8" s="862"/>
      <c r="P8" s="862"/>
      <c r="Q8" s="862"/>
      <c r="R8" s="862"/>
      <c r="S8" s="862"/>
      <c r="T8" s="862"/>
      <c r="U8" s="862"/>
      <c r="V8" s="862"/>
      <c r="W8" s="862"/>
      <c r="X8" s="862"/>
      <c r="Y8" s="862"/>
      <c r="Z8" s="862"/>
      <c r="AA8" s="863"/>
      <c r="AB8" s="10"/>
    </row>
    <row r="9" spans="2:29" ht="9.6"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9" ht="15" customHeight="1" thickBot="1" x14ac:dyDescent="0.25">
      <c r="B10" s="9"/>
      <c r="C10" s="820" t="s">
        <v>6</v>
      </c>
      <c r="D10" s="821"/>
      <c r="E10" s="821"/>
      <c r="F10" s="821"/>
      <c r="G10" s="821"/>
      <c r="H10" s="822"/>
      <c r="I10" s="711" t="s">
        <v>97</v>
      </c>
      <c r="J10" s="712"/>
      <c r="K10" s="712"/>
      <c r="L10" s="712"/>
      <c r="M10" s="712"/>
      <c r="N10" s="712"/>
      <c r="O10" s="712"/>
      <c r="P10" s="712"/>
      <c r="Q10" s="713"/>
      <c r="R10" s="708" t="s">
        <v>8</v>
      </c>
      <c r="S10" s="709"/>
      <c r="T10" s="709"/>
      <c r="U10" s="710"/>
      <c r="V10" s="608" t="s">
        <v>9</v>
      </c>
      <c r="W10" s="609"/>
      <c r="X10" s="609"/>
      <c r="Y10" s="609"/>
      <c r="Z10" s="609"/>
      <c r="AA10" s="610"/>
      <c r="AB10" s="10"/>
    </row>
    <row r="11" spans="2:29" ht="19.149999999999999" customHeight="1" thickBot="1" x14ac:dyDescent="0.25">
      <c r="B11" s="9"/>
      <c r="C11" s="908"/>
      <c r="D11" s="909"/>
      <c r="E11" s="909"/>
      <c r="F11" s="909"/>
      <c r="G11" s="909"/>
      <c r="H11" s="911"/>
      <c r="I11" s="714"/>
      <c r="J11" s="715"/>
      <c r="K11" s="715"/>
      <c r="L11" s="715"/>
      <c r="M11" s="715"/>
      <c r="N11" s="715"/>
      <c r="O11" s="715"/>
      <c r="P11" s="715"/>
      <c r="Q11" s="716"/>
      <c r="R11" s="640" t="s">
        <v>98</v>
      </c>
      <c r="S11" s="717"/>
      <c r="T11" s="717"/>
      <c r="U11" s="718"/>
      <c r="V11" s="699" t="s">
        <v>99</v>
      </c>
      <c r="W11" s="706"/>
      <c r="X11" s="706"/>
      <c r="Y11" s="706"/>
      <c r="Z11" s="706"/>
      <c r="AA11" s="707"/>
      <c r="AB11" s="10"/>
    </row>
    <row r="12" spans="2:29" ht="7.15"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9" ht="15" customHeight="1" x14ac:dyDescent="0.2">
      <c r="B13" s="14"/>
      <c r="C13" s="820" t="s">
        <v>11</v>
      </c>
      <c r="D13" s="821"/>
      <c r="E13" s="821"/>
      <c r="F13" s="821"/>
      <c r="G13" s="821"/>
      <c r="H13" s="907"/>
      <c r="I13" s="672" t="s">
        <v>100</v>
      </c>
      <c r="J13" s="673"/>
      <c r="K13" s="673"/>
      <c r="L13" s="673"/>
      <c r="M13" s="673"/>
      <c r="N13" s="673"/>
      <c r="O13" s="673"/>
      <c r="P13" s="673"/>
      <c r="Q13" s="673"/>
      <c r="R13" s="673"/>
      <c r="S13" s="674"/>
      <c r="T13" s="666" t="s">
        <v>13</v>
      </c>
      <c r="U13" s="667"/>
      <c r="V13" s="667"/>
      <c r="W13" s="667"/>
      <c r="X13" s="667"/>
      <c r="Y13" s="667"/>
      <c r="Z13" s="667"/>
      <c r="AA13" s="668"/>
      <c r="AB13" s="16"/>
    </row>
    <row r="14" spans="2:29" ht="26.45" customHeight="1" thickBot="1" x14ac:dyDescent="0.25">
      <c r="B14" s="14"/>
      <c r="C14" s="908"/>
      <c r="D14" s="909"/>
      <c r="E14" s="909"/>
      <c r="F14" s="909"/>
      <c r="G14" s="909"/>
      <c r="H14" s="910"/>
      <c r="I14" s="675"/>
      <c r="J14" s="676"/>
      <c r="K14" s="676"/>
      <c r="L14" s="676"/>
      <c r="M14" s="676"/>
      <c r="N14" s="676"/>
      <c r="O14" s="676"/>
      <c r="P14" s="676"/>
      <c r="Q14" s="676"/>
      <c r="R14" s="676"/>
      <c r="S14" s="677"/>
      <c r="T14" s="678" t="s">
        <v>71</v>
      </c>
      <c r="U14" s="679"/>
      <c r="V14" s="679"/>
      <c r="W14" s="679"/>
      <c r="X14" s="679"/>
      <c r="Y14" s="679"/>
      <c r="Z14" s="679"/>
      <c r="AA14" s="680"/>
      <c r="AB14" s="16"/>
    </row>
    <row r="15" spans="2:29" ht="8.4499999999999993"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9" ht="30.75" customHeight="1" thickBot="1" x14ac:dyDescent="0.25">
      <c r="B16" s="14"/>
      <c r="C16" s="899" t="s">
        <v>15</v>
      </c>
      <c r="D16" s="900"/>
      <c r="E16" s="900"/>
      <c r="F16" s="900"/>
      <c r="G16" s="900"/>
      <c r="H16" s="901"/>
      <c r="I16" s="632" t="s">
        <v>101</v>
      </c>
      <c r="J16" s="633"/>
      <c r="K16" s="633"/>
      <c r="L16" s="633"/>
      <c r="M16" s="633"/>
      <c r="N16" s="633"/>
      <c r="O16" s="633"/>
      <c r="P16" s="633"/>
      <c r="Q16" s="633"/>
      <c r="R16" s="633"/>
      <c r="S16" s="633"/>
      <c r="T16" s="633"/>
      <c r="U16" s="633"/>
      <c r="V16" s="633"/>
      <c r="W16" s="633"/>
      <c r="X16" s="633"/>
      <c r="Y16" s="633"/>
      <c r="Z16" s="633"/>
      <c r="AA16" s="634"/>
      <c r="AB16" s="16"/>
    </row>
    <row r="17" spans="2:28" ht="10.1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72.75" customHeight="1" thickBot="1" x14ac:dyDescent="0.25">
      <c r="B18" s="14"/>
      <c r="C18" s="899" t="s">
        <v>73</v>
      </c>
      <c r="D18" s="900"/>
      <c r="E18" s="900"/>
      <c r="F18" s="900"/>
      <c r="G18" s="900"/>
      <c r="H18" s="901"/>
      <c r="I18" s="632" t="s">
        <v>102</v>
      </c>
      <c r="J18" s="633"/>
      <c r="K18" s="633"/>
      <c r="L18" s="633"/>
      <c r="M18" s="633"/>
      <c r="N18" s="633"/>
      <c r="O18" s="633"/>
      <c r="P18" s="633"/>
      <c r="Q18" s="633"/>
      <c r="R18" s="633"/>
      <c r="S18" s="633"/>
      <c r="T18" s="633"/>
      <c r="U18" s="633"/>
      <c r="V18" s="633"/>
      <c r="W18" s="633"/>
      <c r="X18" s="633"/>
      <c r="Y18" s="633"/>
      <c r="Z18" s="633"/>
      <c r="AA18" s="634"/>
      <c r="AB18" s="16"/>
    </row>
    <row r="19" spans="2:28" ht="10.9"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17.45" customHeight="1" thickBot="1" x14ac:dyDescent="0.25">
      <c r="B20" s="14"/>
      <c r="C20" s="684" t="s">
        <v>19</v>
      </c>
      <c r="D20" s="685"/>
      <c r="E20" s="685"/>
      <c r="F20" s="685"/>
      <c r="G20" s="685"/>
      <c r="H20" s="686"/>
      <c r="I20" s="690" t="s">
        <v>103</v>
      </c>
      <c r="J20" s="691"/>
      <c r="K20" s="691"/>
      <c r="L20" s="692"/>
      <c r="M20" s="608" t="s">
        <v>21</v>
      </c>
      <c r="N20" s="609"/>
      <c r="O20" s="609"/>
      <c r="P20" s="609"/>
      <c r="Q20" s="609"/>
      <c r="R20" s="609"/>
      <c r="S20" s="610"/>
      <c r="T20" s="820" t="s">
        <v>22</v>
      </c>
      <c r="U20" s="821"/>
      <c r="V20" s="821"/>
      <c r="W20" s="821"/>
      <c r="X20" s="821"/>
      <c r="Y20" s="821"/>
      <c r="Z20" s="821"/>
      <c r="AA20" s="822"/>
      <c r="AB20" s="16"/>
    </row>
    <row r="21" spans="2:28" ht="19.149999999999999" customHeight="1" thickBot="1" x14ac:dyDescent="0.25">
      <c r="B21" s="14"/>
      <c r="C21" s="687"/>
      <c r="D21" s="688"/>
      <c r="E21" s="688"/>
      <c r="F21" s="688"/>
      <c r="G21" s="688"/>
      <c r="H21" s="689"/>
      <c r="I21" s="693"/>
      <c r="J21" s="694"/>
      <c r="K21" s="694"/>
      <c r="L21" s="695"/>
      <c r="M21" s="696" t="s">
        <v>23</v>
      </c>
      <c r="N21" s="697"/>
      <c r="O21" s="697"/>
      <c r="P21" s="697"/>
      <c r="Q21" s="697"/>
      <c r="R21" s="697"/>
      <c r="S21" s="698"/>
      <c r="T21" s="904" t="s">
        <v>104</v>
      </c>
      <c r="U21" s="905"/>
      <c r="V21" s="905"/>
      <c r="W21" s="905"/>
      <c r="X21" s="905"/>
      <c r="Y21" s="905"/>
      <c r="Z21" s="905"/>
      <c r="AA21" s="906"/>
      <c r="AB21" s="16"/>
    </row>
    <row r="22" spans="2:28" ht="10.9"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7.5" customHeight="1" x14ac:dyDescent="0.2">
      <c r="B23" s="14"/>
      <c r="C23" s="608" t="s">
        <v>25</v>
      </c>
      <c r="D23" s="609"/>
      <c r="E23" s="609"/>
      <c r="F23" s="609"/>
      <c r="G23" s="609"/>
      <c r="H23" s="609"/>
      <c r="I23" s="610"/>
      <c r="J23" s="608" t="s">
        <v>26</v>
      </c>
      <c r="K23" s="609"/>
      <c r="L23" s="609"/>
      <c r="M23" s="609"/>
      <c r="N23" s="609"/>
      <c r="O23" s="609"/>
      <c r="P23" s="610"/>
      <c r="Q23" s="608" t="s">
        <v>27</v>
      </c>
      <c r="R23" s="609"/>
      <c r="S23" s="609"/>
      <c r="T23" s="609"/>
      <c r="U23" s="609"/>
      <c r="V23" s="609"/>
      <c r="W23" s="609"/>
      <c r="X23" s="609"/>
      <c r="Y23" s="609"/>
      <c r="Z23" s="609"/>
      <c r="AA23" s="610"/>
      <c r="AB23" s="16"/>
    </row>
    <row r="24" spans="2:28" ht="43.15" customHeight="1" thickBot="1" x14ac:dyDescent="0.25">
      <c r="B24" s="14"/>
      <c r="C24" s="611" t="s">
        <v>105</v>
      </c>
      <c r="D24" s="612"/>
      <c r="E24" s="612"/>
      <c r="F24" s="612"/>
      <c r="G24" s="612"/>
      <c r="H24" s="903"/>
      <c r="I24" s="613"/>
      <c r="J24" s="611" t="s">
        <v>77</v>
      </c>
      <c r="K24" s="612"/>
      <c r="L24" s="612"/>
      <c r="M24" s="612"/>
      <c r="N24" s="612"/>
      <c r="O24" s="612"/>
      <c r="P24" s="613"/>
      <c r="Q24" s="614" t="s">
        <v>78</v>
      </c>
      <c r="R24" s="615"/>
      <c r="S24" s="615"/>
      <c r="T24" s="615"/>
      <c r="U24" s="615"/>
      <c r="V24" s="615"/>
      <c r="W24" s="615"/>
      <c r="X24" s="615"/>
      <c r="Y24" s="615"/>
      <c r="Z24" s="615"/>
      <c r="AA24" s="616"/>
      <c r="AB24" s="16"/>
    </row>
    <row r="25" spans="2:28" ht="7.9"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0" customHeight="1" thickBot="1" x14ac:dyDescent="0.25">
      <c r="B26" s="14"/>
      <c r="C26" s="899" t="s">
        <v>31</v>
      </c>
      <c r="D26" s="900"/>
      <c r="E26" s="900"/>
      <c r="F26" s="900"/>
      <c r="G26" s="900"/>
      <c r="H26" s="901"/>
      <c r="I26" s="632" t="s">
        <v>106</v>
      </c>
      <c r="J26" s="633"/>
      <c r="K26" s="633"/>
      <c r="L26" s="633"/>
      <c r="M26" s="633"/>
      <c r="N26" s="633"/>
      <c r="O26" s="633"/>
      <c r="P26" s="633"/>
      <c r="Q26" s="633"/>
      <c r="R26" s="633"/>
      <c r="S26" s="633"/>
      <c r="T26" s="633"/>
      <c r="U26" s="633"/>
      <c r="V26" s="633"/>
      <c r="W26" s="633"/>
      <c r="X26" s="633"/>
      <c r="Y26" s="633"/>
      <c r="Z26" s="633"/>
      <c r="AA26" s="634"/>
      <c r="AB26" s="16"/>
    </row>
    <row r="27" spans="2:28" ht="9.6"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43.9" customHeight="1" thickBot="1" x14ac:dyDescent="0.25">
      <c r="B28" s="14"/>
      <c r="C28" s="899" t="s">
        <v>33</v>
      </c>
      <c r="D28" s="900"/>
      <c r="E28" s="900"/>
      <c r="F28" s="900"/>
      <c r="G28" s="900"/>
      <c r="H28" s="902"/>
      <c r="I28" s="640" t="s">
        <v>107</v>
      </c>
      <c r="J28" s="632"/>
      <c r="K28" s="617" t="s">
        <v>34</v>
      </c>
      <c r="L28" s="618"/>
      <c r="M28" s="618"/>
      <c r="N28" s="619"/>
      <c r="O28" s="683" t="s">
        <v>35</v>
      </c>
      <c r="P28" s="681"/>
      <c r="Q28" s="681"/>
      <c r="R28" s="682"/>
      <c r="S28" s="32"/>
      <c r="T28" s="681" t="s">
        <v>36</v>
      </c>
      <c r="U28" s="681"/>
      <c r="V28" s="682"/>
      <c r="W28" s="31" t="s">
        <v>37</v>
      </c>
      <c r="X28" s="635" t="s">
        <v>38</v>
      </c>
      <c r="Y28" s="636"/>
      <c r="Z28" s="637"/>
      <c r="AA28" s="30"/>
      <c r="AB28" s="16"/>
    </row>
    <row r="29" spans="2:28" ht="10.15"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651" t="s">
        <v>39</v>
      </c>
      <c r="D30" s="652"/>
      <c r="E30" s="652"/>
      <c r="F30" s="652"/>
      <c r="G30" s="652"/>
      <c r="H30" s="652"/>
      <c r="I30" s="652"/>
      <c r="J30" s="653"/>
      <c r="K30" s="660" t="s">
        <v>40</v>
      </c>
      <c r="L30" s="661"/>
      <c r="M30" s="661"/>
      <c r="N30" s="661"/>
      <c r="O30" s="661"/>
      <c r="P30" s="661"/>
      <c r="Q30" s="661"/>
      <c r="R30" s="661"/>
      <c r="S30" s="662" t="s">
        <v>41</v>
      </c>
      <c r="T30" s="662"/>
      <c r="U30" s="662"/>
      <c r="V30" s="662"/>
      <c r="W30" s="662"/>
      <c r="X30" s="663" t="s">
        <v>42</v>
      </c>
      <c r="Y30" s="663"/>
      <c r="Z30" s="663"/>
      <c r="AA30" s="664"/>
      <c r="AB30" s="16"/>
    </row>
    <row r="31" spans="2:28" ht="14.25" customHeight="1" x14ac:dyDescent="0.2">
      <c r="B31" s="14"/>
      <c r="C31" s="654"/>
      <c r="D31" s="655"/>
      <c r="E31" s="655"/>
      <c r="F31" s="655"/>
      <c r="G31" s="655"/>
      <c r="H31" s="655"/>
      <c r="I31" s="655"/>
      <c r="J31" s="656"/>
      <c r="K31" s="665" t="s">
        <v>43</v>
      </c>
      <c r="L31" s="638"/>
      <c r="M31" s="638"/>
      <c r="N31" s="638"/>
      <c r="O31" s="638" t="s">
        <v>44</v>
      </c>
      <c r="P31" s="638"/>
      <c r="Q31" s="638"/>
      <c r="R31" s="638"/>
      <c r="S31" s="638" t="s">
        <v>43</v>
      </c>
      <c r="T31" s="638"/>
      <c r="U31" s="638" t="s">
        <v>44</v>
      </c>
      <c r="V31" s="638"/>
      <c r="W31" s="638"/>
      <c r="X31" s="638" t="s">
        <v>43</v>
      </c>
      <c r="Y31" s="638"/>
      <c r="Z31" s="638" t="s">
        <v>44</v>
      </c>
      <c r="AA31" s="639"/>
      <c r="AB31" s="16"/>
    </row>
    <row r="32" spans="2:28" ht="15" customHeight="1" thickBot="1" x14ac:dyDescent="0.25">
      <c r="B32" s="14"/>
      <c r="C32" s="657"/>
      <c r="D32" s="658"/>
      <c r="E32" s="658"/>
      <c r="F32" s="658"/>
      <c r="G32" s="658"/>
      <c r="H32" s="658"/>
      <c r="I32" s="658"/>
      <c r="J32" s="659"/>
      <c r="K32" s="896" t="s">
        <v>108</v>
      </c>
      <c r="L32" s="648"/>
      <c r="M32" s="648"/>
      <c r="N32" s="648"/>
      <c r="O32" s="649" t="s">
        <v>109</v>
      </c>
      <c r="P32" s="648"/>
      <c r="Q32" s="648"/>
      <c r="R32" s="648"/>
      <c r="S32" s="649" t="s">
        <v>110</v>
      </c>
      <c r="T32" s="648"/>
      <c r="U32" s="649" t="s">
        <v>111</v>
      </c>
      <c r="V32" s="648"/>
      <c r="W32" s="648"/>
      <c r="X32" s="897" t="s">
        <v>112</v>
      </c>
      <c r="Y32" s="898"/>
      <c r="Z32" s="649" t="s">
        <v>113</v>
      </c>
      <c r="AA32" s="650"/>
      <c r="AB32" s="16"/>
    </row>
    <row r="33" spans="1:28" ht="10.9" customHeight="1"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1:28" s="18" customFormat="1" ht="15" thickBot="1" x14ac:dyDescent="0.25">
      <c r="A34" s="91"/>
      <c r="B34" s="92"/>
      <c r="C34" s="623" t="s">
        <v>45</v>
      </c>
      <c r="D34" s="624"/>
      <c r="E34" s="624"/>
      <c r="F34" s="624"/>
      <c r="G34" s="624"/>
      <c r="H34" s="624"/>
      <c r="I34" s="624"/>
      <c r="J34" s="624"/>
      <c r="K34" s="624"/>
      <c r="L34" s="624"/>
      <c r="M34" s="624"/>
      <c r="N34" s="624"/>
      <c r="O34" s="624"/>
      <c r="P34" s="624"/>
      <c r="Q34" s="624"/>
      <c r="R34" s="624"/>
      <c r="S34" s="624"/>
      <c r="T34" s="624"/>
      <c r="U34" s="624"/>
      <c r="V34" s="624"/>
      <c r="W34" s="624"/>
      <c r="X34" s="624"/>
      <c r="Y34" s="624"/>
      <c r="Z34" s="624"/>
      <c r="AA34" s="625"/>
      <c r="AB34" s="16"/>
    </row>
    <row r="35" spans="1:28" s="18" customFormat="1" ht="78" customHeight="1" thickBot="1" x14ac:dyDescent="0.25">
      <c r="A35" s="91"/>
      <c r="B35" s="92"/>
      <c r="C35" s="623" t="s">
        <v>46</v>
      </c>
      <c r="D35" s="624"/>
      <c r="E35" s="624"/>
      <c r="F35" s="624"/>
      <c r="G35" s="625"/>
      <c r="H35" s="93" t="s">
        <v>114</v>
      </c>
      <c r="I35" s="93" t="s">
        <v>115</v>
      </c>
      <c r="J35" s="38" t="s">
        <v>116</v>
      </c>
      <c r="K35" s="626" t="s">
        <v>50</v>
      </c>
      <c r="L35" s="627"/>
      <c r="M35" s="627"/>
      <c r="N35" s="627"/>
      <c r="O35" s="627"/>
      <c r="P35" s="627"/>
      <c r="Q35" s="627"/>
      <c r="R35" s="627"/>
      <c r="S35" s="627"/>
      <c r="T35" s="627"/>
      <c r="U35" s="627"/>
      <c r="V35" s="627"/>
      <c r="W35" s="627"/>
      <c r="X35" s="627"/>
      <c r="Y35" s="627"/>
      <c r="Z35" s="627"/>
      <c r="AA35" s="628"/>
      <c r="AB35" s="16"/>
    </row>
    <row r="36" spans="1:28" s="18" customFormat="1" ht="87" customHeight="1" x14ac:dyDescent="0.2">
      <c r="A36" s="91"/>
      <c r="B36" s="92"/>
      <c r="C36" s="890" t="s">
        <v>117</v>
      </c>
      <c r="D36" s="891"/>
      <c r="E36" s="891"/>
      <c r="F36" s="891"/>
      <c r="G36" s="892"/>
      <c r="H36" s="94">
        <v>196</v>
      </c>
      <c r="I36" s="39">
        <v>218</v>
      </c>
      <c r="J36" s="109">
        <f>H36/I36</f>
        <v>0.8990825688073395</v>
      </c>
      <c r="K36" s="784" t="s">
        <v>118</v>
      </c>
      <c r="L36" s="785"/>
      <c r="M36" s="785"/>
      <c r="N36" s="785"/>
      <c r="O36" s="785"/>
      <c r="P36" s="785"/>
      <c r="Q36" s="785"/>
      <c r="R36" s="785"/>
      <c r="S36" s="785"/>
      <c r="T36" s="785"/>
      <c r="U36" s="785"/>
      <c r="V36" s="785"/>
      <c r="W36" s="785"/>
      <c r="X36" s="785"/>
      <c r="Y36" s="785"/>
      <c r="Z36" s="785"/>
      <c r="AA36" s="786"/>
      <c r="AB36" s="16"/>
    </row>
    <row r="37" spans="1:28" s="18" customFormat="1" ht="100.5" customHeight="1" x14ac:dyDescent="0.2">
      <c r="A37" s="91"/>
      <c r="B37" s="92"/>
      <c r="C37" s="890" t="s">
        <v>119</v>
      </c>
      <c r="D37" s="891"/>
      <c r="E37" s="891"/>
      <c r="F37" s="891"/>
      <c r="G37" s="892"/>
      <c r="H37" s="94">
        <v>46</v>
      </c>
      <c r="I37" s="69">
        <v>209</v>
      </c>
      <c r="J37" s="109">
        <f>H37/I37</f>
        <v>0.22009569377990432</v>
      </c>
      <c r="K37" s="784" t="s">
        <v>120</v>
      </c>
      <c r="L37" s="785"/>
      <c r="M37" s="785"/>
      <c r="N37" s="785"/>
      <c r="O37" s="785"/>
      <c r="P37" s="785"/>
      <c r="Q37" s="785"/>
      <c r="R37" s="785"/>
      <c r="S37" s="785"/>
      <c r="T37" s="785"/>
      <c r="U37" s="785"/>
      <c r="V37" s="785"/>
      <c r="W37" s="785"/>
      <c r="X37" s="785"/>
      <c r="Y37" s="785"/>
      <c r="Z37" s="785"/>
      <c r="AA37" s="786"/>
      <c r="AB37" s="16"/>
    </row>
    <row r="38" spans="1:28" s="18" customFormat="1" ht="60" customHeight="1" x14ac:dyDescent="0.2">
      <c r="A38" s="91"/>
      <c r="B38" s="92"/>
      <c r="C38" s="890"/>
      <c r="D38" s="891"/>
      <c r="E38" s="891"/>
      <c r="F38" s="891"/>
      <c r="G38" s="892"/>
      <c r="H38" s="95"/>
      <c r="I38" s="69"/>
      <c r="J38" s="40"/>
      <c r="K38" s="784"/>
      <c r="L38" s="785"/>
      <c r="M38" s="785"/>
      <c r="N38" s="785"/>
      <c r="O38" s="785"/>
      <c r="P38" s="785"/>
      <c r="Q38" s="785"/>
      <c r="R38" s="785"/>
      <c r="S38" s="785"/>
      <c r="T38" s="785"/>
      <c r="U38" s="785"/>
      <c r="V38" s="785"/>
      <c r="W38" s="785"/>
      <c r="X38" s="785"/>
      <c r="Y38" s="785"/>
      <c r="Z38" s="785"/>
      <c r="AA38" s="786"/>
      <c r="AB38" s="16"/>
    </row>
    <row r="39" spans="1:28" s="18" customFormat="1" ht="66" customHeight="1" x14ac:dyDescent="0.2">
      <c r="A39" s="91"/>
      <c r="B39" s="92"/>
      <c r="C39" s="890"/>
      <c r="D39" s="891"/>
      <c r="E39" s="891"/>
      <c r="F39" s="891"/>
      <c r="G39" s="892"/>
      <c r="H39" s="95"/>
      <c r="I39" s="69"/>
      <c r="J39" s="40"/>
      <c r="K39" s="784"/>
      <c r="L39" s="785"/>
      <c r="M39" s="785"/>
      <c r="N39" s="785"/>
      <c r="O39" s="785"/>
      <c r="P39" s="785"/>
      <c r="Q39" s="785"/>
      <c r="R39" s="785"/>
      <c r="S39" s="785"/>
      <c r="T39" s="785"/>
      <c r="U39" s="785"/>
      <c r="V39" s="785"/>
      <c r="W39" s="785"/>
      <c r="X39" s="785"/>
      <c r="Y39" s="785"/>
      <c r="Z39" s="785"/>
      <c r="AA39" s="786"/>
      <c r="AB39" s="16"/>
    </row>
    <row r="40" spans="1:28" s="18" customFormat="1" ht="15" thickBot="1" x14ac:dyDescent="0.25">
      <c r="A40" s="91"/>
      <c r="B40" s="92"/>
      <c r="C40" s="893"/>
      <c r="D40" s="894"/>
      <c r="E40" s="894"/>
      <c r="F40" s="894"/>
      <c r="G40" s="895"/>
      <c r="H40" s="96"/>
      <c r="I40" s="71"/>
      <c r="J40" s="40" t="e">
        <f>+#REF!/I40</f>
        <v>#REF!</v>
      </c>
      <c r="K40" s="790"/>
      <c r="L40" s="791"/>
      <c r="M40" s="791"/>
      <c r="N40" s="791"/>
      <c r="O40" s="791"/>
      <c r="P40" s="791"/>
      <c r="Q40" s="791"/>
      <c r="R40" s="791"/>
      <c r="S40" s="791"/>
      <c r="T40" s="791"/>
      <c r="U40" s="791"/>
      <c r="V40" s="791"/>
      <c r="W40" s="791"/>
      <c r="X40" s="791"/>
      <c r="Y40" s="791"/>
      <c r="Z40" s="791"/>
      <c r="AA40" s="792"/>
      <c r="AB40" s="16"/>
    </row>
    <row r="41" spans="1:28" s="18" customFormat="1" ht="15.75" customHeight="1" thickBot="1" x14ac:dyDescent="0.25">
      <c r="A41" s="91"/>
      <c r="B41" s="92"/>
      <c r="C41" s="750"/>
      <c r="D41" s="751"/>
      <c r="E41" s="751"/>
      <c r="F41" s="751"/>
      <c r="G41" s="752"/>
      <c r="H41" s="97"/>
      <c r="I41" s="72"/>
      <c r="J41" s="72"/>
      <c r="K41" s="753"/>
      <c r="L41" s="754"/>
      <c r="M41" s="754"/>
      <c r="N41" s="754"/>
      <c r="O41" s="754"/>
      <c r="P41" s="754"/>
      <c r="Q41" s="754"/>
      <c r="R41" s="754"/>
      <c r="S41" s="754"/>
      <c r="T41" s="754"/>
      <c r="U41" s="754"/>
      <c r="V41" s="754"/>
      <c r="W41" s="754"/>
      <c r="X41" s="754"/>
      <c r="Y41" s="754"/>
      <c r="Z41" s="754"/>
      <c r="AA41" s="755"/>
      <c r="AB41" s="16"/>
    </row>
    <row r="42" spans="1:28" s="18" customFormat="1" ht="5.25" customHeight="1" x14ac:dyDescent="0.2">
      <c r="A42" s="91"/>
      <c r="B42" s="92"/>
      <c r="C42" s="98"/>
      <c r="D42" s="98"/>
      <c r="E42" s="98"/>
      <c r="F42" s="98"/>
      <c r="G42" s="98"/>
      <c r="H42" s="98"/>
      <c r="I42" s="99"/>
      <c r="J42" s="75"/>
      <c r="K42" s="98"/>
      <c r="L42" s="98"/>
      <c r="M42" s="98"/>
      <c r="N42" s="98"/>
      <c r="O42" s="98"/>
      <c r="P42" s="98"/>
      <c r="Q42" s="98"/>
      <c r="R42" s="98"/>
      <c r="S42" s="98"/>
      <c r="T42" s="98"/>
      <c r="U42" s="98"/>
      <c r="V42" s="98"/>
      <c r="W42" s="98"/>
      <c r="X42" s="98"/>
      <c r="Y42" s="98"/>
      <c r="Z42" s="98"/>
      <c r="AA42" s="98"/>
      <c r="AB42" s="16"/>
    </row>
    <row r="43" spans="1:28" s="18" customFormat="1" ht="15" thickBot="1" x14ac:dyDescent="0.25">
      <c r="A43" s="91"/>
      <c r="B43" s="92"/>
      <c r="C43" s="98"/>
      <c r="D43" s="98"/>
      <c r="E43" s="98"/>
      <c r="F43" s="98"/>
      <c r="G43" s="98"/>
      <c r="H43" s="98"/>
      <c r="I43" s="99"/>
      <c r="J43" s="75"/>
      <c r="K43" s="98"/>
      <c r="L43" s="98"/>
      <c r="M43" s="98"/>
      <c r="N43" s="98"/>
      <c r="O43" s="98"/>
      <c r="P43" s="98"/>
      <c r="Q43" s="98"/>
      <c r="R43" s="98"/>
      <c r="S43" s="98"/>
      <c r="T43" s="98"/>
      <c r="U43" s="98"/>
      <c r="V43" s="98"/>
      <c r="W43" s="98"/>
      <c r="X43" s="98"/>
      <c r="Y43" s="98"/>
      <c r="Z43" s="98"/>
      <c r="AA43" s="98"/>
      <c r="AB43" s="16"/>
    </row>
    <row r="44" spans="1:28" s="18" customFormat="1" ht="15" thickBot="1" x14ac:dyDescent="0.25">
      <c r="A44" s="91"/>
      <c r="B44" s="92"/>
      <c r="C44" s="756" t="s">
        <v>52</v>
      </c>
      <c r="D44" s="757"/>
      <c r="E44" s="757"/>
      <c r="F44" s="757"/>
      <c r="G44" s="757"/>
      <c r="H44" s="757"/>
      <c r="I44" s="757"/>
      <c r="J44" s="757"/>
      <c r="K44" s="757"/>
      <c r="L44" s="757"/>
      <c r="M44" s="757"/>
      <c r="N44" s="757"/>
      <c r="O44" s="757"/>
      <c r="P44" s="757"/>
      <c r="Q44" s="757"/>
      <c r="R44" s="757"/>
      <c r="S44" s="757"/>
      <c r="T44" s="757"/>
      <c r="U44" s="757"/>
      <c r="V44" s="757"/>
      <c r="W44" s="757"/>
      <c r="X44" s="757"/>
      <c r="Y44" s="757"/>
      <c r="Z44" s="757"/>
      <c r="AA44" s="758"/>
      <c r="AB44" s="16"/>
    </row>
    <row r="45" spans="1:28" ht="15" hidden="1" thickBot="1" x14ac:dyDescent="0.25">
      <c r="A45" s="100"/>
      <c r="B45" s="101"/>
      <c r="C45" s="759"/>
      <c r="D45" s="877"/>
      <c r="E45" s="877"/>
      <c r="F45" s="877"/>
      <c r="G45" s="877"/>
      <c r="H45" s="877"/>
      <c r="I45" s="877"/>
      <c r="J45" s="877"/>
      <c r="K45" s="877"/>
      <c r="L45" s="877"/>
      <c r="M45" s="877"/>
      <c r="N45" s="877"/>
      <c r="O45" s="877"/>
      <c r="P45" s="877"/>
      <c r="Q45" s="877"/>
      <c r="R45" s="877"/>
      <c r="S45" s="877"/>
      <c r="T45" s="877"/>
      <c r="U45" s="877"/>
      <c r="V45" s="877"/>
      <c r="W45" s="877"/>
      <c r="X45" s="877"/>
      <c r="Y45" s="877"/>
      <c r="Z45" s="877"/>
      <c r="AA45" s="761"/>
      <c r="AB45" s="16"/>
    </row>
    <row r="46" spans="1:28" x14ac:dyDescent="0.2">
      <c r="A46" s="100"/>
      <c r="B46" s="101"/>
      <c r="C46" s="878" t="s">
        <v>90</v>
      </c>
      <c r="D46" s="879"/>
      <c r="E46" s="879"/>
      <c r="F46" s="879"/>
      <c r="G46" s="879"/>
      <c r="H46" s="879"/>
      <c r="I46" s="879"/>
      <c r="J46" s="879"/>
      <c r="K46" s="879"/>
      <c r="L46" s="879"/>
      <c r="M46" s="879"/>
      <c r="N46" s="879"/>
      <c r="O46" s="879"/>
      <c r="P46" s="879"/>
      <c r="Q46" s="879"/>
      <c r="R46" s="879"/>
      <c r="S46" s="879"/>
      <c r="T46" s="879"/>
      <c r="U46" s="879"/>
      <c r="V46" s="879"/>
      <c r="W46" s="879"/>
      <c r="X46" s="879"/>
      <c r="Y46" s="879"/>
      <c r="Z46" s="879"/>
      <c r="AA46" s="880"/>
      <c r="AB46" s="16"/>
    </row>
    <row r="47" spans="1:28" ht="7.9" customHeight="1" x14ac:dyDescent="0.2">
      <c r="A47" s="100"/>
      <c r="B47" s="101"/>
      <c r="C47" s="881"/>
      <c r="D47" s="882"/>
      <c r="E47" s="882"/>
      <c r="F47" s="882"/>
      <c r="G47" s="882"/>
      <c r="H47" s="882"/>
      <c r="I47" s="882"/>
      <c r="J47" s="882"/>
      <c r="K47" s="882"/>
      <c r="L47" s="882"/>
      <c r="M47" s="882"/>
      <c r="N47" s="882"/>
      <c r="O47" s="882"/>
      <c r="P47" s="882"/>
      <c r="Q47" s="882"/>
      <c r="R47" s="882"/>
      <c r="S47" s="882"/>
      <c r="T47" s="882"/>
      <c r="U47" s="882"/>
      <c r="V47" s="882"/>
      <c r="W47" s="882"/>
      <c r="X47" s="882"/>
      <c r="Y47" s="882"/>
      <c r="Z47" s="882"/>
      <c r="AA47" s="883"/>
      <c r="AB47" s="16"/>
    </row>
    <row r="48" spans="1:28" x14ac:dyDescent="0.2">
      <c r="A48" s="100"/>
      <c r="B48" s="101"/>
      <c r="C48" s="881"/>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3"/>
      <c r="AB48" s="16"/>
    </row>
    <row r="49" spans="1:28" ht="6.6" customHeight="1" x14ac:dyDescent="0.2">
      <c r="A49" s="100"/>
      <c r="B49" s="101"/>
      <c r="C49" s="881"/>
      <c r="D49" s="882"/>
      <c r="E49" s="882"/>
      <c r="F49" s="882"/>
      <c r="G49" s="882"/>
      <c r="H49" s="882"/>
      <c r="I49" s="882"/>
      <c r="J49" s="882"/>
      <c r="K49" s="882"/>
      <c r="L49" s="882"/>
      <c r="M49" s="882"/>
      <c r="N49" s="882"/>
      <c r="O49" s="882"/>
      <c r="P49" s="882"/>
      <c r="Q49" s="882"/>
      <c r="R49" s="882"/>
      <c r="S49" s="882"/>
      <c r="T49" s="882"/>
      <c r="U49" s="882"/>
      <c r="V49" s="882"/>
      <c r="W49" s="882"/>
      <c r="X49" s="882"/>
      <c r="Y49" s="882"/>
      <c r="Z49" s="882"/>
      <c r="AA49" s="883"/>
      <c r="AB49" s="16"/>
    </row>
    <row r="50" spans="1:28" ht="103.5" customHeight="1" x14ac:dyDescent="0.2">
      <c r="A50" s="100"/>
      <c r="B50" s="101"/>
      <c r="C50" s="881"/>
      <c r="D50" s="882"/>
      <c r="E50" s="882"/>
      <c r="F50" s="882"/>
      <c r="G50" s="882"/>
      <c r="H50" s="882"/>
      <c r="I50" s="882"/>
      <c r="J50" s="882"/>
      <c r="K50" s="882"/>
      <c r="L50" s="882"/>
      <c r="M50" s="882"/>
      <c r="N50" s="882"/>
      <c r="O50" s="882"/>
      <c r="P50" s="882"/>
      <c r="Q50" s="882"/>
      <c r="R50" s="882"/>
      <c r="S50" s="882"/>
      <c r="T50" s="882"/>
      <c r="U50" s="882"/>
      <c r="V50" s="882"/>
      <c r="W50" s="882"/>
      <c r="X50" s="882"/>
      <c r="Y50" s="882"/>
      <c r="Z50" s="882"/>
      <c r="AA50" s="883"/>
      <c r="AB50" s="16"/>
    </row>
    <row r="51" spans="1:28" ht="63.75" customHeight="1" x14ac:dyDescent="0.2">
      <c r="A51" s="100"/>
      <c r="B51" s="101"/>
      <c r="C51" s="881"/>
      <c r="D51" s="882"/>
      <c r="E51" s="882"/>
      <c r="F51" s="882"/>
      <c r="G51" s="882"/>
      <c r="H51" s="882"/>
      <c r="I51" s="882"/>
      <c r="J51" s="882"/>
      <c r="K51" s="882"/>
      <c r="L51" s="882"/>
      <c r="M51" s="882"/>
      <c r="N51" s="882"/>
      <c r="O51" s="882"/>
      <c r="P51" s="882"/>
      <c r="Q51" s="882"/>
      <c r="R51" s="882"/>
      <c r="S51" s="882"/>
      <c r="T51" s="882"/>
      <c r="U51" s="882"/>
      <c r="V51" s="882"/>
      <c r="W51" s="882"/>
      <c r="X51" s="882"/>
      <c r="Y51" s="882"/>
      <c r="Z51" s="882"/>
      <c r="AA51" s="883"/>
      <c r="AB51" s="16"/>
    </row>
    <row r="52" spans="1:28" ht="1.9" customHeight="1" x14ac:dyDescent="0.2">
      <c r="A52" s="100"/>
      <c r="B52" s="101"/>
      <c r="C52" s="881"/>
      <c r="D52" s="882"/>
      <c r="E52" s="882"/>
      <c r="F52" s="882"/>
      <c r="G52" s="882"/>
      <c r="H52" s="882"/>
      <c r="I52" s="882"/>
      <c r="J52" s="882"/>
      <c r="K52" s="882"/>
      <c r="L52" s="882"/>
      <c r="M52" s="882"/>
      <c r="N52" s="882"/>
      <c r="O52" s="882"/>
      <c r="P52" s="882"/>
      <c r="Q52" s="882"/>
      <c r="R52" s="882"/>
      <c r="S52" s="882"/>
      <c r="T52" s="882"/>
      <c r="U52" s="882"/>
      <c r="V52" s="882"/>
      <c r="W52" s="882"/>
      <c r="X52" s="882"/>
      <c r="Y52" s="882"/>
      <c r="Z52" s="882"/>
      <c r="AA52" s="883"/>
      <c r="AB52" s="16"/>
    </row>
    <row r="53" spans="1:28" ht="9.6" customHeight="1" x14ac:dyDescent="0.2">
      <c r="A53" s="100"/>
      <c r="B53" s="101"/>
      <c r="C53" s="881"/>
      <c r="D53" s="882"/>
      <c r="E53" s="882"/>
      <c r="F53" s="882"/>
      <c r="G53" s="882"/>
      <c r="H53" s="882"/>
      <c r="I53" s="882"/>
      <c r="J53" s="882"/>
      <c r="K53" s="882"/>
      <c r="L53" s="882"/>
      <c r="M53" s="882"/>
      <c r="N53" s="882"/>
      <c r="O53" s="882"/>
      <c r="P53" s="882"/>
      <c r="Q53" s="882"/>
      <c r="R53" s="882"/>
      <c r="S53" s="882"/>
      <c r="T53" s="882"/>
      <c r="U53" s="882"/>
      <c r="V53" s="882"/>
      <c r="W53" s="882"/>
      <c r="X53" s="882"/>
      <c r="Y53" s="882"/>
      <c r="Z53" s="882"/>
      <c r="AA53" s="883"/>
      <c r="AB53" s="16"/>
    </row>
    <row r="54" spans="1:28" ht="6.6" customHeight="1" thickBot="1" x14ac:dyDescent="0.25">
      <c r="A54" s="100"/>
      <c r="B54" s="101"/>
      <c r="C54" s="884"/>
      <c r="D54" s="885"/>
      <c r="E54" s="885"/>
      <c r="F54" s="885"/>
      <c r="G54" s="885"/>
      <c r="H54" s="885"/>
      <c r="I54" s="885"/>
      <c r="J54" s="885"/>
      <c r="K54" s="885"/>
      <c r="L54" s="885"/>
      <c r="M54" s="885"/>
      <c r="N54" s="885"/>
      <c r="O54" s="885"/>
      <c r="P54" s="885"/>
      <c r="Q54" s="885"/>
      <c r="R54" s="885"/>
      <c r="S54" s="885"/>
      <c r="T54" s="885"/>
      <c r="U54" s="885"/>
      <c r="V54" s="885"/>
      <c r="W54" s="885"/>
      <c r="X54" s="885"/>
      <c r="Y54" s="885"/>
      <c r="Z54" s="885"/>
      <c r="AA54" s="886"/>
      <c r="AB54" s="16"/>
    </row>
    <row r="55" spans="1:28" ht="8.4499999999999993" customHeight="1" x14ac:dyDescent="0.2">
      <c r="A55" s="100"/>
      <c r="B55" s="102"/>
      <c r="C55" s="103"/>
      <c r="D55" s="103"/>
      <c r="E55" s="103"/>
      <c r="F55" s="103"/>
      <c r="G55" s="103"/>
      <c r="H55" s="103"/>
      <c r="I55" s="103"/>
      <c r="J55" s="103"/>
      <c r="K55" s="103"/>
      <c r="L55" s="103"/>
      <c r="M55" s="103"/>
      <c r="N55" s="103"/>
      <c r="O55" s="103"/>
      <c r="P55" s="103"/>
      <c r="Q55" s="103"/>
      <c r="R55" s="103"/>
      <c r="S55" s="103"/>
      <c r="T55" s="103"/>
      <c r="U55" s="103"/>
      <c r="V55" s="103"/>
      <c r="W55" s="103"/>
      <c r="X55" s="103"/>
      <c r="Y55" s="103"/>
      <c r="Z55" s="103"/>
      <c r="AA55" s="103"/>
      <c r="AB55" s="21"/>
    </row>
    <row r="56" spans="1:28" ht="9.6" customHeight="1" thickBot="1" x14ac:dyDescent="0.25">
      <c r="A56" s="100"/>
      <c r="B56" s="104"/>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c r="AA56" s="105"/>
      <c r="AB56" s="23"/>
    </row>
    <row r="57" spans="1:28" ht="15.75" customHeight="1" x14ac:dyDescent="0.2">
      <c r="A57" s="100"/>
      <c r="B57" s="106"/>
      <c r="C57" s="887" t="s">
        <v>46</v>
      </c>
      <c r="D57" s="887"/>
      <c r="E57" s="887"/>
      <c r="F57" s="887"/>
      <c r="G57" s="887"/>
      <c r="H57" s="771" t="s">
        <v>91</v>
      </c>
      <c r="I57" s="773"/>
      <c r="J57" s="887" t="s">
        <v>64</v>
      </c>
      <c r="K57" s="887"/>
      <c r="L57" s="887"/>
      <c r="M57" s="887"/>
      <c r="N57" s="772" t="s">
        <v>53</v>
      </c>
      <c r="O57" s="772"/>
      <c r="P57" s="772"/>
      <c r="Q57" s="772"/>
      <c r="R57" s="772"/>
      <c r="S57" s="772"/>
      <c r="T57" s="772"/>
      <c r="U57" s="773"/>
      <c r="V57" s="777" t="s">
        <v>54</v>
      </c>
      <c r="W57" s="777"/>
      <c r="X57" s="777"/>
      <c r="Y57" s="777"/>
      <c r="Z57" s="777"/>
      <c r="AA57" s="778"/>
      <c r="AB57" s="25"/>
    </row>
    <row r="58" spans="1:28" ht="10.15" customHeight="1" x14ac:dyDescent="0.2">
      <c r="A58" s="100"/>
      <c r="B58" s="86"/>
      <c r="C58" s="887"/>
      <c r="D58" s="887"/>
      <c r="E58" s="887"/>
      <c r="F58" s="887"/>
      <c r="G58" s="887"/>
      <c r="H58" s="774"/>
      <c r="I58" s="776"/>
      <c r="J58" s="887"/>
      <c r="K58" s="887"/>
      <c r="L58" s="887"/>
      <c r="M58" s="887"/>
      <c r="N58" s="775"/>
      <c r="O58" s="888"/>
      <c r="P58" s="888"/>
      <c r="Q58" s="888"/>
      <c r="R58" s="888"/>
      <c r="S58" s="888"/>
      <c r="T58" s="888"/>
      <c r="U58" s="776"/>
      <c r="V58" s="889"/>
      <c r="W58" s="889"/>
      <c r="X58" s="889"/>
      <c r="Y58" s="889"/>
      <c r="Z58" s="889"/>
      <c r="AA58" s="780"/>
      <c r="AB58" s="25"/>
    </row>
    <row r="59" spans="1:28" ht="9.75" customHeight="1" x14ac:dyDescent="0.2">
      <c r="A59" s="100"/>
      <c r="B59" s="86"/>
      <c r="C59" s="887"/>
      <c r="D59" s="887"/>
      <c r="E59" s="887"/>
      <c r="F59" s="887"/>
      <c r="G59" s="887"/>
      <c r="H59" s="774"/>
      <c r="I59" s="776"/>
      <c r="J59" s="887"/>
      <c r="K59" s="887"/>
      <c r="L59" s="887"/>
      <c r="M59" s="887"/>
      <c r="N59" s="775"/>
      <c r="O59" s="888"/>
      <c r="P59" s="888"/>
      <c r="Q59" s="888"/>
      <c r="R59" s="888"/>
      <c r="S59" s="888"/>
      <c r="T59" s="888"/>
      <c r="U59" s="776"/>
      <c r="V59" s="889"/>
      <c r="W59" s="889"/>
      <c r="X59" s="889"/>
      <c r="Y59" s="889"/>
      <c r="Z59" s="889"/>
      <c r="AA59" s="780"/>
      <c r="AB59" s="25"/>
    </row>
    <row r="60" spans="1:28" ht="212.25" customHeight="1" x14ac:dyDescent="0.2">
      <c r="A60" s="100"/>
      <c r="B60" s="106"/>
      <c r="C60" s="873" t="s">
        <v>121</v>
      </c>
      <c r="D60" s="873"/>
      <c r="E60" s="873"/>
      <c r="F60" s="873"/>
      <c r="G60" s="873"/>
      <c r="H60" s="874" t="s">
        <v>122</v>
      </c>
      <c r="I60" s="874"/>
      <c r="J60" s="875" t="s">
        <v>123</v>
      </c>
      <c r="K60" s="875"/>
      <c r="L60" s="875"/>
      <c r="M60" s="875"/>
      <c r="N60" s="876" t="s">
        <v>122</v>
      </c>
      <c r="O60" s="873"/>
      <c r="P60" s="873"/>
      <c r="Q60" s="873"/>
      <c r="R60" s="873"/>
      <c r="S60" s="873"/>
      <c r="T60" s="873"/>
      <c r="U60" s="873"/>
      <c r="V60" s="873" t="s">
        <v>124</v>
      </c>
      <c r="W60" s="873"/>
      <c r="X60" s="873"/>
      <c r="Y60" s="873"/>
      <c r="Z60" s="873"/>
      <c r="AA60" s="873"/>
      <c r="AB60" s="27"/>
    </row>
    <row r="61" spans="1:28" ht="204" customHeight="1" x14ac:dyDescent="0.2">
      <c r="A61" s="100"/>
      <c r="B61" s="106"/>
      <c r="C61" s="873" t="s">
        <v>125</v>
      </c>
      <c r="D61" s="873"/>
      <c r="E61" s="873"/>
      <c r="F61" s="873"/>
      <c r="G61" s="873"/>
      <c r="H61" s="874" t="s">
        <v>126</v>
      </c>
      <c r="I61" s="874"/>
      <c r="J61" s="875" t="s">
        <v>123</v>
      </c>
      <c r="K61" s="875"/>
      <c r="L61" s="875"/>
      <c r="M61" s="875"/>
      <c r="N61" s="876" t="s">
        <v>126</v>
      </c>
      <c r="O61" s="873"/>
      <c r="P61" s="873"/>
      <c r="Q61" s="873"/>
      <c r="R61" s="873"/>
      <c r="S61" s="873"/>
      <c r="T61" s="873"/>
      <c r="U61" s="873"/>
      <c r="V61" s="873" t="s">
        <v>124</v>
      </c>
      <c r="W61" s="873"/>
      <c r="X61" s="873"/>
      <c r="Y61" s="873"/>
      <c r="Z61" s="873"/>
      <c r="AA61" s="873"/>
      <c r="AB61" s="27"/>
    </row>
    <row r="62" spans="1:28" ht="168.75" customHeight="1" x14ac:dyDescent="0.2">
      <c r="A62" s="100"/>
      <c r="B62" s="106"/>
      <c r="C62" s="870"/>
      <c r="D62" s="870"/>
      <c r="E62" s="870"/>
      <c r="F62" s="870"/>
      <c r="G62" s="870"/>
      <c r="H62" s="870"/>
      <c r="I62" s="870"/>
      <c r="J62" s="870"/>
      <c r="K62" s="870"/>
      <c r="L62" s="870"/>
      <c r="M62" s="870"/>
      <c r="N62" s="871"/>
      <c r="O62" s="872"/>
      <c r="P62" s="872"/>
      <c r="Q62" s="872"/>
      <c r="R62" s="872"/>
      <c r="S62" s="872"/>
      <c r="T62" s="872"/>
      <c r="U62" s="872"/>
      <c r="V62" s="872"/>
      <c r="W62" s="872"/>
      <c r="X62" s="872"/>
      <c r="Y62" s="872"/>
      <c r="Z62" s="872"/>
      <c r="AA62" s="872"/>
      <c r="AB62" s="27"/>
    </row>
    <row r="63" spans="1:28" ht="181.5" customHeight="1" x14ac:dyDescent="0.2">
      <c r="A63" s="100"/>
      <c r="B63" s="106"/>
      <c r="C63" s="870"/>
      <c r="D63" s="870"/>
      <c r="E63" s="870"/>
      <c r="F63" s="870"/>
      <c r="G63" s="870"/>
      <c r="H63" s="870"/>
      <c r="I63" s="870"/>
      <c r="J63" s="870"/>
      <c r="K63" s="870"/>
      <c r="L63" s="870"/>
      <c r="M63" s="870"/>
      <c r="N63" s="871"/>
      <c r="O63" s="872"/>
      <c r="P63" s="872"/>
      <c r="Q63" s="872"/>
      <c r="R63" s="872"/>
      <c r="S63" s="872"/>
      <c r="T63" s="872"/>
      <c r="U63" s="872"/>
      <c r="V63" s="872"/>
      <c r="W63" s="872"/>
      <c r="X63" s="872"/>
      <c r="Y63" s="872"/>
      <c r="Z63" s="872"/>
      <c r="AA63" s="872"/>
      <c r="AB63" s="27"/>
    </row>
    <row r="64" spans="1:28" ht="9" customHeight="1" thickBot="1" x14ac:dyDescent="0.25">
      <c r="A64" s="100"/>
      <c r="B64" s="106"/>
      <c r="C64" s="864"/>
      <c r="D64" s="865"/>
      <c r="E64" s="865"/>
      <c r="F64" s="865"/>
      <c r="G64" s="865"/>
      <c r="H64" s="107"/>
      <c r="I64" s="107"/>
      <c r="J64" s="865"/>
      <c r="K64" s="865"/>
      <c r="L64" s="865"/>
      <c r="M64" s="865"/>
      <c r="N64" s="866"/>
      <c r="O64" s="867"/>
      <c r="P64" s="867"/>
      <c r="Q64" s="867"/>
      <c r="R64" s="867"/>
      <c r="S64" s="867"/>
      <c r="T64" s="867"/>
      <c r="U64" s="868"/>
      <c r="V64" s="866"/>
      <c r="W64" s="867"/>
      <c r="X64" s="867"/>
      <c r="Y64" s="867"/>
      <c r="Z64" s="867"/>
      <c r="AA64" s="869"/>
      <c r="AB64" s="27"/>
    </row>
    <row r="65" spans="1:28" x14ac:dyDescent="0.2">
      <c r="A65" s="100"/>
      <c r="B65" s="108"/>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29"/>
    </row>
    <row r="66" spans="1:28" x14ac:dyDescent="0.2">
      <c r="A66" s="100"/>
      <c r="B66" s="100"/>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00"/>
    </row>
    <row r="67" spans="1:28" x14ac:dyDescent="0.2">
      <c r="A67" s="100"/>
      <c r="B67" s="10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00"/>
    </row>
    <row r="68" spans="1:28" x14ac:dyDescent="0.2">
      <c r="A68" s="100"/>
      <c r="B68" s="100"/>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row>
    <row r="104" ht="6" customHeight="1" x14ac:dyDescent="0.2"/>
  </sheetData>
  <mergeCells count="103">
    <mergeCell ref="C10:H11"/>
    <mergeCell ref="I10:Q11"/>
    <mergeCell ref="R10:U10"/>
    <mergeCell ref="V10:AA10"/>
    <mergeCell ref="R11:U11"/>
    <mergeCell ref="V11:AA11"/>
    <mergeCell ref="B2:H4"/>
    <mergeCell ref="I2:AC2"/>
    <mergeCell ref="I3:P3"/>
    <mergeCell ref="Q3:AC3"/>
    <mergeCell ref="I4:AC4"/>
    <mergeCell ref="C7:H8"/>
    <mergeCell ref="I7:AA8"/>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C41:G41"/>
    <mergeCell ref="K41:AA41"/>
    <mergeCell ref="C44:AA45"/>
    <mergeCell ref="C46:AA54"/>
    <mergeCell ref="C57:G59"/>
    <mergeCell ref="H57:I59"/>
    <mergeCell ref="J57:M59"/>
    <mergeCell ref="N57:U59"/>
    <mergeCell ref="V57:AA59"/>
    <mergeCell ref="C60:G60"/>
    <mergeCell ref="H60:I60"/>
    <mergeCell ref="J60:M60"/>
    <mergeCell ref="N60:U60"/>
    <mergeCell ref="V60:AA60"/>
    <mergeCell ref="C61:G61"/>
    <mergeCell ref="H61:I61"/>
    <mergeCell ref="J61:M61"/>
    <mergeCell ref="N61:U61"/>
    <mergeCell ref="V61:AA61"/>
    <mergeCell ref="C64:G64"/>
    <mergeCell ref="J64:M64"/>
    <mergeCell ref="N64:U64"/>
    <mergeCell ref="V64:AA64"/>
    <mergeCell ref="C62:G62"/>
    <mergeCell ref="H62:I62"/>
    <mergeCell ref="J62:M62"/>
    <mergeCell ref="N62:U62"/>
    <mergeCell ref="V62:AA62"/>
    <mergeCell ref="C63:G63"/>
    <mergeCell ref="H63:I63"/>
    <mergeCell ref="J63:M63"/>
    <mergeCell ref="N63:U63"/>
    <mergeCell ref="V63:AA63"/>
  </mergeCells>
  <pageMargins left="0.7" right="0.7" top="0.75" bottom="0.75" header="0.3" footer="0.3"/>
  <drawing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9"/>
  <sheetViews>
    <sheetView topLeftCell="A42" workbookViewId="0">
      <selection activeCell="H42" sqref="H42:J42"/>
    </sheetView>
  </sheetViews>
  <sheetFormatPr baseColWidth="10" defaultColWidth="3.7109375" defaultRowHeight="14.25" x14ac:dyDescent="0.2"/>
  <cols>
    <col min="1" max="1" width="3.7109375" style="48"/>
    <col min="2" max="2" width="2.85546875" style="48" customWidth="1"/>
    <col min="3" max="6" width="2.7109375" style="48" customWidth="1"/>
    <col min="7" max="7" width="4.28515625" style="48" customWidth="1"/>
    <col min="8" max="8" width="18.85546875" style="48" customWidth="1"/>
    <col min="9" max="9" width="16.5703125" style="48" customWidth="1"/>
    <col min="10" max="10" width="18.28515625" style="48" customWidth="1"/>
    <col min="11" max="27" width="4.7109375" style="48" customWidth="1"/>
    <col min="28" max="28" width="2.85546875" style="48" customWidth="1"/>
    <col min="29" max="30" width="3.7109375" style="48"/>
    <col min="31" max="31" width="6.140625" style="48" bestFit="1" customWidth="1"/>
    <col min="32" max="16384" width="3.7109375" style="48"/>
  </cols>
  <sheetData>
    <row r="1" spans="1:28" x14ac:dyDescent="0.2">
      <c r="A1" s="46"/>
      <c r="B1" s="47"/>
      <c r="C1" s="47"/>
      <c r="D1" s="47"/>
      <c r="E1" s="47"/>
      <c r="F1" s="47"/>
    </row>
    <row r="2" spans="1:28" ht="45.75" customHeight="1" x14ac:dyDescent="0.2">
      <c r="A2" s="46"/>
      <c r="B2" s="849"/>
      <c r="C2" s="849"/>
      <c r="D2" s="849"/>
      <c r="E2" s="849"/>
      <c r="F2" s="849"/>
      <c r="G2" s="849"/>
      <c r="H2" s="1988" t="s">
        <v>0</v>
      </c>
      <c r="I2" s="1988"/>
      <c r="J2" s="1988"/>
      <c r="K2" s="1988"/>
      <c r="L2" s="1988"/>
      <c r="M2" s="1988"/>
      <c r="N2" s="1988"/>
      <c r="O2" s="1988"/>
      <c r="P2" s="1988"/>
      <c r="Q2" s="1988"/>
      <c r="R2" s="1988"/>
      <c r="S2" s="1988"/>
      <c r="T2" s="1988"/>
      <c r="U2" s="1988"/>
      <c r="V2" s="1988"/>
      <c r="W2" s="1988"/>
      <c r="X2" s="1988"/>
      <c r="Y2" s="1988"/>
      <c r="Z2" s="1988"/>
      <c r="AA2" s="1988"/>
      <c r="AB2" s="1988"/>
    </row>
    <row r="3" spans="1:28" ht="15" customHeight="1" x14ac:dyDescent="0.2">
      <c r="A3" s="46"/>
      <c r="B3" s="849"/>
      <c r="C3" s="849"/>
      <c r="D3" s="849"/>
      <c r="E3" s="849"/>
      <c r="F3" s="849"/>
      <c r="G3" s="849"/>
      <c r="H3" s="854" t="s">
        <v>1</v>
      </c>
      <c r="I3" s="854"/>
      <c r="J3" s="854"/>
      <c r="K3" s="854"/>
      <c r="L3" s="854"/>
      <c r="M3" s="854"/>
      <c r="N3" s="854"/>
      <c r="O3" s="854"/>
      <c r="P3" s="854"/>
      <c r="Q3" s="854"/>
      <c r="R3" s="854" t="s">
        <v>2</v>
      </c>
      <c r="S3" s="854"/>
      <c r="T3" s="854"/>
      <c r="U3" s="854"/>
      <c r="V3" s="854"/>
      <c r="W3" s="854"/>
      <c r="X3" s="854"/>
      <c r="Y3" s="854"/>
      <c r="Z3" s="854"/>
      <c r="AA3" s="854"/>
      <c r="AB3" s="854"/>
    </row>
    <row r="4" spans="1:28" ht="15.75" customHeight="1" thickBot="1" x14ac:dyDescent="0.25">
      <c r="A4" s="46"/>
      <c r="B4" s="851"/>
      <c r="C4" s="851"/>
      <c r="D4" s="851"/>
      <c r="E4" s="851"/>
      <c r="F4" s="851"/>
      <c r="G4" s="851"/>
      <c r="H4" s="856" t="s">
        <v>3</v>
      </c>
      <c r="I4" s="856"/>
      <c r="J4" s="856"/>
      <c r="K4" s="856"/>
      <c r="L4" s="856"/>
      <c r="M4" s="856"/>
      <c r="N4" s="856"/>
      <c r="O4" s="856"/>
      <c r="P4" s="856"/>
      <c r="Q4" s="856"/>
      <c r="R4" s="856"/>
      <c r="S4" s="856"/>
      <c r="T4" s="856"/>
      <c r="U4" s="856"/>
      <c r="V4" s="856"/>
      <c r="W4" s="856"/>
      <c r="X4" s="856"/>
      <c r="Y4" s="856"/>
      <c r="Z4" s="856"/>
      <c r="AA4" s="856"/>
      <c r="AB4" s="856"/>
    </row>
    <row r="5" spans="1:28" ht="15" x14ac:dyDescent="0.2">
      <c r="A5" s="46"/>
      <c r="B5" s="289"/>
      <c r="C5" s="46"/>
      <c r="D5" s="46"/>
      <c r="E5" s="46"/>
      <c r="F5" s="46"/>
      <c r="G5" s="46"/>
      <c r="H5" s="49"/>
      <c r="I5" s="49"/>
      <c r="J5" s="49"/>
      <c r="K5" s="49"/>
      <c r="L5" s="49"/>
      <c r="M5" s="49"/>
      <c r="N5" s="49"/>
      <c r="O5" s="49"/>
      <c r="P5" s="49"/>
      <c r="Q5" s="49"/>
      <c r="R5" s="49"/>
      <c r="S5" s="49"/>
      <c r="T5" s="49"/>
      <c r="U5" s="49"/>
      <c r="V5" s="49"/>
      <c r="W5" s="49"/>
      <c r="X5" s="49"/>
      <c r="Y5" s="49"/>
      <c r="Z5" s="49"/>
      <c r="AA5" s="49"/>
      <c r="AB5" s="374"/>
    </row>
    <row r="6" spans="1:28" ht="5.0999999999999996" customHeight="1" thickBot="1" x14ac:dyDescent="0.25">
      <c r="B6" s="50"/>
      <c r="C6" s="51"/>
      <c r="D6" s="51"/>
      <c r="E6" s="51"/>
      <c r="F6" s="51"/>
      <c r="G6" s="51"/>
      <c r="H6" s="51"/>
      <c r="I6" s="52"/>
      <c r="J6" s="52"/>
      <c r="K6" s="52"/>
      <c r="L6" s="52"/>
      <c r="M6" s="52"/>
      <c r="N6" s="52"/>
      <c r="O6" s="52"/>
      <c r="P6" s="52"/>
      <c r="Q6" s="52"/>
      <c r="R6" s="52"/>
      <c r="S6" s="52"/>
      <c r="T6" s="53"/>
      <c r="U6" s="53"/>
      <c r="V6" s="53"/>
      <c r="W6" s="53"/>
      <c r="X6" s="53"/>
      <c r="Y6" s="51"/>
      <c r="Z6" s="51"/>
      <c r="AA6" s="51"/>
      <c r="AB6" s="54"/>
    </row>
    <row r="7" spans="1:28" ht="15" customHeight="1" x14ac:dyDescent="0.2">
      <c r="B7" s="55"/>
      <c r="C7" s="666" t="s">
        <v>4</v>
      </c>
      <c r="D7" s="667"/>
      <c r="E7" s="667"/>
      <c r="F7" s="667"/>
      <c r="G7" s="667"/>
      <c r="H7" s="668"/>
      <c r="I7" s="700" t="s">
        <v>722</v>
      </c>
      <c r="J7" s="701"/>
      <c r="K7" s="701"/>
      <c r="L7" s="701"/>
      <c r="M7" s="701"/>
      <c r="N7" s="701"/>
      <c r="O7" s="701"/>
      <c r="P7" s="701"/>
      <c r="Q7" s="701"/>
      <c r="R7" s="701"/>
      <c r="S7" s="701"/>
      <c r="T7" s="701"/>
      <c r="U7" s="701"/>
      <c r="V7" s="701"/>
      <c r="W7" s="701"/>
      <c r="X7" s="701"/>
      <c r="Y7" s="701"/>
      <c r="Z7" s="701"/>
      <c r="AA7" s="702"/>
      <c r="AB7" s="56"/>
    </row>
    <row r="8" spans="1:28" ht="15.75" thickBot="1" x14ac:dyDescent="0.25">
      <c r="B8" s="55"/>
      <c r="C8" s="669"/>
      <c r="D8" s="670"/>
      <c r="E8" s="670"/>
      <c r="F8" s="670"/>
      <c r="G8" s="670"/>
      <c r="H8" s="671"/>
      <c r="I8" s="703"/>
      <c r="J8" s="704"/>
      <c r="K8" s="704"/>
      <c r="L8" s="704"/>
      <c r="M8" s="704"/>
      <c r="N8" s="704"/>
      <c r="O8" s="704"/>
      <c r="P8" s="704"/>
      <c r="Q8" s="704"/>
      <c r="R8" s="704"/>
      <c r="S8" s="704"/>
      <c r="T8" s="704"/>
      <c r="U8" s="704"/>
      <c r="V8" s="704"/>
      <c r="W8" s="704"/>
      <c r="X8" s="704"/>
      <c r="Y8" s="704"/>
      <c r="Z8" s="704"/>
      <c r="AA8" s="705"/>
      <c r="AB8" s="56"/>
    </row>
    <row r="9" spans="1:28" ht="5.0999999999999996" customHeight="1" thickBot="1" x14ac:dyDescent="0.25">
      <c r="B9" s="55"/>
      <c r="C9" s="57"/>
      <c r="D9" s="57"/>
      <c r="E9" s="57"/>
      <c r="F9" s="57"/>
      <c r="G9" s="57"/>
      <c r="H9" s="57"/>
      <c r="I9" s="58"/>
      <c r="J9" s="58"/>
      <c r="K9" s="58"/>
      <c r="L9" s="58"/>
      <c r="M9" s="58"/>
      <c r="N9" s="58"/>
      <c r="O9" s="58"/>
      <c r="P9" s="58"/>
      <c r="Q9" s="58"/>
      <c r="R9" s="58"/>
      <c r="S9" s="58"/>
      <c r="T9" s="59"/>
      <c r="U9" s="59"/>
      <c r="V9" s="59"/>
      <c r="W9" s="59"/>
      <c r="X9" s="59"/>
      <c r="Y9" s="57"/>
      <c r="Z9" s="57"/>
      <c r="AA9" s="57"/>
      <c r="AB9" s="56"/>
    </row>
    <row r="10" spans="1:28" ht="15" customHeight="1" thickBot="1" x14ac:dyDescent="0.25">
      <c r="B10" s="55"/>
      <c r="C10" s="666" t="s">
        <v>6</v>
      </c>
      <c r="D10" s="667"/>
      <c r="E10" s="667"/>
      <c r="F10" s="667"/>
      <c r="G10" s="667"/>
      <c r="H10" s="668"/>
      <c r="I10" s="1856" t="s">
        <v>784</v>
      </c>
      <c r="J10" s="1992"/>
      <c r="K10" s="1992"/>
      <c r="L10" s="1992"/>
      <c r="M10" s="1992"/>
      <c r="N10" s="1992"/>
      <c r="O10" s="1992"/>
      <c r="P10" s="1992"/>
      <c r="Q10" s="1992"/>
      <c r="R10" s="1992"/>
      <c r="S10" s="1993"/>
      <c r="T10" s="708" t="s">
        <v>8</v>
      </c>
      <c r="U10" s="709"/>
      <c r="V10" s="709"/>
      <c r="W10" s="710"/>
      <c r="X10" s="608" t="s">
        <v>9</v>
      </c>
      <c r="Y10" s="609"/>
      <c r="Z10" s="609"/>
      <c r="AA10" s="610"/>
      <c r="AB10" s="56"/>
    </row>
    <row r="11" spans="1:28" ht="21" customHeight="1" thickBot="1" x14ac:dyDescent="0.25">
      <c r="B11" s="55"/>
      <c r="C11" s="669"/>
      <c r="D11" s="670"/>
      <c r="E11" s="670"/>
      <c r="F11" s="670"/>
      <c r="G11" s="670"/>
      <c r="H11" s="671"/>
      <c r="I11" s="1994"/>
      <c r="J11" s="1995"/>
      <c r="K11" s="1995"/>
      <c r="L11" s="1995"/>
      <c r="M11" s="1995"/>
      <c r="N11" s="1995"/>
      <c r="O11" s="1995"/>
      <c r="P11" s="1995"/>
      <c r="Q11" s="1995"/>
      <c r="R11" s="1995"/>
      <c r="S11" s="1996"/>
      <c r="T11" s="804" t="s">
        <v>785</v>
      </c>
      <c r="U11" s="844"/>
      <c r="V11" s="844"/>
      <c r="W11" s="845"/>
      <c r="X11" s="1516">
        <v>2</v>
      </c>
      <c r="Y11" s="1528"/>
      <c r="Z11" s="1528"/>
      <c r="AA11" s="1529"/>
      <c r="AB11" s="56"/>
    </row>
    <row r="12" spans="1:28" ht="5.0999999999999996" customHeight="1" thickBot="1" x14ac:dyDescent="0.25">
      <c r="B12" s="60"/>
      <c r="C12" s="61"/>
      <c r="D12" s="61"/>
      <c r="E12" s="61"/>
      <c r="F12" s="61"/>
      <c r="G12" s="61"/>
      <c r="H12" s="61"/>
      <c r="I12" s="61"/>
      <c r="J12" s="61"/>
      <c r="K12" s="61"/>
      <c r="L12" s="61"/>
      <c r="M12" s="61"/>
      <c r="N12" s="61"/>
      <c r="O12" s="61"/>
      <c r="P12" s="61"/>
      <c r="Q12" s="61"/>
      <c r="R12" s="61"/>
      <c r="S12" s="61"/>
      <c r="T12" s="61"/>
      <c r="U12" s="61"/>
      <c r="V12" s="61"/>
      <c r="W12" s="61"/>
      <c r="X12" s="61"/>
      <c r="Y12" s="61"/>
      <c r="Z12" s="61"/>
      <c r="AA12" s="61"/>
      <c r="AB12" s="62"/>
    </row>
    <row r="13" spans="1:28" ht="20.100000000000001" customHeight="1" x14ac:dyDescent="0.2">
      <c r="B13" s="60"/>
      <c r="C13" s="666" t="s">
        <v>11</v>
      </c>
      <c r="D13" s="667"/>
      <c r="E13" s="667"/>
      <c r="F13" s="667"/>
      <c r="G13" s="667"/>
      <c r="H13" s="668"/>
      <c r="I13" s="829" t="s">
        <v>786</v>
      </c>
      <c r="J13" s="830"/>
      <c r="K13" s="830"/>
      <c r="L13" s="830"/>
      <c r="M13" s="830"/>
      <c r="N13" s="830"/>
      <c r="O13" s="830"/>
      <c r="P13" s="830"/>
      <c r="Q13" s="830"/>
      <c r="R13" s="830"/>
      <c r="S13" s="830"/>
      <c r="T13" s="830"/>
      <c r="U13" s="831"/>
      <c r="V13" s="666" t="s">
        <v>13</v>
      </c>
      <c r="W13" s="667"/>
      <c r="X13" s="667"/>
      <c r="Y13" s="667"/>
      <c r="Z13" s="667"/>
      <c r="AA13" s="668"/>
      <c r="AB13" s="62"/>
    </row>
    <row r="14" spans="1:28" ht="20.100000000000001" customHeight="1" thickBot="1" x14ac:dyDescent="0.25">
      <c r="B14" s="60"/>
      <c r="C14" s="669"/>
      <c r="D14" s="670"/>
      <c r="E14" s="670"/>
      <c r="F14" s="670"/>
      <c r="G14" s="670"/>
      <c r="H14" s="671"/>
      <c r="I14" s="832"/>
      <c r="J14" s="833"/>
      <c r="K14" s="833"/>
      <c r="L14" s="833"/>
      <c r="M14" s="833"/>
      <c r="N14" s="833"/>
      <c r="O14" s="833"/>
      <c r="P14" s="833"/>
      <c r="Q14" s="833"/>
      <c r="R14" s="833"/>
      <c r="S14" s="833"/>
      <c r="T14" s="833"/>
      <c r="U14" s="834"/>
      <c r="V14" s="835" t="s">
        <v>14</v>
      </c>
      <c r="W14" s="836"/>
      <c r="X14" s="836"/>
      <c r="Y14" s="836"/>
      <c r="Z14" s="836"/>
      <c r="AA14" s="837"/>
      <c r="AB14" s="62"/>
    </row>
    <row r="15" spans="1:28" ht="5.0999999999999996" customHeight="1" thickBot="1" x14ac:dyDescent="0.25">
      <c r="B15" s="60"/>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2"/>
    </row>
    <row r="16" spans="1:28" ht="60" customHeight="1" thickBot="1" x14ac:dyDescent="0.25">
      <c r="B16" s="60"/>
      <c r="C16" s="629" t="s">
        <v>15</v>
      </c>
      <c r="D16" s="630"/>
      <c r="E16" s="630"/>
      <c r="F16" s="630"/>
      <c r="G16" s="630"/>
      <c r="H16" s="631"/>
      <c r="I16" s="2037" t="s">
        <v>787</v>
      </c>
      <c r="J16" s="2038"/>
      <c r="K16" s="2038"/>
      <c r="L16" s="2038"/>
      <c r="M16" s="2038"/>
      <c r="N16" s="2038"/>
      <c r="O16" s="2038"/>
      <c r="P16" s="2038"/>
      <c r="Q16" s="2038"/>
      <c r="R16" s="2038"/>
      <c r="S16" s="2038"/>
      <c r="T16" s="2038"/>
      <c r="U16" s="2038"/>
      <c r="V16" s="2038"/>
      <c r="W16" s="2038"/>
      <c r="X16" s="2038"/>
      <c r="Y16" s="2038"/>
      <c r="Z16" s="2038"/>
      <c r="AA16" s="2039"/>
      <c r="AB16" s="62"/>
    </row>
    <row r="17" spans="2:39" ht="5.0999999999999996" customHeight="1" thickBot="1" x14ac:dyDescent="0.25">
      <c r="B17" s="60"/>
      <c r="C17" s="59"/>
      <c r="D17" s="59"/>
      <c r="E17" s="59"/>
      <c r="F17" s="59"/>
      <c r="G17" s="59"/>
      <c r="H17" s="59"/>
      <c r="I17" s="375"/>
      <c r="J17" s="375"/>
      <c r="K17" s="375"/>
      <c r="L17" s="375"/>
      <c r="M17" s="375"/>
      <c r="N17" s="375"/>
      <c r="O17" s="375"/>
      <c r="P17" s="375"/>
      <c r="Q17" s="375"/>
      <c r="R17" s="375"/>
      <c r="S17" s="375"/>
      <c r="T17" s="375"/>
      <c r="U17" s="375"/>
      <c r="V17" s="375"/>
      <c r="W17" s="375"/>
      <c r="X17" s="375"/>
      <c r="Y17" s="375"/>
      <c r="Z17" s="375"/>
      <c r="AA17" s="375"/>
      <c r="AB17" s="62"/>
    </row>
    <row r="18" spans="2:39" ht="132" customHeight="1" thickBot="1" x14ac:dyDescent="0.25">
      <c r="B18" s="60"/>
      <c r="C18" s="629" t="s">
        <v>73</v>
      </c>
      <c r="D18" s="630"/>
      <c r="E18" s="630"/>
      <c r="F18" s="630"/>
      <c r="G18" s="630"/>
      <c r="H18" s="631"/>
      <c r="I18" s="1989" t="s">
        <v>788</v>
      </c>
      <c r="J18" s="1990"/>
      <c r="K18" s="1990"/>
      <c r="L18" s="1990"/>
      <c r="M18" s="1990"/>
      <c r="N18" s="1990"/>
      <c r="O18" s="1990"/>
      <c r="P18" s="1990"/>
      <c r="Q18" s="1990"/>
      <c r="R18" s="1990"/>
      <c r="S18" s="1990"/>
      <c r="T18" s="1990"/>
      <c r="U18" s="1990"/>
      <c r="V18" s="1990"/>
      <c r="W18" s="1990"/>
      <c r="X18" s="1990"/>
      <c r="Y18" s="1990"/>
      <c r="Z18" s="1990"/>
      <c r="AA18" s="1991"/>
      <c r="AB18" s="62"/>
      <c r="AD18" s="1916"/>
      <c r="AE18" s="1916"/>
      <c r="AF18" s="1916"/>
      <c r="AG18" s="1916"/>
      <c r="AH18" s="1916"/>
      <c r="AI18" s="1916"/>
      <c r="AJ18" s="1916"/>
      <c r="AK18" s="1916"/>
      <c r="AL18" s="1916"/>
      <c r="AM18" s="1916"/>
    </row>
    <row r="19" spans="2:39" ht="5.0999999999999996" customHeight="1" thickBot="1" x14ac:dyDescent="0.25">
      <c r="B19" s="60"/>
      <c r="C19" s="59"/>
      <c r="D19" s="59"/>
      <c r="E19" s="59"/>
      <c r="F19" s="59"/>
      <c r="G19" s="59"/>
      <c r="H19" s="59"/>
      <c r="I19" s="63"/>
      <c r="J19" s="63"/>
      <c r="K19" s="63"/>
      <c r="L19" s="63"/>
      <c r="M19" s="63"/>
      <c r="N19" s="63"/>
      <c r="O19" s="63"/>
      <c r="P19" s="63"/>
      <c r="Q19" s="63"/>
      <c r="R19" s="63"/>
      <c r="S19" s="63"/>
      <c r="T19" s="63"/>
      <c r="U19" s="63"/>
      <c r="V19" s="63"/>
      <c r="W19" s="63"/>
      <c r="X19" s="63"/>
      <c r="Y19" s="63"/>
      <c r="Z19" s="63"/>
      <c r="AA19" s="63"/>
      <c r="AB19" s="62"/>
    </row>
    <row r="20" spans="2:39" s="46" customFormat="1" ht="22.5" customHeight="1" x14ac:dyDescent="0.2">
      <c r="B20" s="60"/>
      <c r="C20" s="684" t="s">
        <v>19</v>
      </c>
      <c r="D20" s="685"/>
      <c r="E20" s="685"/>
      <c r="F20" s="685"/>
      <c r="G20" s="685"/>
      <c r="H20" s="686"/>
      <c r="I20" s="814" t="s">
        <v>728</v>
      </c>
      <c r="J20" s="815"/>
      <c r="K20" s="815"/>
      <c r="L20" s="815"/>
      <c r="M20" s="815"/>
      <c r="N20" s="816"/>
      <c r="O20" s="608" t="s">
        <v>21</v>
      </c>
      <c r="P20" s="609"/>
      <c r="Q20" s="609"/>
      <c r="R20" s="609"/>
      <c r="S20" s="609"/>
      <c r="T20" s="609"/>
      <c r="U20" s="610"/>
      <c r="V20" s="608" t="s">
        <v>22</v>
      </c>
      <c r="W20" s="609"/>
      <c r="X20" s="609"/>
      <c r="Y20" s="609"/>
      <c r="Z20" s="609"/>
      <c r="AA20" s="610"/>
      <c r="AB20" s="62"/>
    </row>
    <row r="21" spans="2:39" s="46" customFormat="1" ht="30.75" customHeight="1" thickBot="1" x14ac:dyDescent="0.25">
      <c r="B21" s="60"/>
      <c r="C21" s="687"/>
      <c r="D21" s="688"/>
      <c r="E21" s="688"/>
      <c r="F21" s="688"/>
      <c r="G21" s="688"/>
      <c r="H21" s="689"/>
      <c r="I21" s="817"/>
      <c r="J21" s="818"/>
      <c r="K21" s="818"/>
      <c r="L21" s="818"/>
      <c r="M21" s="818"/>
      <c r="N21" s="819"/>
      <c r="O21" s="823" t="s">
        <v>176</v>
      </c>
      <c r="P21" s="824"/>
      <c r="Q21" s="824"/>
      <c r="R21" s="824"/>
      <c r="S21" s="824"/>
      <c r="T21" s="824"/>
      <c r="U21" s="825"/>
      <c r="V21" s="1516" t="s">
        <v>157</v>
      </c>
      <c r="W21" s="824"/>
      <c r="X21" s="824"/>
      <c r="Y21" s="824"/>
      <c r="Z21" s="824"/>
      <c r="AA21" s="825"/>
      <c r="AB21" s="62"/>
    </row>
    <row r="22" spans="2:39" ht="5.0999999999999996" customHeight="1" thickBot="1" x14ac:dyDescent="0.25">
      <c r="B22" s="60"/>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2"/>
    </row>
    <row r="23" spans="2:39" ht="31.5" customHeight="1" x14ac:dyDescent="0.2">
      <c r="B23" s="60"/>
      <c r="C23" s="608" t="s">
        <v>25</v>
      </c>
      <c r="D23" s="609"/>
      <c r="E23" s="609"/>
      <c r="F23" s="609"/>
      <c r="G23" s="609"/>
      <c r="H23" s="609"/>
      <c r="I23" s="610"/>
      <c r="J23" s="608" t="s">
        <v>26</v>
      </c>
      <c r="K23" s="609"/>
      <c r="L23" s="609"/>
      <c r="M23" s="609"/>
      <c r="N23" s="609"/>
      <c r="O23" s="609"/>
      <c r="P23" s="609"/>
      <c r="Q23" s="609"/>
      <c r="R23" s="610"/>
      <c r="S23" s="608" t="s">
        <v>27</v>
      </c>
      <c r="T23" s="609"/>
      <c r="U23" s="609"/>
      <c r="V23" s="609"/>
      <c r="W23" s="609"/>
      <c r="X23" s="609"/>
      <c r="Y23" s="609"/>
      <c r="Z23" s="609"/>
      <c r="AA23" s="610"/>
      <c r="AB23" s="62"/>
    </row>
    <row r="24" spans="2:39" ht="32.25" customHeight="1" thickBot="1" x14ac:dyDescent="0.25">
      <c r="B24" s="60"/>
      <c r="C24" s="808" t="s">
        <v>789</v>
      </c>
      <c r="D24" s="809"/>
      <c r="E24" s="809"/>
      <c r="F24" s="809"/>
      <c r="G24" s="809"/>
      <c r="H24" s="809"/>
      <c r="I24" s="810"/>
      <c r="J24" s="808" t="s">
        <v>731</v>
      </c>
      <c r="K24" s="809"/>
      <c r="L24" s="809"/>
      <c r="M24" s="809"/>
      <c r="N24" s="809"/>
      <c r="O24" s="809"/>
      <c r="P24" s="809"/>
      <c r="Q24" s="809"/>
      <c r="R24" s="810"/>
      <c r="S24" s="2004" t="s">
        <v>732</v>
      </c>
      <c r="T24" s="836"/>
      <c r="U24" s="836"/>
      <c r="V24" s="836"/>
      <c r="W24" s="836"/>
      <c r="X24" s="836"/>
      <c r="Y24" s="836"/>
      <c r="Z24" s="836"/>
      <c r="AA24" s="837"/>
      <c r="AB24" s="62"/>
    </row>
    <row r="25" spans="2:39" ht="5.0999999999999996" customHeight="1" thickBot="1" x14ac:dyDescent="0.25">
      <c r="B25" s="60"/>
      <c r="C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62"/>
    </row>
    <row r="26" spans="2:39" ht="54.75" customHeight="1" thickBot="1" x14ac:dyDescent="0.25">
      <c r="B26" s="60"/>
      <c r="C26" s="629" t="s">
        <v>31</v>
      </c>
      <c r="D26" s="630"/>
      <c r="E26" s="630"/>
      <c r="F26" s="630"/>
      <c r="G26" s="630"/>
      <c r="H26" s="631"/>
      <c r="I26" s="801" t="s">
        <v>790</v>
      </c>
      <c r="J26" s="2040"/>
      <c r="K26" s="2040"/>
      <c r="L26" s="2040"/>
      <c r="M26" s="2040"/>
      <c r="N26" s="2040"/>
      <c r="O26" s="2040"/>
      <c r="P26" s="2040"/>
      <c r="Q26" s="2040"/>
      <c r="R26" s="2040"/>
      <c r="S26" s="2040"/>
      <c r="T26" s="2040"/>
      <c r="U26" s="2040"/>
      <c r="V26" s="2040"/>
      <c r="W26" s="2040"/>
      <c r="X26" s="2040"/>
      <c r="Y26" s="2040"/>
      <c r="Z26" s="2040"/>
      <c r="AA26" s="2041"/>
      <c r="AB26" s="62"/>
    </row>
    <row r="27" spans="2:39" ht="5.0999999999999996" customHeight="1" thickBot="1" x14ac:dyDescent="0.25">
      <c r="B27" s="60"/>
      <c r="C27" s="59"/>
      <c r="D27" s="59"/>
      <c r="E27" s="59"/>
      <c r="F27" s="59"/>
      <c r="G27" s="59"/>
      <c r="H27" s="59"/>
      <c r="I27" s="63"/>
      <c r="J27" s="63"/>
      <c r="K27" s="63"/>
      <c r="L27" s="63"/>
      <c r="M27" s="63"/>
      <c r="N27" s="63"/>
      <c r="O27" s="63"/>
      <c r="P27" s="63"/>
      <c r="Q27" s="63"/>
      <c r="R27" s="63"/>
      <c r="S27" s="63"/>
      <c r="T27" s="63"/>
      <c r="U27" s="63"/>
      <c r="V27" s="63"/>
      <c r="W27" s="63"/>
      <c r="X27" s="63"/>
      <c r="Y27" s="63"/>
      <c r="Z27" s="63"/>
      <c r="AA27" s="63"/>
      <c r="AB27" s="62"/>
    </row>
    <row r="28" spans="2:39" ht="32.25" customHeight="1" thickBot="1" x14ac:dyDescent="0.25">
      <c r="B28" s="60"/>
      <c r="C28" s="629" t="s">
        <v>33</v>
      </c>
      <c r="D28" s="630"/>
      <c r="E28" s="630"/>
      <c r="F28" s="630"/>
      <c r="G28" s="630"/>
      <c r="H28" s="631"/>
      <c r="I28" s="804">
        <v>0.9</v>
      </c>
      <c r="J28" s="801"/>
      <c r="K28" s="1709" t="s">
        <v>34</v>
      </c>
      <c r="L28" s="1710"/>
      <c r="M28" s="1710"/>
      <c r="N28" s="1710"/>
      <c r="O28" s="2042"/>
      <c r="P28" s="805" t="s">
        <v>35</v>
      </c>
      <c r="Q28" s="806"/>
      <c r="R28" s="807"/>
      <c r="S28" s="376"/>
      <c r="T28" s="2001" t="s">
        <v>36</v>
      </c>
      <c r="U28" s="2002"/>
      <c r="V28" s="2003"/>
      <c r="W28" s="376" t="s">
        <v>135</v>
      </c>
      <c r="X28" s="805" t="s">
        <v>38</v>
      </c>
      <c r="Y28" s="806"/>
      <c r="Z28" s="807"/>
      <c r="AA28" s="337"/>
      <c r="AB28" s="62"/>
    </row>
    <row r="29" spans="2:39" ht="5.0999999999999996" customHeight="1" x14ac:dyDescent="0.2">
      <c r="B29" s="60"/>
      <c r="C29" s="61"/>
      <c r="D29" s="61"/>
      <c r="E29" s="61"/>
      <c r="F29" s="61"/>
      <c r="G29" s="61"/>
      <c r="H29" s="61"/>
      <c r="I29" s="61"/>
      <c r="J29" s="61"/>
      <c r="K29" s="61"/>
      <c r="L29" s="61"/>
      <c r="M29" s="61"/>
      <c r="N29" s="61"/>
      <c r="O29" s="61"/>
      <c r="P29" s="61"/>
      <c r="Q29" s="61"/>
      <c r="R29" s="61"/>
      <c r="S29" s="61"/>
      <c r="T29" s="61"/>
      <c r="U29" s="61"/>
      <c r="V29" s="61"/>
      <c r="W29" s="61"/>
      <c r="X29" s="61"/>
      <c r="Y29" s="61"/>
      <c r="Z29" s="61"/>
      <c r="AA29" s="61"/>
      <c r="AB29" s="62"/>
    </row>
    <row r="30" spans="2:39" s="1" customFormat="1" ht="15" thickBot="1" x14ac:dyDescent="0.25">
      <c r="B30" s="14"/>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6"/>
    </row>
    <row r="31" spans="2:39" s="1" customFormat="1" ht="15" customHeight="1" x14ac:dyDescent="0.25">
      <c r="B31" s="14"/>
      <c r="C31" s="651" t="s">
        <v>39</v>
      </c>
      <c r="D31" s="652"/>
      <c r="E31" s="652"/>
      <c r="F31" s="652"/>
      <c r="G31" s="652"/>
      <c r="H31" s="652"/>
      <c r="I31" s="652"/>
      <c r="J31" s="653"/>
      <c r="K31" s="660" t="s">
        <v>40</v>
      </c>
      <c r="L31" s="661"/>
      <c r="M31" s="661"/>
      <c r="N31" s="661"/>
      <c r="O31" s="661"/>
      <c r="P31" s="661"/>
      <c r="Q31" s="661"/>
      <c r="R31" s="661"/>
      <c r="S31" s="662" t="s">
        <v>41</v>
      </c>
      <c r="T31" s="662"/>
      <c r="U31" s="662"/>
      <c r="V31" s="662"/>
      <c r="W31" s="662"/>
      <c r="X31" s="663" t="s">
        <v>42</v>
      </c>
      <c r="Y31" s="663"/>
      <c r="Z31" s="663"/>
      <c r="AA31" s="664"/>
      <c r="AB31" s="16"/>
    </row>
    <row r="32" spans="2:39" s="1" customFormat="1" ht="14.25" customHeight="1" x14ac:dyDescent="0.2">
      <c r="B32" s="14"/>
      <c r="C32" s="654"/>
      <c r="D32" s="655"/>
      <c r="E32" s="655"/>
      <c r="F32" s="655"/>
      <c r="G32" s="655"/>
      <c r="H32" s="655"/>
      <c r="I32" s="655"/>
      <c r="J32" s="656"/>
      <c r="K32" s="665" t="s">
        <v>43</v>
      </c>
      <c r="L32" s="638"/>
      <c r="M32" s="638"/>
      <c r="N32" s="638"/>
      <c r="O32" s="638" t="s">
        <v>44</v>
      </c>
      <c r="P32" s="638"/>
      <c r="Q32" s="638"/>
      <c r="R32" s="638"/>
      <c r="S32" s="638" t="s">
        <v>43</v>
      </c>
      <c r="T32" s="638"/>
      <c r="U32" s="638" t="s">
        <v>44</v>
      </c>
      <c r="V32" s="638"/>
      <c r="W32" s="638"/>
      <c r="X32" s="638" t="s">
        <v>43</v>
      </c>
      <c r="Y32" s="638"/>
      <c r="Z32" s="638" t="s">
        <v>44</v>
      </c>
      <c r="AA32" s="639"/>
      <c r="AB32" s="16"/>
    </row>
    <row r="33" spans="2:28" s="1" customFormat="1" ht="15" customHeight="1" thickBot="1" x14ac:dyDescent="0.25">
      <c r="B33" s="14"/>
      <c r="C33" s="657"/>
      <c r="D33" s="658"/>
      <c r="E33" s="658"/>
      <c r="F33" s="658"/>
      <c r="G33" s="658"/>
      <c r="H33" s="658"/>
      <c r="I33" s="658"/>
      <c r="J33" s="659"/>
      <c r="K33" s="647">
        <v>0</v>
      </c>
      <c r="L33" s="648"/>
      <c r="M33" s="648"/>
      <c r="N33" s="648"/>
      <c r="O33" s="648">
        <v>69</v>
      </c>
      <c r="P33" s="648"/>
      <c r="Q33" s="648"/>
      <c r="R33" s="648"/>
      <c r="S33" s="648">
        <v>70</v>
      </c>
      <c r="T33" s="648"/>
      <c r="U33" s="648">
        <v>89</v>
      </c>
      <c r="V33" s="648"/>
      <c r="W33" s="648"/>
      <c r="X33" s="648">
        <v>90</v>
      </c>
      <c r="Y33" s="648"/>
      <c r="Z33" s="648">
        <v>100</v>
      </c>
      <c r="AA33" s="650"/>
      <c r="AB33" s="16"/>
    </row>
    <row r="34" spans="2:28" s="1" customFormat="1" ht="15" thickBot="1" x14ac:dyDescent="0.25">
      <c r="B34" s="14"/>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6"/>
    </row>
    <row r="35" spans="2:28" s="68" customFormat="1" x14ac:dyDescent="0.2">
      <c r="B35" s="268"/>
      <c r="C35" s="1008" t="s">
        <v>45</v>
      </c>
      <c r="D35" s="1009"/>
      <c r="E35" s="1009"/>
      <c r="F35" s="1009"/>
      <c r="G35" s="1009"/>
      <c r="H35" s="1009"/>
      <c r="I35" s="1009"/>
      <c r="J35" s="1009"/>
      <c r="K35" s="1009"/>
      <c r="L35" s="1009"/>
      <c r="M35" s="1009"/>
      <c r="N35" s="1009"/>
      <c r="O35" s="1009"/>
      <c r="P35" s="1009"/>
      <c r="Q35" s="1009"/>
      <c r="R35" s="1009"/>
      <c r="S35" s="1009"/>
      <c r="T35" s="1009"/>
      <c r="U35" s="1009"/>
      <c r="V35" s="1009"/>
      <c r="W35" s="1009"/>
      <c r="X35" s="1009"/>
      <c r="Y35" s="1009"/>
      <c r="Z35" s="1009"/>
      <c r="AA35" s="1010"/>
      <c r="AB35" s="62"/>
    </row>
    <row r="36" spans="2:28" s="68" customFormat="1" ht="15" thickBot="1" x14ac:dyDescent="0.25">
      <c r="B36" s="268"/>
      <c r="C36" s="1011"/>
      <c r="D36" s="1012"/>
      <c r="E36" s="1012"/>
      <c r="F36" s="1012"/>
      <c r="G36" s="1012"/>
      <c r="H36" s="1012"/>
      <c r="I36" s="1012"/>
      <c r="J36" s="1012"/>
      <c r="K36" s="1012"/>
      <c r="L36" s="1012"/>
      <c r="M36" s="1012"/>
      <c r="N36" s="1012"/>
      <c r="O36" s="1012"/>
      <c r="P36" s="1012"/>
      <c r="Q36" s="1012"/>
      <c r="R36" s="1012"/>
      <c r="S36" s="1012"/>
      <c r="T36" s="1012"/>
      <c r="U36" s="1012"/>
      <c r="V36" s="1012"/>
      <c r="W36" s="1012"/>
      <c r="X36" s="1012"/>
      <c r="Y36" s="1012"/>
      <c r="Z36" s="1012"/>
      <c r="AA36" s="1013"/>
      <c r="AB36" s="62"/>
    </row>
    <row r="37" spans="2:28" s="68" customFormat="1" ht="14.25" customHeight="1" x14ac:dyDescent="0.2">
      <c r="B37" s="268"/>
      <c r="C37" s="1008" t="s">
        <v>46</v>
      </c>
      <c r="D37" s="1009"/>
      <c r="E37" s="1009"/>
      <c r="F37" s="1009"/>
      <c r="G37" s="1010"/>
      <c r="H37" s="2043" t="s">
        <v>791</v>
      </c>
      <c r="I37" s="2043" t="s">
        <v>792</v>
      </c>
      <c r="J37" s="2043" t="s">
        <v>793</v>
      </c>
      <c r="K37" s="1018" t="s">
        <v>50</v>
      </c>
      <c r="L37" s="1018"/>
      <c r="M37" s="1018"/>
      <c r="N37" s="1009"/>
      <c r="O37" s="1009"/>
      <c r="P37" s="1009"/>
      <c r="Q37" s="1009"/>
      <c r="R37" s="1009"/>
      <c r="S37" s="1009"/>
      <c r="T37" s="1009"/>
      <c r="U37" s="1009"/>
      <c r="V37" s="1009"/>
      <c r="W37" s="1009"/>
      <c r="X37" s="1009"/>
      <c r="Y37" s="1009"/>
      <c r="Z37" s="1009"/>
      <c r="AA37" s="1010"/>
      <c r="AB37" s="62"/>
    </row>
    <row r="38" spans="2:28" s="68" customFormat="1" ht="78" customHeight="1" thickBot="1" x14ac:dyDescent="0.25">
      <c r="B38" s="268"/>
      <c r="C38" s="1011"/>
      <c r="D38" s="1012"/>
      <c r="E38" s="1012"/>
      <c r="F38" s="1012"/>
      <c r="G38" s="1013"/>
      <c r="H38" s="2044"/>
      <c r="I38" s="2044"/>
      <c r="J38" s="2044"/>
      <c r="K38" s="1019"/>
      <c r="L38" s="1019"/>
      <c r="M38" s="1019"/>
      <c r="N38" s="1012"/>
      <c r="O38" s="1012"/>
      <c r="P38" s="1012"/>
      <c r="Q38" s="1012"/>
      <c r="R38" s="1012"/>
      <c r="S38" s="1012"/>
      <c r="T38" s="1012"/>
      <c r="U38" s="1012"/>
      <c r="V38" s="1012"/>
      <c r="W38" s="1012"/>
      <c r="X38" s="1012"/>
      <c r="Y38" s="1012"/>
      <c r="Z38" s="1012"/>
      <c r="AA38" s="1013"/>
      <c r="AB38" s="62"/>
    </row>
    <row r="39" spans="2:28" s="68" customFormat="1" ht="216" customHeight="1" x14ac:dyDescent="0.2">
      <c r="B39" s="268"/>
      <c r="C39" s="1849" t="s">
        <v>273</v>
      </c>
      <c r="D39" s="2009"/>
      <c r="E39" s="2009"/>
      <c r="F39" s="2009"/>
      <c r="G39" s="2010"/>
      <c r="H39" s="180">
        <f>1513+1306+1143</f>
        <v>3962</v>
      </c>
      <c r="I39" s="180">
        <f>1513+1374+1194</f>
        <v>4081</v>
      </c>
      <c r="J39" s="359">
        <f>+H39/I39</f>
        <v>0.97084048027444259</v>
      </c>
      <c r="K39" s="2011" t="s">
        <v>794</v>
      </c>
      <c r="L39" s="2011"/>
      <c r="M39" s="2011"/>
      <c r="N39" s="2012"/>
      <c r="O39" s="2012"/>
      <c r="P39" s="2012"/>
      <c r="Q39" s="2012"/>
      <c r="R39" s="2012"/>
      <c r="S39" s="2012"/>
      <c r="T39" s="2012"/>
      <c r="U39" s="2012"/>
      <c r="V39" s="2012"/>
      <c r="W39" s="2012"/>
      <c r="X39" s="2012"/>
      <c r="Y39" s="2012"/>
      <c r="Z39" s="2012"/>
      <c r="AA39" s="2013"/>
      <c r="AB39" s="62"/>
    </row>
    <row r="40" spans="2:28" s="68" customFormat="1" ht="216" customHeight="1" x14ac:dyDescent="0.2">
      <c r="B40" s="268"/>
      <c r="C40" s="1849" t="s">
        <v>276</v>
      </c>
      <c r="D40" s="2009"/>
      <c r="E40" s="2009"/>
      <c r="F40" s="2009"/>
      <c r="G40" s="2010"/>
      <c r="H40" s="133">
        <f>874+885+1005</f>
        <v>2764</v>
      </c>
      <c r="I40" s="133">
        <f>879+907+1005</f>
        <v>2791</v>
      </c>
      <c r="J40" s="359">
        <f>IF(H40="","",+H40/I40)</f>
        <v>0.9903260480114654</v>
      </c>
      <c r="K40" s="2011" t="s">
        <v>795</v>
      </c>
      <c r="L40" s="2011"/>
      <c r="M40" s="2011"/>
      <c r="N40" s="2012"/>
      <c r="O40" s="2012"/>
      <c r="P40" s="2012"/>
      <c r="Q40" s="2012"/>
      <c r="R40" s="2012"/>
      <c r="S40" s="2012"/>
      <c r="T40" s="2012"/>
      <c r="U40" s="2012"/>
      <c r="V40" s="2012"/>
      <c r="W40" s="2012"/>
      <c r="X40" s="2012"/>
      <c r="Y40" s="2012"/>
      <c r="Z40" s="2012"/>
      <c r="AA40" s="2013"/>
      <c r="AB40" s="62"/>
    </row>
    <row r="41" spans="2:28" s="68" customFormat="1" ht="216" customHeight="1" x14ac:dyDescent="0.2">
      <c r="B41" s="268"/>
      <c r="C41" s="1849" t="s">
        <v>278</v>
      </c>
      <c r="D41" s="2009"/>
      <c r="E41" s="2009"/>
      <c r="F41" s="2009"/>
      <c r="G41" s="2010"/>
      <c r="H41" s="133">
        <f>790+849+917</f>
        <v>2556</v>
      </c>
      <c r="I41" s="133">
        <f>820+853+917</f>
        <v>2590</v>
      </c>
      <c r="J41" s="359">
        <f>IF(H41="","",+H41/I41)</f>
        <v>0.98687258687258683</v>
      </c>
      <c r="K41" s="2011" t="s">
        <v>796</v>
      </c>
      <c r="L41" s="2011"/>
      <c r="M41" s="2011"/>
      <c r="N41" s="2012"/>
      <c r="O41" s="2012"/>
      <c r="P41" s="2012"/>
      <c r="Q41" s="2012"/>
      <c r="R41" s="2012"/>
      <c r="S41" s="2012"/>
      <c r="T41" s="2012"/>
      <c r="U41" s="2012"/>
      <c r="V41" s="2012"/>
      <c r="W41" s="2012"/>
      <c r="X41" s="2012"/>
      <c r="Y41" s="2012"/>
      <c r="Z41" s="2012"/>
      <c r="AA41" s="2013"/>
      <c r="AB41" s="62"/>
    </row>
    <row r="42" spans="2:28" s="68" customFormat="1" ht="216" customHeight="1" thickBot="1" x14ac:dyDescent="0.25">
      <c r="B42" s="268"/>
      <c r="C42" s="1849" t="s">
        <v>280</v>
      </c>
      <c r="D42" s="2009"/>
      <c r="E42" s="2009"/>
      <c r="F42" s="2009"/>
      <c r="G42" s="2010"/>
      <c r="H42" s="133">
        <f>743+570+745</f>
        <v>2058</v>
      </c>
      <c r="I42" s="133">
        <f>743+584+785</f>
        <v>2112</v>
      </c>
      <c r="J42" s="359">
        <f>IF(H42="","",+H42/I42)</f>
        <v>0.97443181818181823</v>
      </c>
      <c r="K42" s="2011" t="s">
        <v>797</v>
      </c>
      <c r="L42" s="2011"/>
      <c r="M42" s="2011"/>
      <c r="N42" s="2012"/>
      <c r="O42" s="2012"/>
      <c r="P42" s="2012"/>
      <c r="Q42" s="2012"/>
      <c r="R42" s="2012"/>
      <c r="S42" s="2012"/>
      <c r="T42" s="2012"/>
      <c r="U42" s="2012"/>
      <c r="V42" s="2012"/>
      <c r="W42" s="2012"/>
      <c r="X42" s="2012"/>
      <c r="Y42" s="2012"/>
      <c r="Z42" s="2012"/>
      <c r="AA42" s="2013"/>
      <c r="AB42" s="62"/>
    </row>
    <row r="43" spans="2:28" s="68" customFormat="1" ht="20.100000000000001" customHeight="1" thickBot="1" x14ac:dyDescent="0.3">
      <c r="B43" s="268"/>
      <c r="C43" s="1002" t="s">
        <v>51</v>
      </c>
      <c r="D43" s="1003"/>
      <c r="E43" s="1003"/>
      <c r="F43" s="1003"/>
      <c r="G43" s="1004"/>
      <c r="H43" s="377">
        <f>IF(H39="","",SUM(H39:H42))</f>
        <v>11340</v>
      </c>
      <c r="I43" s="264">
        <f>IF(I39="","",SUM(I39:I42))</f>
        <v>11574</v>
      </c>
      <c r="J43" s="378">
        <f t="shared" ref="J43" si="0">IF(H43="","",+H43/I43)</f>
        <v>0.97978227060653189</v>
      </c>
      <c r="K43" s="1005"/>
      <c r="L43" s="1006"/>
      <c r="M43" s="1006"/>
      <c r="N43" s="1006"/>
      <c r="O43" s="1006"/>
      <c r="P43" s="1006"/>
      <c r="Q43" s="1006"/>
      <c r="R43" s="1006"/>
      <c r="S43" s="1006"/>
      <c r="T43" s="1006"/>
      <c r="U43" s="1006"/>
      <c r="V43" s="1006"/>
      <c r="W43" s="1006"/>
      <c r="X43" s="1006"/>
      <c r="Y43" s="1006"/>
      <c r="Z43" s="1006"/>
      <c r="AA43" s="1007"/>
      <c r="AB43" s="62"/>
    </row>
    <row r="44" spans="2:28" s="68" customFormat="1" ht="5.25" customHeight="1" x14ac:dyDescent="0.2">
      <c r="B44" s="268"/>
      <c r="C44" s="61"/>
      <c r="D44" s="61"/>
      <c r="E44" s="61"/>
      <c r="F44" s="61"/>
      <c r="G44" s="61"/>
      <c r="H44" s="327"/>
      <c r="I44" s="327"/>
      <c r="J44" s="137"/>
      <c r="K44" s="61"/>
      <c r="L44" s="61"/>
      <c r="M44" s="61"/>
      <c r="N44" s="61"/>
      <c r="O44" s="61"/>
      <c r="P44" s="61"/>
      <c r="Q44" s="61"/>
      <c r="R44" s="61"/>
      <c r="S44" s="61"/>
      <c r="T44" s="61"/>
      <c r="U44" s="61"/>
      <c r="V44" s="61"/>
      <c r="W44" s="61"/>
      <c r="X44" s="61"/>
      <c r="Y44" s="61"/>
      <c r="Z44" s="61"/>
      <c r="AA44" s="61"/>
      <c r="AB44" s="62"/>
    </row>
    <row r="45" spans="2:28" s="68" customFormat="1" ht="15" thickBot="1" x14ac:dyDescent="0.25">
      <c r="B45" s="268"/>
      <c r="C45" s="61"/>
      <c r="D45" s="61"/>
      <c r="E45" s="61"/>
      <c r="F45" s="61"/>
      <c r="G45" s="61"/>
      <c r="H45" s="327"/>
      <c r="I45" s="327"/>
      <c r="J45" s="137"/>
      <c r="K45" s="61"/>
      <c r="L45" s="61"/>
      <c r="M45" s="61"/>
      <c r="N45" s="61"/>
      <c r="O45" s="61"/>
      <c r="P45" s="61"/>
      <c r="Q45" s="61"/>
      <c r="R45" s="61"/>
      <c r="S45" s="61"/>
      <c r="T45" s="61"/>
      <c r="U45" s="61"/>
      <c r="V45" s="61"/>
      <c r="W45" s="61"/>
      <c r="X45" s="61"/>
      <c r="Y45" s="61"/>
      <c r="Z45" s="61"/>
      <c r="AA45" s="61"/>
      <c r="AB45" s="62"/>
    </row>
    <row r="46" spans="2:28" s="68" customFormat="1" x14ac:dyDescent="0.2">
      <c r="B46" s="268"/>
      <c r="C46" s="820" t="s">
        <v>52</v>
      </c>
      <c r="D46" s="821"/>
      <c r="E46" s="821"/>
      <c r="F46" s="821"/>
      <c r="G46" s="821"/>
      <c r="H46" s="821"/>
      <c r="I46" s="821"/>
      <c r="J46" s="821"/>
      <c r="K46" s="821"/>
      <c r="L46" s="821"/>
      <c r="M46" s="821"/>
      <c r="N46" s="821"/>
      <c r="O46" s="821"/>
      <c r="P46" s="821"/>
      <c r="Q46" s="821"/>
      <c r="R46" s="821"/>
      <c r="S46" s="821"/>
      <c r="T46" s="821"/>
      <c r="U46" s="821"/>
      <c r="V46" s="821"/>
      <c r="W46" s="821"/>
      <c r="X46" s="821"/>
      <c r="Y46" s="821"/>
      <c r="Z46" s="821"/>
      <c r="AA46" s="822"/>
      <c r="AB46" s="62"/>
    </row>
    <row r="47" spans="2:28" ht="15" thickBot="1" x14ac:dyDescent="0.25">
      <c r="B47" s="60"/>
      <c r="C47" s="1125"/>
      <c r="D47" s="1855"/>
      <c r="E47" s="1855"/>
      <c r="F47" s="1855"/>
      <c r="G47" s="1855"/>
      <c r="H47" s="1855"/>
      <c r="I47" s="1855"/>
      <c r="J47" s="1855"/>
      <c r="K47" s="1855"/>
      <c r="L47" s="1855"/>
      <c r="M47" s="1855"/>
      <c r="N47" s="1855"/>
      <c r="O47" s="1855"/>
      <c r="P47" s="1855"/>
      <c r="Q47" s="1855"/>
      <c r="R47" s="1855"/>
      <c r="S47" s="1855"/>
      <c r="T47" s="1855"/>
      <c r="U47" s="1855"/>
      <c r="V47" s="1855"/>
      <c r="W47" s="1855"/>
      <c r="X47" s="1855"/>
      <c r="Y47" s="1855"/>
      <c r="Z47" s="1855"/>
      <c r="AA47" s="1127"/>
      <c r="AB47" s="62"/>
    </row>
    <row r="48" spans="2:28" x14ac:dyDescent="0.2">
      <c r="B48" s="60"/>
      <c r="C48" s="1856" t="s">
        <v>192</v>
      </c>
      <c r="D48" s="1857"/>
      <c r="E48" s="1857"/>
      <c r="F48" s="1857"/>
      <c r="G48" s="1857"/>
      <c r="H48" s="1857"/>
      <c r="I48" s="1857"/>
      <c r="J48" s="1857"/>
      <c r="K48" s="1857"/>
      <c r="L48" s="1857"/>
      <c r="M48" s="1857"/>
      <c r="N48" s="1857"/>
      <c r="O48" s="1857"/>
      <c r="P48" s="1857"/>
      <c r="Q48" s="1857"/>
      <c r="R48" s="1857"/>
      <c r="S48" s="1857"/>
      <c r="T48" s="1857"/>
      <c r="U48" s="1857"/>
      <c r="V48" s="1857"/>
      <c r="W48" s="1857"/>
      <c r="X48" s="1857"/>
      <c r="Y48" s="1857"/>
      <c r="Z48" s="1857"/>
      <c r="AA48" s="1858"/>
      <c r="AB48" s="62"/>
    </row>
    <row r="49" spans="1:28" x14ac:dyDescent="0.2">
      <c r="B49" s="60"/>
      <c r="C49" s="1859"/>
      <c r="D49" s="1860"/>
      <c r="E49" s="1860"/>
      <c r="F49" s="1860"/>
      <c r="G49" s="1860"/>
      <c r="H49" s="1860"/>
      <c r="I49" s="1860"/>
      <c r="J49" s="1860"/>
      <c r="K49" s="1860"/>
      <c r="L49" s="1860"/>
      <c r="M49" s="1860"/>
      <c r="N49" s="1860"/>
      <c r="O49" s="1860"/>
      <c r="P49" s="1860"/>
      <c r="Q49" s="1860"/>
      <c r="R49" s="1860"/>
      <c r="S49" s="1860"/>
      <c r="T49" s="1860"/>
      <c r="U49" s="1860"/>
      <c r="V49" s="1860"/>
      <c r="W49" s="1860"/>
      <c r="X49" s="1860"/>
      <c r="Y49" s="1860"/>
      <c r="Z49" s="1860"/>
      <c r="AA49" s="1861"/>
      <c r="AB49" s="62"/>
    </row>
    <row r="50" spans="1:28" x14ac:dyDescent="0.2">
      <c r="B50" s="60"/>
      <c r="C50" s="1859"/>
      <c r="D50" s="1860"/>
      <c r="E50" s="1860"/>
      <c r="F50" s="1860"/>
      <c r="G50" s="1860"/>
      <c r="H50" s="1860"/>
      <c r="I50" s="1860"/>
      <c r="J50" s="1860"/>
      <c r="K50" s="1860"/>
      <c r="L50" s="1860"/>
      <c r="M50" s="1860"/>
      <c r="N50" s="1860"/>
      <c r="O50" s="1860"/>
      <c r="P50" s="1860"/>
      <c r="Q50" s="1860"/>
      <c r="R50" s="1860"/>
      <c r="S50" s="1860"/>
      <c r="T50" s="1860"/>
      <c r="U50" s="1860"/>
      <c r="V50" s="1860"/>
      <c r="W50" s="1860"/>
      <c r="X50" s="1860"/>
      <c r="Y50" s="1860"/>
      <c r="Z50" s="1860"/>
      <c r="AA50" s="1861"/>
      <c r="AB50" s="62"/>
    </row>
    <row r="51" spans="1:28" x14ac:dyDescent="0.2">
      <c r="B51" s="60"/>
      <c r="C51" s="1859"/>
      <c r="D51" s="1860"/>
      <c r="E51" s="1860"/>
      <c r="F51" s="1860"/>
      <c r="G51" s="1860"/>
      <c r="H51" s="1860"/>
      <c r="I51" s="1860"/>
      <c r="J51" s="1860"/>
      <c r="K51" s="1860"/>
      <c r="L51" s="1860"/>
      <c r="M51" s="1860"/>
      <c r="N51" s="1860"/>
      <c r="O51" s="1860"/>
      <c r="P51" s="1860"/>
      <c r="Q51" s="1860"/>
      <c r="R51" s="1860"/>
      <c r="S51" s="1860"/>
      <c r="T51" s="1860"/>
      <c r="U51" s="1860"/>
      <c r="V51" s="1860"/>
      <c r="W51" s="1860"/>
      <c r="X51" s="1860"/>
      <c r="Y51" s="1860"/>
      <c r="Z51" s="1860"/>
      <c r="AA51" s="1861"/>
      <c r="AB51" s="62"/>
    </row>
    <row r="52" spans="1:28" x14ac:dyDescent="0.2">
      <c r="B52" s="60"/>
      <c r="C52" s="1859"/>
      <c r="D52" s="1860"/>
      <c r="E52" s="1860"/>
      <c r="F52" s="1860"/>
      <c r="G52" s="1860"/>
      <c r="H52" s="1860"/>
      <c r="I52" s="1860"/>
      <c r="J52" s="1860"/>
      <c r="K52" s="1860"/>
      <c r="L52" s="1860"/>
      <c r="M52" s="1860"/>
      <c r="N52" s="1860"/>
      <c r="O52" s="1860"/>
      <c r="P52" s="1860"/>
      <c r="Q52" s="1860"/>
      <c r="R52" s="1860"/>
      <c r="S52" s="1860"/>
      <c r="T52" s="1860"/>
      <c r="U52" s="1860"/>
      <c r="V52" s="1860"/>
      <c r="W52" s="1860"/>
      <c r="X52" s="1860"/>
      <c r="Y52" s="1860"/>
      <c r="Z52" s="1860"/>
      <c r="AA52" s="1861"/>
      <c r="AB52" s="62"/>
    </row>
    <row r="53" spans="1:28" x14ac:dyDescent="0.2">
      <c r="B53" s="60"/>
      <c r="C53" s="1859"/>
      <c r="D53" s="1860"/>
      <c r="E53" s="1860"/>
      <c r="F53" s="1860"/>
      <c r="G53" s="1860"/>
      <c r="H53" s="1860"/>
      <c r="I53" s="1860"/>
      <c r="J53" s="1860"/>
      <c r="K53" s="1860"/>
      <c r="L53" s="1860"/>
      <c r="M53" s="1860"/>
      <c r="N53" s="1860"/>
      <c r="O53" s="1860"/>
      <c r="P53" s="1860"/>
      <c r="Q53" s="1860"/>
      <c r="R53" s="1860"/>
      <c r="S53" s="1860"/>
      <c r="T53" s="1860"/>
      <c r="U53" s="1860"/>
      <c r="V53" s="1860"/>
      <c r="W53" s="1860"/>
      <c r="X53" s="1860"/>
      <c r="Y53" s="1860"/>
      <c r="Z53" s="1860"/>
      <c r="AA53" s="1861"/>
      <c r="AB53" s="62"/>
    </row>
    <row r="54" spans="1:28" x14ac:dyDescent="0.2">
      <c r="B54" s="60"/>
      <c r="C54" s="1859"/>
      <c r="D54" s="1860"/>
      <c r="E54" s="1860"/>
      <c r="F54" s="1860"/>
      <c r="G54" s="1860"/>
      <c r="H54" s="1860"/>
      <c r="I54" s="1860"/>
      <c r="J54" s="1860"/>
      <c r="K54" s="1860"/>
      <c r="L54" s="1860"/>
      <c r="M54" s="1860"/>
      <c r="N54" s="1860"/>
      <c r="O54" s="1860"/>
      <c r="P54" s="1860"/>
      <c r="Q54" s="1860"/>
      <c r="R54" s="1860"/>
      <c r="S54" s="1860"/>
      <c r="T54" s="1860"/>
      <c r="U54" s="1860"/>
      <c r="V54" s="1860"/>
      <c r="W54" s="1860"/>
      <c r="X54" s="1860"/>
      <c r="Y54" s="1860"/>
      <c r="Z54" s="1860"/>
      <c r="AA54" s="1861"/>
      <c r="AB54" s="62"/>
    </row>
    <row r="55" spans="1:28" x14ac:dyDescent="0.2">
      <c r="B55" s="60"/>
      <c r="C55" s="1859"/>
      <c r="D55" s="1860"/>
      <c r="E55" s="1860"/>
      <c r="F55" s="1860"/>
      <c r="G55" s="1860"/>
      <c r="H55" s="1860"/>
      <c r="I55" s="1860"/>
      <c r="J55" s="1860"/>
      <c r="K55" s="1860"/>
      <c r="L55" s="1860"/>
      <c r="M55" s="1860"/>
      <c r="N55" s="1860"/>
      <c r="O55" s="1860"/>
      <c r="P55" s="1860"/>
      <c r="Q55" s="1860"/>
      <c r="R55" s="1860"/>
      <c r="S55" s="1860"/>
      <c r="T55" s="1860"/>
      <c r="U55" s="1860"/>
      <c r="V55" s="1860"/>
      <c r="W55" s="1860"/>
      <c r="X55" s="1860"/>
      <c r="Y55" s="1860"/>
      <c r="Z55" s="1860"/>
      <c r="AA55" s="1861"/>
      <c r="AB55" s="62"/>
    </row>
    <row r="56" spans="1:28" x14ac:dyDescent="0.2">
      <c r="B56" s="60"/>
      <c r="C56" s="1859"/>
      <c r="D56" s="1860"/>
      <c r="E56" s="1860"/>
      <c r="F56" s="1860"/>
      <c r="G56" s="1860"/>
      <c r="H56" s="1860"/>
      <c r="I56" s="1860"/>
      <c r="J56" s="1860"/>
      <c r="K56" s="1860"/>
      <c r="L56" s="1860"/>
      <c r="M56" s="1860"/>
      <c r="N56" s="1860"/>
      <c r="O56" s="1860"/>
      <c r="P56" s="1860"/>
      <c r="Q56" s="1860"/>
      <c r="R56" s="1860"/>
      <c r="S56" s="1860"/>
      <c r="T56" s="1860"/>
      <c r="U56" s="1860"/>
      <c r="V56" s="1860"/>
      <c r="W56" s="1860"/>
      <c r="X56" s="1860"/>
      <c r="Y56" s="1860"/>
      <c r="Z56" s="1860"/>
      <c r="AA56" s="1861"/>
      <c r="AB56" s="62"/>
    </row>
    <row r="57" spans="1:28" x14ac:dyDescent="0.2">
      <c r="B57" s="60"/>
      <c r="C57" s="1859"/>
      <c r="D57" s="1860"/>
      <c r="E57" s="1860"/>
      <c r="F57" s="1860"/>
      <c r="G57" s="1860"/>
      <c r="H57" s="1860"/>
      <c r="I57" s="1860"/>
      <c r="J57" s="1860"/>
      <c r="K57" s="1860"/>
      <c r="L57" s="1860"/>
      <c r="M57" s="1860"/>
      <c r="N57" s="1860"/>
      <c r="O57" s="1860"/>
      <c r="P57" s="1860"/>
      <c r="Q57" s="1860"/>
      <c r="R57" s="1860"/>
      <c r="S57" s="1860"/>
      <c r="T57" s="1860"/>
      <c r="U57" s="1860"/>
      <c r="V57" s="1860"/>
      <c r="W57" s="1860"/>
      <c r="X57" s="1860"/>
      <c r="Y57" s="1860"/>
      <c r="Z57" s="1860"/>
      <c r="AA57" s="1861"/>
      <c r="AB57" s="62"/>
    </row>
    <row r="58" spans="1:28" x14ac:dyDescent="0.2">
      <c r="B58" s="60"/>
      <c r="C58" s="1859"/>
      <c r="D58" s="1860"/>
      <c r="E58" s="1860"/>
      <c r="F58" s="1860"/>
      <c r="G58" s="1860"/>
      <c r="H58" s="1860"/>
      <c r="I58" s="1860"/>
      <c r="J58" s="1860"/>
      <c r="K58" s="1860"/>
      <c r="L58" s="1860"/>
      <c r="M58" s="1860"/>
      <c r="N58" s="1860"/>
      <c r="O58" s="1860"/>
      <c r="P58" s="1860"/>
      <c r="Q58" s="1860"/>
      <c r="R58" s="1860"/>
      <c r="S58" s="1860"/>
      <c r="T58" s="1860"/>
      <c r="U58" s="1860"/>
      <c r="V58" s="1860"/>
      <c r="W58" s="1860"/>
      <c r="X58" s="1860"/>
      <c r="Y58" s="1860"/>
      <c r="Z58" s="1860"/>
      <c r="AA58" s="1861"/>
      <c r="AB58" s="62"/>
    </row>
    <row r="59" spans="1:28" x14ac:dyDescent="0.2">
      <c r="B59" s="60"/>
      <c r="C59" s="1859"/>
      <c r="D59" s="1860"/>
      <c r="E59" s="1860"/>
      <c r="F59" s="1860"/>
      <c r="G59" s="1860"/>
      <c r="H59" s="1860"/>
      <c r="I59" s="1860"/>
      <c r="J59" s="1860"/>
      <c r="K59" s="1860"/>
      <c r="L59" s="1860"/>
      <c r="M59" s="1860"/>
      <c r="N59" s="1860"/>
      <c r="O59" s="1860"/>
      <c r="P59" s="1860"/>
      <c r="Q59" s="1860"/>
      <c r="R59" s="1860"/>
      <c r="S59" s="1860"/>
      <c r="T59" s="1860"/>
      <c r="U59" s="1860"/>
      <c r="V59" s="1860"/>
      <c r="W59" s="1860"/>
      <c r="X59" s="1860"/>
      <c r="Y59" s="1860"/>
      <c r="Z59" s="1860"/>
      <c r="AA59" s="1861"/>
      <c r="AB59" s="62"/>
    </row>
    <row r="60" spans="1:28" ht="15" thickBot="1" x14ac:dyDescent="0.25">
      <c r="B60" s="60"/>
      <c r="C60" s="1862"/>
      <c r="D60" s="1863"/>
      <c r="E60" s="1863"/>
      <c r="F60" s="1863"/>
      <c r="G60" s="1863"/>
      <c r="H60" s="1863"/>
      <c r="I60" s="1863"/>
      <c r="J60" s="1863"/>
      <c r="K60" s="1863"/>
      <c r="L60" s="1863"/>
      <c r="M60" s="1863"/>
      <c r="N60" s="1863"/>
      <c r="O60" s="1863"/>
      <c r="P60" s="1863"/>
      <c r="Q60" s="1863"/>
      <c r="R60" s="1863"/>
      <c r="S60" s="1863"/>
      <c r="T60" s="1863"/>
      <c r="U60" s="1863"/>
      <c r="V60" s="1863"/>
      <c r="W60" s="1863"/>
      <c r="X60" s="1863"/>
      <c r="Y60" s="1863"/>
      <c r="Z60" s="1863"/>
      <c r="AA60" s="1864"/>
      <c r="AB60" s="62"/>
    </row>
    <row r="61" spans="1:28" x14ac:dyDescent="0.2">
      <c r="B61" s="285"/>
      <c r="C61" s="328"/>
      <c r="D61" s="328"/>
      <c r="E61" s="328"/>
      <c r="F61" s="328"/>
      <c r="G61" s="328"/>
      <c r="H61" s="328"/>
      <c r="I61" s="328"/>
      <c r="J61" s="328"/>
      <c r="K61" s="328"/>
      <c r="L61" s="328"/>
      <c r="M61" s="328"/>
      <c r="N61" s="328"/>
      <c r="O61" s="328"/>
      <c r="P61" s="328"/>
      <c r="Q61" s="328"/>
      <c r="R61" s="328"/>
      <c r="S61" s="328"/>
      <c r="T61" s="328"/>
      <c r="U61" s="328"/>
      <c r="V61" s="328"/>
      <c r="W61" s="328"/>
      <c r="X61" s="328"/>
      <c r="Y61" s="328"/>
      <c r="Z61" s="328"/>
      <c r="AA61" s="328"/>
      <c r="AB61" s="80"/>
    </row>
    <row r="62" spans="1:28" ht="15" thickBot="1" x14ac:dyDescent="0.25">
      <c r="B62" s="287"/>
      <c r="C62" s="329"/>
      <c r="D62" s="329"/>
      <c r="E62" s="329"/>
      <c r="F62" s="329"/>
      <c r="G62" s="329"/>
      <c r="H62" s="329"/>
      <c r="I62" s="329"/>
      <c r="J62" s="329"/>
      <c r="K62" s="329"/>
      <c r="L62" s="329"/>
      <c r="M62" s="329"/>
      <c r="N62" s="329"/>
      <c r="O62" s="329"/>
      <c r="P62" s="329"/>
      <c r="Q62" s="329"/>
      <c r="R62" s="329"/>
      <c r="S62" s="329"/>
      <c r="T62" s="329"/>
      <c r="U62" s="329"/>
      <c r="V62" s="329"/>
      <c r="W62" s="329"/>
      <c r="X62" s="329"/>
      <c r="Y62" s="329"/>
      <c r="Z62" s="329"/>
      <c r="AA62" s="329"/>
      <c r="AB62" s="83"/>
    </row>
    <row r="63" spans="1:28" ht="14.25" customHeight="1" x14ac:dyDescent="0.2">
      <c r="B63" s="289"/>
      <c r="C63" s="1968" t="s">
        <v>46</v>
      </c>
      <c r="D63" s="1969"/>
      <c r="E63" s="1969"/>
      <c r="F63" s="1969"/>
      <c r="G63" s="1969"/>
      <c r="H63" s="1969" t="s">
        <v>91</v>
      </c>
      <c r="I63" s="1969"/>
      <c r="J63" s="1969" t="s">
        <v>64</v>
      </c>
      <c r="K63" s="1969"/>
      <c r="L63" s="1969"/>
      <c r="M63" s="1969"/>
      <c r="N63" s="1969"/>
      <c r="O63" s="1969"/>
      <c r="P63" s="2045" t="s">
        <v>760</v>
      </c>
      <c r="Q63" s="2045"/>
      <c r="R63" s="2045"/>
      <c r="S63" s="2045"/>
      <c r="T63" s="2045"/>
      <c r="U63" s="1969" t="s">
        <v>54</v>
      </c>
      <c r="V63" s="1969"/>
      <c r="W63" s="1969"/>
      <c r="X63" s="1969"/>
      <c r="Y63" s="1969"/>
      <c r="Z63" s="1969"/>
      <c r="AA63" s="1971"/>
      <c r="AB63" s="25"/>
    </row>
    <row r="64" spans="1:28" ht="14.25" customHeight="1" x14ac:dyDescent="0.2">
      <c r="A64" s="46"/>
      <c r="B64" s="26"/>
      <c r="C64" s="1970"/>
      <c r="D64" s="1128"/>
      <c r="E64" s="1128"/>
      <c r="F64" s="1128"/>
      <c r="G64" s="1128"/>
      <c r="H64" s="1128"/>
      <c r="I64" s="1128"/>
      <c r="J64" s="1128"/>
      <c r="K64" s="1128"/>
      <c r="L64" s="1128"/>
      <c r="M64" s="1128"/>
      <c r="N64" s="1128"/>
      <c r="O64" s="1128"/>
      <c r="P64" s="2046"/>
      <c r="Q64" s="2046"/>
      <c r="R64" s="2046"/>
      <c r="S64" s="2046"/>
      <c r="T64" s="2046"/>
      <c r="U64" s="1128"/>
      <c r="V64" s="1128"/>
      <c r="W64" s="1128"/>
      <c r="X64" s="1128"/>
      <c r="Y64" s="1128"/>
      <c r="Z64" s="1128"/>
      <c r="AA64" s="1972"/>
      <c r="AB64" s="25"/>
    </row>
    <row r="65" spans="1:28" ht="15" customHeight="1" x14ac:dyDescent="0.2">
      <c r="A65" s="46"/>
      <c r="B65" s="26"/>
      <c r="C65" s="1970"/>
      <c r="D65" s="1128"/>
      <c r="E65" s="1128"/>
      <c r="F65" s="1128"/>
      <c r="G65" s="1128"/>
      <c r="H65" s="1128"/>
      <c r="I65" s="1128"/>
      <c r="J65" s="1128"/>
      <c r="K65" s="1128"/>
      <c r="L65" s="1128"/>
      <c r="M65" s="1128"/>
      <c r="N65" s="1128"/>
      <c r="O65" s="1128"/>
      <c r="P65" s="2046"/>
      <c r="Q65" s="2046"/>
      <c r="R65" s="2046"/>
      <c r="S65" s="2046"/>
      <c r="T65" s="2046"/>
      <c r="U65" s="1128"/>
      <c r="V65" s="1128"/>
      <c r="W65" s="1128"/>
      <c r="X65" s="1128"/>
      <c r="Y65" s="1128"/>
      <c r="Z65" s="1128"/>
      <c r="AA65" s="1972"/>
      <c r="AB65" s="25"/>
    </row>
    <row r="66" spans="1:28" ht="90" customHeight="1" x14ac:dyDescent="0.2">
      <c r="B66" s="289"/>
      <c r="C66" s="2047" t="s">
        <v>273</v>
      </c>
      <c r="D66" s="1974"/>
      <c r="E66" s="1974"/>
      <c r="F66" s="1974"/>
      <c r="G66" s="1974"/>
      <c r="H66" s="1975">
        <v>1</v>
      </c>
      <c r="I66" s="1975"/>
      <c r="J66" s="1975">
        <f>+J39</f>
        <v>0.97084048027444259</v>
      </c>
      <c r="K66" s="1975"/>
      <c r="L66" s="1975"/>
      <c r="M66" s="1975"/>
      <c r="N66" s="1975"/>
      <c r="O66" s="1975"/>
      <c r="P66" s="2048" t="s">
        <v>798</v>
      </c>
      <c r="Q66" s="2048"/>
      <c r="R66" s="2048"/>
      <c r="S66" s="2048"/>
      <c r="T66" s="2048"/>
      <c r="U66" s="2049" t="s">
        <v>799</v>
      </c>
      <c r="V66" s="2049"/>
      <c r="W66" s="2049"/>
      <c r="X66" s="2049"/>
      <c r="Y66" s="2049"/>
      <c r="Z66" s="2049"/>
      <c r="AA66" s="2050"/>
      <c r="AB66" s="87"/>
    </row>
    <row r="67" spans="1:28" ht="61.5" customHeight="1" x14ac:dyDescent="0.2">
      <c r="B67" s="289"/>
      <c r="C67" s="2047" t="s">
        <v>276</v>
      </c>
      <c r="D67" s="1974"/>
      <c r="E67" s="1974"/>
      <c r="F67" s="1974"/>
      <c r="G67" s="1974"/>
      <c r="H67" s="1975">
        <v>1</v>
      </c>
      <c r="I67" s="1975"/>
      <c r="J67" s="1975">
        <f>+J40</f>
        <v>0.9903260480114654</v>
      </c>
      <c r="K67" s="1975"/>
      <c r="L67" s="1975"/>
      <c r="M67" s="1975"/>
      <c r="N67" s="1975"/>
      <c r="O67" s="1975"/>
      <c r="P67" s="2048" t="s">
        <v>798</v>
      </c>
      <c r="Q67" s="2048"/>
      <c r="R67" s="2048"/>
      <c r="S67" s="2048"/>
      <c r="T67" s="2048"/>
      <c r="U67" s="2049" t="s">
        <v>799</v>
      </c>
      <c r="V67" s="2049"/>
      <c r="W67" s="2049"/>
      <c r="X67" s="2049"/>
      <c r="Y67" s="2049"/>
      <c r="Z67" s="2049"/>
      <c r="AA67" s="2050"/>
      <c r="AB67" s="87"/>
    </row>
    <row r="68" spans="1:28" ht="60.75" customHeight="1" x14ac:dyDescent="0.2">
      <c r="B68" s="289"/>
      <c r="C68" s="2047" t="s">
        <v>278</v>
      </c>
      <c r="D68" s="1974"/>
      <c r="E68" s="1974"/>
      <c r="F68" s="1974"/>
      <c r="G68" s="1974"/>
      <c r="H68" s="1982">
        <v>1</v>
      </c>
      <c r="I68" s="1982"/>
      <c r="J68" s="2033">
        <f>+J41</f>
        <v>0.98687258687258683</v>
      </c>
      <c r="K68" s="2033"/>
      <c r="L68" s="2033"/>
      <c r="M68" s="2033"/>
      <c r="N68" s="2033"/>
      <c r="O68" s="2033"/>
      <c r="P68" s="2048" t="s">
        <v>798</v>
      </c>
      <c r="Q68" s="2048"/>
      <c r="R68" s="2048"/>
      <c r="S68" s="2048"/>
      <c r="T68" s="2048"/>
      <c r="U68" s="2049" t="s">
        <v>799</v>
      </c>
      <c r="V68" s="2049"/>
      <c r="W68" s="2049"/>
      <c r="X68" s="2049"/>
      <c r="Y68" s="2049"/>
      <c r="Z68" s="2049"/>
      <c r="AA68" s="2050"/>
      <c r="AB68" s="87"/>
    </row>
    <row r="69" spans="1:28" ht="60" customHeight="1" thickBot="1" x14ac:dyDescent="0.25">
      <c r="B69" s="289"/>
      <c r="C69" s="2051" t="s">
        <v>280</v>
      </c>
      <c r="D69" s="812"/>
      <c r="E69" s="812"/>
      <c r="F69" s="812"/>
      <c r="G69" s="812"/>
      <c r="H69" s="1986">
        <v>1</v>
      </c>
      <c r="I69" s="1986"/>
      <c r="J69" s="2028">
        <f>+J42</f>
        <v>0.97443181818181823</v>
      </c>
      <c r="K69" s="2028"/>
      <c r="L69" s="2028"/>
      <c r="M69" s="2028"/>
      <c r="N69" s="2028"/>
      <c r="O69" s="2028"/>
      <c r="P69" s="2052" t="s">
        <v>798</v>
      </c>
      <c r="Q69" s="2052"/>
      <c r="R69" s="2052"/>
      <c r="S69" s="2052"/>
      <c r="T69" s="2052"/>
      <c r="U69" s="2053" t="s">
        <v>799</v>
      </c>
      <c r="V69" s="2053"/>
      <c r="W69" s="2053"/>
      <c r="X69" s="2053"/>
      <c r="Y69" s="2053"/>
      <c r="Z69" s="2053"/>
      <c r="AA69" s="2054"/>
      <c r="AB69" s="87"/>
    </row>
    <row r="70" spans="1:28" x14ac:dyDescent="0.2">
      <c r="B70" s="291"/>
      <c r="C70" s="328"/>
      <c r="D70" s="328"/>
      <c r="E70" s="328"/>
      <c r="F70" s="328"/>
      <c r="G70" s="328"/>
      <c r="H70" s="328"/>
      <c r="I70" s="328"/>
      <c r="J70" s="328"/>
      <c r="K70" s="328"/>
      <c r="L70" s="328"/>
      <c r="M70" s="328"/>
      <c r="N70" s="328"/>
      <c r="O70" s="328"/>
      <c r="P70" s="328"/>
      <c r="Q70" s="328"/>
      <c r="R70" s="328"/>
      <c r="S70" s="328"/>
      <c r="T70" s="328"/>
      <c r="U70" s="328"/>
      <c r="V70" s="328"/>
      <c r="W70" s="328"/>
      <c r="X70" s="328"/>
      <c r="Y70" s="328"/>
      <c r="Z70" s="328"/>
      <c r="AA70" s="328"/>
      <c r="AB70" s="89"/>
    </row>
    <row r="109" ht="6" customHeight="1" x14ac:dyDescent="0.2"/>
  </sheetData>
  <mergeCells count="101">
    <mergeCell ref="C69:G69"/>
    <mergeCell ref="H69:I69"/>
    <mergeCell ref="J69:O69"/>
    <mergeCell ref="P69:T69"/>
    <mergeCell ref="U69:AA69"/>
    <mergeCell ref="C67:G67"/>
    <mergeCell ref="H67:I67"/>
    <mergeCell ref="J67:O67"/>
    <mergeCell ref="P67:T67"/>
    <mergeCell ref="U67:AA67"/>
    <mergeCell ref="C68:G68"/>
    <mergeCell ref="H68:I68"/>
    <mergeCell ref="J68:O68"/>
    <mergeCell ref="P68:T68"/>
    <mergeCell ref="U68:AA68"/>
    <mergeCell ref="C63:G65"/>
    <mergeCell ref="H63:I65"/>
    <mergeCell ref="J63:O65"/>
    <mergeCell ref="P63:T65"/>
    <mergeCell ref="U63:AA65"/>
    <mergeCell ref="C66:G66"/>
    <mergeCell ref="H66:I66"/>
    <mergeCell ref="J66:O66"/>
    <mergeCell ref="P66:T66"/>
    <mergeCell ref="U66:AA66"/>
    <mergeCell ref="C42:G42"/>
    <mergeCell ref="K42:AA42"/>
    <mergeCell ref="C43:G43"/>
    <mergeCell ref="K43:AA43"/>
    <mergeCell ref="C46:AA47"/>
    <mergeCell ref="C48:AA60"/>
    <mergeCell ref="C39:G39"/>
    <mergeCell ref="K39:AA39"/>
    <mergeCell ref="C40:G40"/>
    <mergeCell ref="K40:AA40"/>
    <mergeCell ref="C41:G41"/>
    <mergeCell ref="K41:AA41"/>
    <mergeCell ref="C35:AA36"/>
    <mergeCell ref="C37:G38"/>
    <mergeCell ref="H37:H38"/>
    <mergeCell ref="I37:I38"/>
    <mergeCell ref="J37:J38"/>
    <mergeCell ref="K37:AA38"/>
    <mergeCell ref="K33:N33"/>
    <mergeCell ref="O33:R33"/>
    <mergeCell ref="S33:T33"/>
    <mergeCell ref="U33:W33"/>
    <mergeCell ref="X33:Y33"/>
    <mergeCell ref="Z33:AA33"/>
    <mergeCell ref="C31:J33"/>
    <mergeCell ref="K31:R31"/>
    <mergeCell ref="S31:W31"/>
    <mergeCell ref="X31:AA31"/>
    <mergeCell ref="K32:N32"/>
    <mergeCell ref="O32:R32"/>
    <mergeCell ref="S32:T32"/>
    <mergeCell ref="U32:W32"/>
    <mergeCell ref="X32:Y32"/>
    <mergeCell ref="Z32:AA32"/>
    <mergeCell ref="C28:H28"/>
    <mergeCell ref="I28:J28"/>
    <mergeCell ref="K28:O28"/>
    <mergeCell ref="P28:R28"/>
    <mergeCell ref="T28:V28"/>
    <mergeCell ref="X28:Z28"/>
    <mergeCell ref="C23:I23"/>
    <mergeCell ref="J23:R23"/>
    <mergeCell ref="S23:AA23"/>
    <mergeCell ref="C24:I24"/>
    <mergeCell ref="J24:R24"/>
    <mergeCell ref="S24:AA24"/>
    <mergeCell ref="AD18:AM18"/>
    <mergeCell ref="C20:H21"/>
    <mergeCell ref="I20:N21"/>
    <mergeCell ref="O20:U20"/>
    <mergeCell ref="V20:AA20"/>
    <mergeCell ref="O21:U21"/>
    <mergeCell ref="V21:AA21"/>
    <mergeCell ref="C26:H26"/>
    <mergeCell ref="I26:AA26"/>
    <mergeCell ref="C16:H16"/>
    <mergeCell ref="I16:AA16"/>
    <mergeCell ref="C10:H11"/>
    <mergeCell ref="I10:S11"/>
    <mergeCell ref="T10:W10"/>
    <mergeCell ref="X10:AA10"/>
    <mergeCell ref="T11:W11"/>
    <mergeCell ref="X11:AA11"/>
    <mergeCell ref="C18:H18"/>
    <mergeCell ref="I18:AA18"/>
    <mergeCell ref="B2:G4"/>
    <mergeCell ref="H2:AB2"/>
    <mergeCell ref="H3:Q3"/>
    <mergeCell ref="R3:AB3"/>
    <mergeCell ref="H4:AB4"/>
    <mergeCell ref="C7:H8"/>
    <mergeCell ref="I7:AA8"/>
    <mergeCell ref="C13:H14"/>
    <mergeCell ref="I13:U14"/>
    <mergeCell ref="V13:AA13"/>
    <mergeCell ref="V14:AA14"/>
  </mergeCells>
  <pageMargins left="0.7" right="0.7" top="0.75" bottom="0.75" header="0.3" footer="0.3"/>
  <drawing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22"/>
  <sheetViews>
    <sheetView topLeftCell="A43" workbookViewId="0">
      <selection activeCell="I45" sqref="I45:I47"/>
    </sheetView>
  </sheetViews>
  <sheetFormatPr baseColWidth="10" defaultColWidth="3.7109375" defaultRowHeight="14.25" x14ac:dyDescent="0.2"/>
  <cols>
    <col min="1" max="1" width="3.7109375" style="48"/>
    <col min="2" max="2" width="2.85546875" style="48" customWidth="1"/>
    <col min="3" max="6" width="2.7109375" style="48" customWidth="1"/>
    <col min="7" max="7" width="4.28515625" style="48" customWidth="1"/>
    <col min="8" max="8" width="18.42578125" style="48" customWidth="1"/>
    <col min="9" max="9" width="13.42578125" style="48" customWidth="1"/>
    <col min="10" max="10" width="15" style="48" customWidth="1"/>
    <col min="11" max="12" width="3.42578125" style="48" customWidth="1"/>
    <col min="13" max="15" width="2.7109375" style="48" customWidth="1"/>
    <col min="16" max="16" width="3.42578125" style="48" customWidth="1"/>
    <col min="17" max="17" width="3.5703125" style="48" customWidth="1"/>
    <col min="18" max="18" width="3.7109375" style="48"/>
    <col min="19" max="19" width="3.28515625" style="48" customWidth="1"/>
    <col min="20" max="20" width="7.42578125" style="48" customWidth="1"/>
    <col min="21" max="21" width="3.5703125" style="48" customWidth="1"/>
    <col min="22" max="22" width="3.7109375" style="48"/>
    <col min="23" max="26" width="6.28515625" style="48" customWidth="1"/>
    <col min="27" max="27" width="4.140625" style="48" customWidth="1"/>
    <col min="28" max="28" width="2" style="48" customWidth="1"/>
    <col min="29" max="16384" width="3.7109375" style="48"/>
  </cols>
  <sheetData>
    <row r="1" spans="1:28" ht="15" thickBot="1" x14ac:dyDescent="0.25">
      <c r="A1" s="46"/>
      <c r="B1" s="47"/>
      <c r="C1" s="47"/>
      <c r="D1" s="47"/>
      <c r="E1" s="47"/>
      <c r="F1" s="47"/>
    </row>
    <row r="2" spans="1:28" ht="45.75" customHeight="1" x14ac:dyDescent="0.2">
      <c r="A2" s="46"/>
      <c r="B2" s="846"/>
      <c r="C2" s="847"/>
      <c r="D2" s="847"/>
      <c r="E2" s="847"/>
      <c r="F2" s="847"/>
      <c r="G2" s="847"/>
      <c r="H2" s="852" t="s">
        <v>0</v>
      </c>
      <c r="I2" s="852"/>
      <c r="J2" s="852"/>
      <c r="K2" s="852"/>
      <c r="L2" s="852"/>
      <c r="M2" s="852"/>
      <c r="N2" s="852"/>
      <c r="O2" s="852"/>
      <c r="P2" s="852"/>
      <c r="Q2" s="852"/>
      <c r="R2" s="852"/>
      <c r="S2" s="852"/>
      <c r="T2" s="852"/>
      <c r="U2" s="852"/>
      <c r="V2" s="852"/>
      <c r="W2" s="852"/>
      <c r="X2" s="852"/>
      <c r="Y2" s="852"/>
      <c r="Z2" s="852"/>
      <c r="AA2" s="852"/>
      <c r="AB2" s="853"/>
    </row>
    <row r="3" spans="1:28" ht="15" x14ac:dyDescent="0.2">
      <c r="A3" s="46"/>
      <c r="B3" s="848"/>
      <c r="C3" s="849"/>
      <c r="D3" s="849"/>
      <c r="E3" s="849"/>
      <c r="F3" s="849"/>
      <c r="G3" s="849"/>
      <c r="H3" s="854" t="s">
        <v>1</v>
      </c>
      <c r="I3" s="854"/>
      <c r="J3" s="854"/>
      <c r="K3" s="854"/>
      <c r="L3" s="854"/>
      <c r="M3" s="854"/>
      <c r="N3" s="854"/>
      <c r="O3" s="854"/>
      <c r="P3" s="854" t="s">
        <v>2</v>
      </c>
      <c r="Q3" s="854"/>
      <c r="R3" s="854"/>
      <c r="S3" s="854"/>
      <c r="T3" s="854"/>
      <c r="U3" s="854"/>
      <c r="V3" s="854"/>
      <c r="W3" s="854"/>
      <c r="X3" s="854"/>
      <c r="Y3" s="854"/>
      <c r="Z3" s="854"/>
      <c r="AA3" s="854"/>
      <c r="AB3" s="855"/>
    </row>
    <row r="4" spans="1:28" ht="15.75" thickBot="1" x14ac:dyDescent="0.25">
      <c r="A4" s="46"/>
      <c r="B4" s="850"/>
      <c r="C4" s="851"/>
      <c r="D4" s="851"/>
      <c r="E4" s="851"/>
      <c r="F4" s="851"/>
      <c r="G4" s="851"/>
      <c r="H4" s="856" t="s">
        <v>800</v>
      </c>
      <c r="I4" s="856"/>
      <c r="J4" s="856"/>
      <c r="K4" s="856"/>
      <c r="L4" s="856"/>
      <c r="M4" s="856"/>
      <c r="N4" s="856"/>
      <c r="O4" s="856"/>
      <c r="P4" s="856"/>
      <c r="Q4" s="856"/>
      <c r="R4" s="856"/>
      <c r="S4" s="856"/>
      <c r="T4" s="856"/>
      <c r="U4" s="856"/>
      <c r="V4" s="856"/>
      <c r="W4" s="856"/>
      <c r="X4" s="856"/>
      <c r="Y4" s="856"/>
      <c r="Z4" s="856"/>
      <c r="AA4" s="856"/>
      <c r="AB4" s="857"/>
    </row>
    <row r="5" spans="1:28" ht="15" x14ac:dyDescent="0.2">
      <c r="A5" s="46"/>
      <c r="B5" s="46"/>
      <c r="C5" s="46"/>
      <c r="D5" s="46"/>
      <c r="E5" s="46"/>
      <c r="F5" s="46"/>
      <c r="G5" s="46"/>
      <c r="H5" s="49"/>
      <c r="I5" s="49"/>
      <c r="J5" s="49"/>
      <c r="K5" s="49"/>
      <c r="L5" s="49"/>
      <c r="M5" s="49"/>
      <c r="N5" s="49"/>
      <c r="O5" s="49"/>
      <c r="P5" s="49"/>
      <c r="Q5" s="49"/>
      <c r="R5" s="49"/>
      <c r="S5" s="49"/>
      <c r="T5" s="49"/>
      <c r="U5" s="49"/>
      <c r="V5" s="49"/>
      <c r="W5" s="49"/>
      <c r="X5" s="49"/>
      <c r="Y5" s="49"/>
      <c r="Z5" s="49"/>
      <c r="AA5" s="49"/>
      <c r="AB5" s="49"/>
    </row>
    <row r="6" spans="1:28" ht="15.75" thickBot="1" x14ac:dyDescent="0.25">
      <c r="B6" s="50"/>
      <c r="C6" s="51"/>
      <c r="D6" s="51"/>
      <c r="E6" s="51"/>
      <c r="F6" s="51"/>
      <c r="G6" s="51"/>
      <c r="H6" s="51"/>
      <c r="I6" s="52"/>
      <c r="J6" s="52"/>
      <c r="K6" s="52"/>
      <c r="L6" s="52"/>
      <c r="M6" s="52"/>
      <c r="N6" s="52"/>
      <c r="O6" s="52"/>
      <c r="P6" s="52"/>
      <c r="Q6" s="52"/>
      <c r="R6" s="53"/>
      <c r="S6" s="53"/>
      <c r="T6" s="53"/>
      <c r="U6" s="53"/>
      <c r="V6" s="53"/>
      <c r="W6" s="51"/>
      <c r="X6" s="51"/>
      <c r="Y6" s="51"/>
      <c r="Z6" s="51"/>
      <c r="AA6" s="51"/>
      <c r="AB6" s="54"/>
    </row>
    <row r="7" spans="1:28" ht="15" customHeight="1" x14ac:dyDescent="0.2">
      <c r="B7" s="55"/>
      <c r="C7" s="666" t="s">
        <v>4</v>
      </c>
      <c r="D7" s="667"/>
      <c r="E7" s="667"/>
      <c r="F7" s="667"/>
      <c r="G7" s="667"/>
      <c r="H7" s="668"/>
      <c r="I7" s="700" t="s">
        <v>801</v>
      </c>
      <c r="J7" s="701"/>
      <c r="K7" s="701"/>
      <c r="L7" s="701"/>
      <c r="M7" s="701"/>
      <c r="N7" s="701"/>
      <c r="O7" s="701"/>
      <c r="P7" s="701"/>
      <c r="Q7" s="701"/>
      <c r="R7" s="701"/>
      <c r="S7" s="701"/>
      <c r="T7" s="701"/>
      <c r="U7" s="701"/>
      <c r="V7" s="701"/>
      <c r="W7" s="701"/>
      <c r="X7" s="701"/>
      <c r="Y7" s="701"/>
      <c r="Z7" s="701"/>
      <c r="AA7" s="702"/>
      <c r="AB7" s="56"/>
    </row>
    <row r="8" spans="1:28" ht="15.75" thickBot="1" x14ac:dyDescent="0.25">
      <c r="B8" s="55"/>
      <c r="C8" s="669"/>
      <c r="D8" s="670"/>
      <c r="E8" s="670"/>
      <c r="F8" s="670"/>
      <c r="G8" s="670"/>
      <c r="H8" s="671"/>
      <c r="I8" s="703"/>
      <c r="J8" s="704"/>
      <c r="K8" s="704"/>
      <c r="L8" s="704"/>
      <c r="M8" s="704"/>
      <c r="N8" s="704"/>
      <c r="O8" s="704"/>
      <c r="P8" s="704"/>
      <c r="Q8" s="704"/>
      <c r="R8" s="704"/>
      <c r="S8" s="704"/>
      <c r="T8" s="704"/>
      <c r="U8" s="704"/>
      <c r="V8" s="704"/>
      <c r="W8" s="704"/>
      <c r="X8" s="704"/>
      <c r="Y8" s="704"/>
      <c r="Z8" s="704"/>
      <c r="AA8" s="705"/>
      <c r="AB8" s="56"/>
    </row>
    <row r="9" spans="1:28" ht="15.75" thickBot="1" x14ac:dyDescent="0.25">
      <c r="B9" s="55"/>
      <c r="C9" s="57"/>
      <c r="D9" s="57"/>
      <c r="E9" s="57"/>
      <c r="F9" s="57"/>
      <c r="G9" s="57"/>
      <c r="H9" s="57"/>
      <c r="I9" s="58"/>
      <c r="J9" s="58"/>
      <c r="K9" s="58"/>
      <c r="L9" s="58"/>
      <c r="M9" s="58"/>
      <c r="N9" s="58"/>
      <c r="O9" s="58"/>
      <c r="P9" s="58"/>
      <c r="Q9" s="58"/>
      <c r="R9" s="59"/>
      <c r="S9" s="59"/>
      <c r="T9" s="59"/>
      <c r="U9" s="59"/>
      <c r="V9" s="59"/>
      <c r="W9" s="57"/>
      <c r="X9" s="57"/>
      <c r="Y9" s="57"/>
      <c r="Z9" s="57"/>
      <c r="AA9" s="57"/>
      <c r="AB9" s="56"/>
    </row>
    <row r="10" spans="1:28" ht="15" customHeight="1" thickBot="1" x14ac:dyDescent="0.25">
      <c r="B10" s="55"/>
      <c r="C10" s="666" t="s">
        <v>6</v>
      </c>
      <c r="D10" s="667"/>
      <c r="E10" s="667"/>
      <c r="F10" s="667"/>
      <c r="G10" s="667"/>
      <c r="H10" s="668"/>
      <c r="I10" s="838" t="s">
        <v>802</v>
      </c>
      <c r="J10" s="839"/>
      <c r="K10" s="839"/>
      <c r="L10" s="839"/>
      <c r="M10" s="839"/>
      <c r="N10" s="839"/>
      <c r="O10" s="839"/>
      <c r="P10" s="839"/>
      <c r="Q10" s="840"/>
      <c r="R10" s="708" t="s">
        <v>8</v>
      </c>
      <c r="S10" s="709"/>
      <c r="T10" s="709"/>
      <c r="U10" s="710"/>
      <c r="V10" s="608" t="s">
        <v>9</v>
      </c>
      <c r="W10" s="609"/>
      <c r="X10" s="609"/>
      <c r="Y10" s="609"/>
      <c r="Z10" s="609"/>
      <c r="AA10" s="610"/>
      <c r="AB10" s="56"/>
    </row>
    <row r="11" spans="1:28" ht="28.5" customHeight="1" thickBot="1" x14ac:dyDescent="0.25">
      <c r="B11" s="55"/>
      <c r="C11" s="669"/>
      <c r="D11" s="670"/>
      <c r="E11" s="670"/>
      <c r="F11" s="670"/>
      <c r="G11" s="670"/>
      <c r="H11" s="671"/>
      <c r="I11" s="841"/>
      <c r="J11" s="842"/>
      <c r="K11" s="842"/>
      <c r="L11" s="842"/>
      <c r="M11" s="842"/>
      <c r="N11" s="842"/>
      <c r="O11" s="842"/>
      <c r="P11" s="842"/>
      <c r="Q11" s="843"/>
      <c r="R11" s="804" t="s">
        <v>803</v>
      </c>
      <c r="S11" s="844"/>
      <c r="T11" s="844"/>
      <c r="U11" s="845"/>
      <c r="V11" s="1516" t="s">
        <v>705</v>
      </c>
      <c r="W11" s="1528"/>
      <c r="X11" s="1528"/>
      <c r="Y11" s="1528"/>
      <c r="Z11" s="1528"/>
      <c r="AA11" s="1529"/>
      <c r="AB11" s="56"/>
    </row>
    <row r="12" spans="1:28" ht="15" thickBot="1" x14ac:dyDescent="0.25">
      <c r="B12" s="60"/>
      <c r="C12" s="61"/>
      <c r="D12" s="61"/>
      <c r="E12" s="61"/>
      <c r="F12" s="61"/>
      <c r="G12" s="61"/>
      <c r="H12" s="61"/>
      <c r="I12" s="61"/>
      <c r="J12" s="61"/>
      <c r="K12" s="61"/>
      <c r="L12" s="61"/>
      <c r="M12" s="61"/>
      <c r="N12" s="61"/>
      <c r="O12" s="61"/>
      <c r="P12" s="61"/>
      <c r="Q12" s="61"/>
      <c r="R12" s="61"/>
      <c r="S12" s="61"/>
      <c r="T12" s="61"/>
      <c r="U12" s="61"/>
      <c r="V12" s="61"/>
      <c r="W12" s="61"/>
      <c r="X12" s="61"/>
      <c r="Y12" s="61"/>
      <c r="Z12" s="61"/>
      <c r="AA12" s="61"/>
      <c r="AB12" s="62"/>
    </row>
    <row r="13" spans="1:28" ht="15" customHeight="1" x14ac:dyDescent="0.2">
      <c r="B13" s="60"/>
      <c r="C13" s="666" t="s">
        <v>11</v>
      </c>
      <c r="D13" s="667"/>
      <c r="E13" s="667"/>
      <c r="F13" s="667"/>
      <c r="G13" s="667"/>
      <c r="H13" s="668"/>
      <c r="I13" s="829" t="s">
        <v>804</v>
      </c>
      <c r="J13" s="830"/>
      <c r="K13" s="830"/>
      <c r="L13" s="830"/>
      <c r="M13" s="830"/>
      <c r="N13" s="830"/>
      <c r="O13" s="830"/>
      <c r="P13" s="830"/>
      <c r="Q13" s="830"/>
      <c r="R13" s="830"/>
      <c r="S13" s="831"/>
      <c r="T13" s="666" t="s">
        <v>13</v>
      </c>
      <c r="U13" s="667"/>
      <c r="V13" s="667"/>
      <c r="W13" s="667"/>
      <c r="X13" s="667"/>
      <c r="Y13" s="667"/>
      <c r="Z13" s="667"/>
      <c r="AA13" s="668"/>
      <c r="AB13" s="62"/>
    </row>
    <row r="14" spans="1:28" ht="30" customHeight="1" thickBot="1" x14ac:dyDescent="0.25">
      <c r="B14" s="60"/>
      <c r="C14" s="669"/>
      <c r="D14" s="670"/>
      <c r="E14" s="670"/>
      <c r="F14" s="670"/>
      <c r="G14" s="670"/>
      <c r="H14" s="671"/>
      <c r="I14" s="832"/>
      <c r="J14" s="833"/>
      <c r="K14" s="833"/>
      <c r="L14" s="833"/>
      <c r="M14" s="833"/>
      <c r="N14" s="833"/>
      <c r="O14" s="833"/>
      <c r="P14" s="833"/>
      <c r="Q14" s="833"/>
      <c r="R14" s="833"/>
      <c r="S14" s="834"/>
      <c r="T14" s="835" t="s">
        <v>152</v>
      </c>
      <c r="U14" s="836"/>
      <c r="V14" s="836"/>
      <c r="W14" s="836"/>
      <c r="X14" s="836"/>
      <c r="Y14" s="836"/>
      <c r="Z14" s="836"/>
      <c r="AA14" s="837"/>
      <c r="AB14" s="62"/>
    </row>
    <row r="15" spans="1:28" ht="15" thickBot="1" x14ac:dyDescent="0.25">
      <c r="B15" s="60"/>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2"/>
    </row>
    <row r="16" spans="1:28" ht="57.75" customHeight="1" thickBot="1" x14ac:dyDescent="0.25">
      <c r="B16" s="60"/>
      <c r="C16" s="629" t="s">
        <v>15</v>
      </c>
      <c r="D16" s="630"/>
      <c r="E16" s="630"/>
      <c r="F16" s="630"/>
      <c r="G16" s="630"/>
      <c r="H16" s="631"/>
      <c r="I16" s="801" t="s">
        <v>805</v>
      </c>
      <c r="J16" s="802"/>
      <c r="K16" s="802"/>
      <c r="L16" s="802"/>
      <c r="M16" s="802"/>
      <c r="N16" s="802"/>
      <c r="O16" s="802"/>
      <c r="P16" s="802"/>
      <c r="Q16" s="802"/>
      <c r="R16" s="802"/>
      <c r="S16" s="802"/>
      <c r="T16" s="802"/>
      <c r="U16" s="802"/>
      <c r="V16" s="802"/>
      <c r="W16" s="802"/>
      <c r="X16" s="802"/>
      <c r="Y16" s="802"/>
      <c r="Z16" s="802"/>
      <c r="AA16" s="803"/>
      <c r="AB16" s="62"/>
    </row>
    <row r="17" spans="2:28" ht="16.5" customHeight="1" thickBot="1" x14ac:dyDescent="0.25">
      <c r="B17" s="60"/>
      <c r="C17" s="59"/>
      <c r="D17" s="59"/>
      <c r="E17" s="59"/>
      <c r="F17" s="59"/>
      <c r="G17" s="59"/>
      <c r="H17" s="59"/>
      <c r="I17" s="63"/>
      <c r="J17" s="63"/>
      <c r="K17" s="63"/>
      <c r="L17" s="63"/>
      <c r="M17" s="63"/>
      <c r="N17" s="63"/>
      <c r="O17" s="63"/>
      <c r="P17" s="63"/>
      <c r="Q17" s="63"/>
      <c r="R17" s="63"/>
      <c r="S17" s="63"/>
      <c r="T17" s="63"/>
      <c r="U17" s="63"/>
      <c r="V17" s="63"/>
      <c r="W17" s="63"/>
      <c r="X17" s="63"/>
      <c r="Y17" s="63"/>
      <c r="Z17" s="63"/>
      <c r="AA17" s="63"/>
      <c r="AB17" s="62"/>
    </row>
    <row r="18" spans="2:28" ht="141.75" customHeight="1" thickBot="1" x14ac:dyDescent="0.25">
      <c r="B18" s="60"/>
      <c r="C18" s="629" t="s">
        <v>73</v>
      </c>
      <c r="D18" s="630"/>
      <c r="E18" s="630"/>
      <c r="F18" s="630"/>
      <c r="G18" s="630"/>
      <c r="H18" s="631"/>
      <c r="I18" s="801" t="s">
        <v>806</v>
      </c>
      <c r="J18" s="802"/>
      <c r="K18" s="802"/>
      <c r="L18" s="802"/>
      <c r="M18" s="802"/>
      <c r="N18" s="802"/>
      <c r="O18" s="802"/>
      <c r="P18" s="802"/>
      <c r="Q18" s="802"/>
      <c r="R18" s="802"/>
      <c r="S18" s="802"/>
      <c r="T18" s="802"/>
      <c r="U18" s="802"/>
      <c r="V18" s="802"/>
      <c r="W18" s="802"/>
      <c r="X18" s="802"/>
      <c r="Y18" s="802"/>
      <c r="Z18" s="802"/>
      <c r="AA18" s="803"/>
      <c r="AB18" s="62"/>
    </row>
    <row r="19" spans="2:28" ht="16.5" customHeight="1" thickBot="1" x14ac:dyDescent="0.25">
      <c r="B19" s="60"/>
      <c r="C19" s="59"/>
      <c r="D19" s="59"/>
      <c r="E19" s="59"/>
      <c r="F19" s="59"/>
      <c r="G19" s="59"/>
      <c r="H19" s="59"/>
      <c r="I19" s="63"/>
      <c r="J19" s="63"/>
      <c r="K19" s="63"/>
      <c r="L19" s="63"/>
      <c r="M19" s="63"/>
      <c r="N19" s="63"/>
      <c r="O19" s="63"/>
      <c r="P19" s="63"/>
      <c r="Q19" s="63"/>
      <c r="R19" s="63"/>
      <c r="S19" s="63"/>
      <c r="T19" s="63"/>
      <c r="U19" s="63"/>
      <c r="V19" s="63"/>
      <c r="W19" s="63"/>
      <c r="X19" s="63"/>
      <c r="Y19" s="63"/>
      <c r="Z19" s="63"/>
      <c r="AA19" s="63"/>
      <c r="AB19" s="62"/>
    </row>
    <row r="20" spans="2:28" s="46" customFormat="1" ht="22.5" customHeight="1" x14ac:dyDescent="0.2">
      <c r="B20" s="60"/>
      <c r="C20" s="684" t="s">
        <v>19</v>
      </c>
      <c r="D20" s="685"/>
      <c r="E20" s="685"/>
      <c r="F20" s="685"/>
      <c r="G20" s="685"/>
      <c r="H20" s="686"/>
      <c r="I20" s="814" t="s">
        <v>807</v>
      </c>
      <c r="J20" s="815"/>
      <c r="K20" s="815"/>
      <c r="L20" s="816"/>
      <c r="M20" s="608" t="s">
        <v>21</v>
      </c>
      <c r="N20" s="609"/>
      <c r="O20" s="609"/>
      <c r="P20" s="609"/>
      <c r="Q20" s="609"/>
      <c r="R20" s="609"/>
      <c r="S20" s="610"/>
      <c r="T20" s="608" t="s">
        <v>22</v>
      </c>
      <c r="U20" s="609"/>
      <c r="V20" s="609"/>
      <c r="W20" s="609"/>
      <c r="X20" s="609"/>
      <c r="Y20" s="609"/>
      <c r="Z20" s="609"/>
      <c r="AA20" s="610"/>
      <c r="AB20" s="62"/>
    </row>
    <row r="21" spans="2:28" s="46" customFormat="1" ht="30.75" customHeight="1" thickBot="1" x14ac:dyDescent="0.25">
      <c r="B21" s="60"/>
      <c r="C21" s="687"/>
      <c r="D21" s="688"/>
      <c r="E21" s="688"/>
      <c r="F21" s="688"/>
      <c r="G21" s="688"/>
      <c r="H21" s="689"/>
      <c r="I21" s="817"/>
      <c r="J21" s="818"/>
      <c r="K21" s="818"/>
      <c r="L21" s="819"/>
      <c r="M21" s="823" t="s">
        <v>808</v>
      </c>
      <c r="N21" s="824"/>
      <c r="O21" s="824"/>
      <c r="P21" s="824"/>
      <c r="Q21" s="824"/>
      <c r="R21" s="824"/>
      <c r="S21" s="825"/>
      <c r="T21" s="2055" t="s">
        <v>157</v>
      </c>
      <c r="U21" s="2056"/>
      <c r="V21" s="2056"/>
      <c r="W21" s="2056"/>
      <c r="X21" s="2056"/>
      <c r="Y21" s="2056"/>
      <c r="Z21" s="2056"/>
      <c r="AA21" s="2057"/>
      <c r="AB21" s="62"/>
    </row>
    <row r="22" spans="2:28" ht="15" thickBot="1" x14ac:dyDescent="0.25">
      <c r="B22" s="60"/>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2"/>
    </row>
    <row r="23" spans="2:28" ht="31.5" customHeight="1" x14ac:dyDescent="0.2">
      <c r="B23" s="60"/>
      <c r="C23" s="608" t="s">
        <v>25</v>
      </c>
      <c r="D23" s="609"/>
      <c r="E23" s="609"/>
      <c r="F23" s="609"/>
      <c r="G23" s="609"/>
      <c r="H23" s="609"/>
      <c r="I23" s="610"/>
      <c r="J23" s="608" t="s">
        <v>26</v>
      </c>
      <c r="K23" s="609"/>
      <c r="L23" s="609"/>
      <c r="M23" s="609"/>
      <c r="N23" s="609"/>
      <c r="O23" s="609"/>
      <c r="P23" s="610"/>
      <c r="Q23" s="608" t="s">
        <v>27</v>
      </c>
      <c r="R23" s="609"/>
      <c r="S23" s="609"/>
      <c r="T23" s="609"/>
      <c r="U23" s="609"/>
      <c r="V23" s="609"/>
      <c r="W23" s="609"/>
      <c r="X23" s="609"/>
      <c r="Y23" s="609"/>
      <c r="Z23" s="609"/>
      <c r="AA23" s="610"/>
      <c r="AB23" s="62"/>
    </row>
    <row r="24" spans="2:28" ht="31.5" customHeight="1" thickBot="1" x14ac:dyDescent="0.25">
      <c r="B24" s="60"/>
      <c r="C24" s="808" t="s">
        <v>809</v>
      </c>
      <c r="D24" s="809"/>
      <c r="E24" s="809"/>
      <c r="F24" s="809"/>
      <c r="G24" s="809"/>
      <c r="H24" s="809"/>
      <c r="I24" s="810"/>
      <c r="J24" s="808" t="s">
        <v>810</v>
      </c>
      <c r="K24" s="809"/>
      <c r="L24" s="809"/>
      <c r="M24" s="809"/>
      <c r="N24" s="809"/>
      <c r="O24" s="809"/>
      <c r="P24" s="810"/>
      <c r="Q24" s="811" t="s">
        <v>227</v>
      </c>
      <c r="R24" s="812"/>
      <c r="S24" s="812"/>
      <c r="T24" s="812"/>
      <c r="U24" s="812"/>
      <c r="V24" s="812"/>
      <c r="W24" s="812"/>
      <c r="X24" s="812"/>
      <c r="Y24" s="812"/>
      <c r="Z24" s="812"/>
      <c r="AA24" s="813"/>
      <c r="AB24" s="62"/>
    </row>
    <row r="25" spans="2:28" ht="15" thickBot="1" x14ac:dyDescent="0.25">
      <c r="B25" s="60"/>
      <c r="C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62"/>
    </row>
    <row r="26" spans="2:28" ht="33" customHeight="1" thickBot="1" x14ac:dyDescent="0.25">
      <c r="B26" s="60"/>
      <c r="C26" s="629" t="s">
        <v>31</v>
      </c>
      <c r="D26" s="630"/>
      <c r="E26" s="630"/>
      <c r="F26" s="630"/>
      <c r="G26" s="630"/>
      <c r="H26" s="631"/>
      <c r="I26" s="801" t="s">
        <v>811</v>
      </c>
      <c r="J26" s="802"/>
      <c r="K26" s="802"/>
      <c r="L26" s="802"/>
      <c r="M26" s="802"/>
      <c r="N26" s="802"/>
      <c r="O26" s="802"/>
      <c r="P26" s="802"/>
      <c r="Q26" s="802"/>
      <c r="R26" s="802"/>
      <c r="S26" s="802"/>
      <c r="T26" s="802"/>
      <c r="U26" s="802"/>
      <c r="V26" s="802"/>
      <c r="W26" s="802"/>
      <c r="X26" s="802"/>
      <c r="Y26" s="802"/>
      <c r="Z26" s="802"/>
      <c r="AA26" s="803"/>
      <c r="AB26" s="62"/>
    </row>
    <row r="27" spans="2:28" ht="15.75" thickBot="1" x14ac:dyDescent="0.25">
      <c r="B27" s="60"/>
      <c r="C27" s="59"/>
      <c r="D27" s="59"/>
      <c r="E27" s="59"/>
      <c r="F27" s="59"/>
      <c r="G27" s="59"/>
      <c r="H27" s="59"/>
      <c r="I27" s="63"/>
      <c r="J27" s="63"/>
      <c r="K27" s="63"/>
      <c r="L27" s="63"/>
      <c r="M27" s="63"/>
      <c r="N27" s="63"/>
      <c r="O27" s="63"/>
      <c r="P27" s="63"/>
      <c r="Q27" s="63"/>
      <c r="R27" s="63"/>
      <c r="S27" s="63"/>
      <c r="T27" s="63"/>
      <c r="U27" s="63"/>
      <c r="V27" s="63"/>
      <c r="W27" s="63"/>
      <c r="X27" s="63"/>
      <c r="Y27" s="63"/>
      <c r="Z27" s="63"/>
      <c r="AA27" s="63"/>
      <c r="AB27" s="62"/>
    </row>
    <row r="28" spans="2:28" ht="53.25" customHeight="1" thickBot="1" x14ac:dyDescent="0.25">
      <c r="B28" s="60"/>
      <c r="C28" s="629" t="s">
        <v>33</v>
      </c>
      <c r="D28" s="630"/>
      <c r="E28" s="630"/>
      <c r="F28" s="630"/>
      <c r="G28" s="630"/>
      <c r="H28" s="631"/>
      <c r="I28" s="804">
        <v>0.05</v>
      </c>
      <c r="J28" s="801"/>
      <c r="K28" s="617" t="s">
        <v>34</v>
      </c>
      <c r="L28" s="618"/>
      <c r="M28" s="618"/>
      <c r="N28" s="619"/>
      <c r="O28" s="805" t="s">
        <v>35</v>
      </c>
      <c r="P28" s="806"/>
      <c r="Q28" s="806"/>
      <c r="R28" s="807"/>
      <c r="S28" s="64"/>
      <c r="T28" s="806" t="s">
        <v>36</v>
      </c>
      <c r="U28" s="806"/>
      <c r="V28" s="807"/>
      <c r="W28" s="31" t="s">
        <v>37</v>
      </c>
      <c r="X28" s="635" t="s">
        <v>38</v>
      </c>
      <c r="Y28" s="636"/>
      <c r="Z28" s="637"/>
      <c r="AA28" s="65"/>
      <c r="AB28" s="62"/>
    </row>
    <row r="29" spans="2:28" ht="15" thickBot="1" x14ac:dyDescent="0.25">
      <c r="B29" s="60"/>
      <c r="C29" s="61"/>
      <c r="D29" s="61"/>
      <c r="E29" s="61"/>
      <c r="F29" s="61"/>
      <c r="G29" s="61"/>
      <c r="H29" s="61"/>
      <c r="I29" s="61"/>
      <c r="J29" s="61"/>
      <c r="K29" s="61"/>
      <c r="L29" s="61"/>
      <c r="M29" s="61"/>
      <c r="N29" s="61"/>
      <c r="O29" s="61"/>
      <c r="P29" s="61"/>
      <c r="Q29" s="61"/>
      <c r="R29" s="61"/>
      <c r="S29" s="61"/>
      <c r="T29" s="61"/>
      <c r="U29" s="61"/>
      <c r="V29" s="61"/>
      <c r="W29" s="61"/>
      <c r="X29" s="61"/>
      <c r="Y29" s="61"/>
      <c r="Z29" s="61"/>
      <c r="AA29" s="61"/>
      <c r="AB29" s="62"/>
    </row>
    <row r="30" spans="2:28" ht="15" customHeight="1" x14ac:dyDescent="0.25">
      <c r="B30" s="60"/>
      <c r="C30" s="651" t="s">
        <v>39</v>
      </c>
      <c r="D30" s="652"/>
      <c r="E30" s="652"/>
      <c r="F30" s="652"/>
      <c r="G30" s="652"/>
      <c r="H30" s="652"/>
      <c r="I30" s="652"/>
      <c r="J30" s="653"/>
      <c r="K30" s="660" t="s">
        <v>40</v>
      </c>
      <c r="L30" s="661"/>
      <c r="M30" s="661"/>
      <c r="N30" s="661"/>
      <c r="O30" s="661"/>
      <c r="P30" s="661"/>
      <c r="Q30" s="661"/>
      <c r="R30" s="661"/>
      <c r="S30" s="662" t="s">
        <v>41</v>
      </c>
      <c r="T30" s="662"/>
      <c r="U30" s="662"/>
      <c r="V30" s="662"/>
      <c r="W30" s="662"/>
      <c r="X30" s="663" t="s">
        <v>42</v>
      </c>
      <c r="Y30" s="663"/>
      <c r="Z30" s="663"/>
      <c r="AA30" s="664"/>
      <c r="AB30" s="62"/>
    </row>
    <row r="31" spans="2:28" ht="14.25" customHeight="1" x14ac:dyDescent="0.2">
      <c r="B31" s="60"/>
      <c r="C31" s="654"/>
      <c r="D31" s="797"/>
      <c r="E31" s="797"/>
      <c r="F31" s="797"/>
      <c r="G31" s="797"/>
      <c r="H31" s="797"/>
      <c r="I31" s="797"/>
      <c r="J31" s="656"/>
      <c r="K31" s="798" t="s">
        <v>43</v>
      </c>
      <c r="L31" s="799"/>
      <c r="M31" s="799"/>
      <c r="N31" s="799"/>
      <c r="O31" s="799" t="s">
        <v>44</v>
      </c>
      <c r="P31" s="799"/>
      <c r="Q31" s="799"/>
      <c r="R31" s="799"/>
      <c r="S31" s="799" t="s">
        <v>43</v>
      </c>
      <c r="T31" s="799"/>
      <c r="U31" s="799" t="s">
        <v>44</v>
      </c>
      <c r="V31" s="799"/>
      <c r="W31" s="799"/>
      <c r="X31" s="799" t="s">
        <v>43</v>
      </c>
      <c r="Y31" s="799"/>
      <c r="Z31" s="799" t="s">
        <v>44</v>
      </c>
      <c r="AA31" s="800"/>
      <c r="AB31" s="62"/>
    </row>
    <row r="32" spans="2:28" ht="15" thickBot="1" x14ac:dyDescent="0.25">
      <c r="B32" s="60"/>
      <c r="C32" s="657"/>
      <c r="D32" s="658"/>
      <c r="E32" s="658"/>
      <c r="F32" s="658"/>
      <c r="G32" s="658"/>
      <c r="H32" s="658"/>
      <c r="I32" s="658"/>
      <c r="J32" s="659"/>
      <c r="K32" s="2064">
        <v>0.10100000000000001</v>
      </c>
      <c r="L32" s="2065"/>
      <c r="M32" s="2065"/>
      <c r="N32" s="2066"/>
      <c r="O32" s="2067">
        <v>1</v>
      </c>
      <c r="P32" s="2065"/>
      <c r="Q32" s="2065"/>
      <c r="R32" s="2066"/>
      <c r="S32" s="2067">
        <v>5.0999999999999997E-2</v>
      </c>
      <c r="T32" s="2066"/>
      <c r="U32" s="2067">
        <v>0.1</v>
      </c>
      <c r="V32" s="2065"/>
      <c r="W32" s="2066"/>
      <c r="X32" s="2067">
        <v>0</v>
      </c>
      <c r="Y32" s="2066"/>
      <c r="Z32" s="2068">
        <v>0.05</v>
      </c>
      <c r="AA32" s="2069"/>
      <c r="AB32" s="62"/>
    </row>
    <row r="33" spans="2:28" ht="15" thickBot="1" x14ac:dyDescent="0.25">
      <c r="B33" s="60"/>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2"/>
    </row>
    <row r="34" spans="2:28" s="68" customFormat="1" ht="15.75" thickBot="1" x14ac:dyDescent="0.25">
      <c r="B34" s="268"/>
      <c r="C34" s="1008" t="s">
        <v>45</v>
      </c>
      <c r="D34" s="1009"/>
      <c r="E34" s="1009"/>
      <c r="F34" s="1009"/>
      <c r="G34" s="1009"/>
      <c r="H34" s="1009"/>
      <c r="I34" s="1009"/>
      <c r="J34" s="1009"/>
      <c r="K34" s="1009"/>
      <c r="L34" s="1009"/>
      <c r="M34" s="1009"/>
      <c r="N34" s="1009"/>
      <c r="O34" s="1009"/>
      <c r="P34" s="1009"/>
      <c r="Q34" s="1009"/>
      <c r="R34" s="1009"/>
      <c r="S34" s="1009"/>
      <c r="T34" s="1009"/>
      <c r="U34" s="1009"/>
      <c r="V34" s="1009"/>
      <c r="W34" s="1009"/>
      <c r="X34" s="1009"/>
      <c r="Y34" s="1009"/>
      <c r="Z34" s="1009"/>
      <c r="AA34" s="1010"/>
      <c r="AB34" s="62"/>
    </row>
    <row r="35" spans="2:28" s="68" customFormat="1" ht="99.75" customHeight="1" thickBot="1" x14ac:dyDescent="0.25">
      <c r="B35" s="268"/>
      <c r="C35" s="1008" t="s">
        <v>46</v>
      </c>
      <c r="D35" s="1009"/>
      <c r="E35" s="1009"/>
      <c r="F35" s="1009"/>
      <c r="G35" s="1010"/>
      <c r="H35" s="202" t="s">
        <v>812</v>
      </c>
      <c r="I35" s="167" t="s">
        <v>813</v>
      </c>
      <c r="J35" s="167" t="s">
        <v>49</v>
      </c>
      <c r="K35" s="1146" t="s">
        <v>50</v>
      </c>
      <c r="L35" s="1147"/>
      <c r="M35" s="1147"/>
      <c r="N35" s="1147"/>
      <c r="O35" s="1147"/>
      <c r="P35" s="1147"/>
      <c r="Q35" s="1147"/>
      <c r="R35" s="1147"/>
      <c r="S35" s="1147"/>
      <c r="T35" s="1147"/>
      <c r="U35" s="1147"/>
      <c r="V35" s="1147"/>
      <c r="W35" s="1147"/>
      <c r="X35" s="1147"/>
      <c r="Y35" s="1147"/>
      <c r="Z35" s="1147"/>
      <c r="AA35" s="1148"/>
      <c r="AB35" s="62"/>
    </row>
    <row r="36" spans="2:28" s="68" customFormat="1" ht="31.5" customHeight="1" x14ac:dyDescent="0.2">
      <c r="B36" s="268"/>
      <c r="C36" s="1849" t="s">
        <v>486</v>
      </c>
      <c r="D36" s="1850"/>
      <c r="E36" s="1850"/>
      <c r="F36" s="1850"/>
      <c r="G36" s="1851"/>
      <c r="H36" s="379">
        <v>0</v>
      </c>
      <c r="I36" s="379">
        <v>656</v>
      </c>
      <c r="J36" s="380">
        <f>+H36/I36</f>
        <v>0</v>
      </c>
      <c r="K36" s="2058" t="s">
        <v>814</v>
      </c>
      <c r="L36" s="2059"/>
      <c r="M36" s="2059"/>
      <c r="N36" s="2059"/>
      <c r="O36" s="2059"/>
      <c r="P36" s="2059"/>
      <c r="Q36" s="2059"/>
      <c r="R36" s="2059"/>
      <c r="S36" s="2059"/>
      <c r="T36" s="2059"/>
      <c r="U36" s="2059"/>
      <c r="V36" s="2059"/>
      <c r="W36" s="2059"/>
      <c r="X36" s="2059"/>
      <c r="Y36" s="2059"/>
      <c r="Z36" s="2059"/>
      <c r="AA36" s="2060"/>
      <c r="AB36" s="62"/>
    </row>
    <row r="37" spans="2:28" s="68" customFormat="1" ht="111.75" customHeight="1" x14ac:dyDescent="0.2">
      <c r="B37" s="268"/>
      <c r="C37" s="1849" t="s">
        <v>488</v>
      </c>
      <c r="D37" s="1850"/>
      <c r="E37" s="1850"/>
      <c r="F37" s="1850"/>
      <c r="G37" s="1851"/>
      <c r="H37" s="381">
        <v>1</v>
      </c>
      <c r="I37" s="379">
        <v>656</v>
      </c>
      <c r="J37" s="380">
        <f t="shared" ref="J37:J47" si="0">+H37/I37</f>
        <v>1.5243902439024391E-3</v>
      </c>
      <c r="K37" s="2061" t="s">
        <v>815</v>
      </c>
      <c r="L37" s="2062"/>
      <c r="M37" s="2062"/>
      <c r="N37" s="2062"/>
      <c r="O37" s="2062"/>
      <c r="P37" s="2062"/>
      <c r="Q37" s="2062"/>
      <c r="R37" s="2062"/>
      <c r="S37" s="2062"/>
      <c r="T37" s="2062"/>
      <c r="U37" s="2062"/>
      <c r="V37" s="2062"/>
      <c r="W37" s="2062"/>
      <c r="X37" s="2062"/>
      <c r="Y37" s="2062"/>
      <c r="Z37" s="2062"/>
      <c r="AA37" s="2063"/>
      <c r="AB37" s="62"/>
    </row>
    <row r="38" spans="2:28" s="68" customFormat="1" ht="80.25" customHeight="1" x14ac:dyDescent="0.2">
      <c r="B38" s="268"/>
      <c r="C38" s="1849" t="s">
        <v>489</v>
      </c>
      <c r="D38" s="1850"/>
      <c r="E38" s="1850"/>
      <c r="F38" s="1850"/>
      <c r="G38" s="1851"/>
      <c r="H38" s="381">
        <v>1</v>
      </c>
      <c r="I38" s="379">
        <v>656</v>
      </c>
      <c r="J38" s="380">
        <f t="shared" si="0"/>
        <v>1.5243902439024391E-3</v>
      </c>
      <c r="K38" s="2070" t="s">
        <v>816</v>
      </c>
      <c r="L38" s="2071"/>
      <c r="M38" s="2071"/>
      <c r="N38" s="2071"/>
      <c r="O38" s="2071"/>
      <c r="P38" s="2071"/>
      <c r="Q38" s="2071"/>
      <c r="R38" s="2071"/>
      <c r="S38" s="2071"/>
      <c r="T38" s="2071"/>
      <c r="U38" s="2071"/>
      <c r="V38" s="2071"/>
      <c r="W38" s="2071"/>
      <c r="X38" s="2071"/>
      <c r="Y38" s="2071"/>
      <c r="Z38" s="2071"/>
      <c r="AA38" s="2072"/>
      <c r="AB38" s="62"/>
    </row>
    <row r="39" spans="2:28" s="68" customFormat="1" ht="48.75" customHeight="1" x14ac:dyDescent="0.2">
      <c r="B39" s="268"/>
      <c r="C39" s="1849" t="s">
        <v>490</v>
      </c>
      <c r="D39" s="1850"/>
      <c r="E39" s="1850"/>
      <c r="F39" s="1850"/>
      <c r="G39" s="1851"/>
      <c r="H39" s="381">
        <v>0</v>
      </c>
      <c r="I39" s="379">
        <v>656</v>
      </c>
      <c r="J39" s="380">
        <f t="shared" si="0"/>
        <v>0</v>
      </c>
      <c r="K39" s="2070" t="s">
        <v>817</v>
      </c>
      <c r="L39" s="2071"/>
      <c r="M39" s="2071"/>
      <c r="N39" s="2071"/>
      <c r="O39" s="2071"/>
      <c r="P39" s="2071"/>
      <c r="Q39" s="2071"/>
      <c r="R39" s="2071"/>
      <c r="S39" s="2071"/>
      <c r="T39" s="2071"/>
      <c r="U39" s="2071"/>
      <c r="V39" s="2071"/>
      <c r="W39" s="2071"/>
      <c r="X39" s="2071"/>
      <c r="Y39" s="2071"/>
      <c r="Z39" s="2071"/>
      <c r="AA39" s="2072"/>
      <c r="AB39" s="62"/>
    </row>
    <row r="40" spans="2:28" s="68" customFormat="1" ht="231.75" customHeight="1" x14ac:dyDescent="0.2">
      <c r="B40" s="268"/>
      <c r="C40" s="1849" t="s">
        <v>492</v>
      </c>
      <c r="D40" s="1850"/>
      <c r="E40" s="1850"/>
      <c r="F40" s="1850"/>
      <c r="G40" s="1851"/>
      <c r="H40" s="381">
        <v>29</v>
      </c>
      <c r="I40" s="379">
        <v>656</v>
      </c>
      <c r="J40" s="382">
        <f t="shared" si="0"/>
        <v>4.4207317073170729E-2</v>
      </c>
      <c r="K40" s="2061" t="s">
        <v>818</v>
      </c>
      <c r="L40" s="2062"/>
      <c r="M40" s="2062"/>
      <c r="N40" s="2062"/>
      <c r="O40" s="2062"/>
      <c r="P40" s="2062"/>
      <c r="Q40" s="2062"/>
      <c r="R40" s="2062"/>
      <c r="S40" s="2062"/>
      <c r="T40" s="2062"/>
      <c r="U40" s="2062"/>
      <c r="V40" s="2062"/>
      <c r="W40" s="2062"/>
      <c r="X40" s="2062"/>
      <c r="Y40" s="2062"/>
      <c r="Z40" s="2062"/>
      <c r="AA40" s="2063"/>
      <c r="AB40" s="62"/>
    </row>
    <row r="41" spans="2:28" s="68" customFormat="1" ht="98.25" customHeight="1" x14ac:dyDescent="0.2">
      <c r="B41" s="268"/>
      <c r="C41" s="1849" t="s">
        <v>493</v>
      </c>
      <c r="D41" s="1850"/>
      <c r="E41" s="1850"/>
      <c r="F41" s="1850"/>
      <c r="G41" s="1851"/>
      <c r="H41" s="381">
        <v>5</v>
      </c>
      <c r="I41" s="379">
        <v>645</v>
      </c>
      <c r="J41" s="380">
        <f t="shared" si="0"/>
        <v>7.7519379844961239E-3</v>
      </c>
      <c r="K41" s="2070" t="s">
        <v>819</v>
      </c>
      <c r="L41" s="2071"/>
      <c r="M41" s="2071"/>
      <c r="N41" s="2071"/>
      <c r="O41" s="2071"/>
      <c r="P41" s="2071"/>
      <c r="Q41" s="2071"/>
      <c r="R41" s="2071"/>
      <c r="S41" s="2071"/>
      <c r="T41" s="2071"/>
      <c r="U41" s="2071"/>
      <c r="V41" s="2071"/>
      <c r="W41" s="2071"/>
      <c r="X41" s="2071"/>
      <c r="Y41" s="2071"/>
      <c r="Z41" s="2071"/>
      <c r="AA41" s="2072"/>
      <c r="AB41" s="62"/>
    </row>
    <row r="42" spans="2:28" s="68" customFormat="1" ht="42" customHeight="1" x14ac:dyDescent="0.2">
      <c r="B42" s="268"/>
      <c r="C42" s="1849" t="s">
        <v>494</v>
      </c>
      <c r="D42" s="1850"/>
      <c r="E42" s="1850"/>
      <c r="F42" s="1850"/>
      <c r="G42" s="1851"/>
      <c r="H42" s="381">
        <v>0</v>
      </c>
      <c r="I42" s="379">
        <v>645</v>
      </c>
      <c r="J42" s="380">
        <f t="shared" si="0"/>
        <v>0</v>
      </c>
      <c r="K42" s="2070" t="s">
        <v>820</v>
      </c>
      <c r="L42" s="2071"/>
      <c r="M42" s="2071"/>
      <c r="N42" s="2071"/>
      <c r="O42" s="2071"/>
      <c r="P42" s="2071"/>
      <c r="Q42" s="2071"/>
      <c r="R42" s="2071"/>
      <c r="S42" s="2071"/>
      <c r="T42" s="2071"/>
      <c r="U42" s="2071"/>
      <c r="V42" s="2071"/>
      <c r="W42" s="2071"/>
      <c r="X42" s="2071"/>
      <c r="Y42" s="2071"/>
      <c r="Z42" s="2071"/>
      <c r="AA42" s="2072"/>
      <c r="AB42" s="62"/>
    </row>
    <row r="43" spans="2:28" s="68" customFormat="1" ht="24" customHeight="1" x14ac:dyDescent="0.2">
      <c r="B43" s="268"/>
      <c r="C43" s="1849" t="s">
        <v>496</v>
      </c>
      <c r="D43" s="1850"/>
      <c r="E43" s="1850"/>
      <c r="F43" s="1850"/>
      <c r="G43" s="1851"/>
      <c r="H43" s="381">
        <v>0</v>
      </c>
      <c r="I43" s="379">
        <v>645</v>
      </c>
      <c r="J43" s="380">
        <f t="shared" si="0"/>
        <v>0</v>
      </c>
      <c r="K43" s="2070" t="s">
        <v>821</v>
      </c>
      <c r="L43" s="2071"/>
      <c r="M43" s="2071"/>
      <c r="N43" s="2071"/>
      <c r="O43" s="2071"/>
      <c r="P43" s="2071"/>
      <c r="Q43" s="2071"/>
      <c r="R43" s="2071"/>
      <c r="S43" s="2071"/>
      <c r="T43" s="2071"/>
      <c r="U43" s="2071"/>
      <c r="V43" s="2071"/>
      <c r="W43" s="2071"/>
      <c r="X43" s="2071"/>
      <c r="Y43" s="2071"/>
      <c r="Z43" s="2071"/>
      <c r="AA43" s="2072"/>
      <c r="AB43" s="62"/>
    </row>
    <row r="44" spans="2:28" s="68" customFormat="1" ht="24.75" customHeight="1" x14ac:dyDescent="0.2">
      <c r="B44" s="268"/>
      <c r="C44" s="1849" t="s">
        <v>497</v>
      </c>
      <c r="D44" s="1850"/>
      <c r="E44" s="1850"/>
      <c r="F44" s="1850"/>
      <c r="G44" s="1851"/>
      <c r="H44" s="381">
        <v>0</v>
      </c>
      <c r="I44" s="379">
        <v>645</v>
      </c>
      <c r="J44" s="380">
        <f t="shared" si="0"/>
        <v>0</v>
      </c>
      <c r="K44" s="2070" t="s">
        <v>822</v>
      </c>
      <c r="L44" s="2071"/>
      <c r="M44" s="2071"/>
      <c r="N44" s="2071"/>
      <c r="O44" s="2071"/>
      <c r="P44" s="2071"/>
      <c r="Q44" s="2071"/>
      <c r="R44" s="2071"/>
      <c r="S44" s="2071"/>
      <c r="T44" s="2071"/>
      <c r="U44" s="2071"/>
      <c r="V44" s="2071"/>
      <c r="W44" s="2071"/>
      <c r="X44" s="2071"/>
      <c r="Y44" s="2071"/>
      <c r="Z44" s="2071"/>
      <c r="AA44" s="2072"/>
      <c r="AB44" s="62"/>
    </row>
    <row r="45" spans="2:28" s="68" customFormat="1" ht="77.25" customHeight="1" x14ac:dyDescent="0.2">
      <c r="B45" s="268"/>
      <c r="C45" s="1849" t="s">
        <v>498</v>
      </c>
      <c r="D45" s="1850"/>
      <c r="E45" s="1850"/>
      <c r="F45" s="1850"/>
      <c r="G45" s="1851"/>
      <c r="H45" s="381">
        <v>1</v>
      </c>
      <c r="I45" s="379">
        <v>644</v>
      </c>
      <c r="J45" s="382">
        <f t="shared" si="0"/>
        <v>1.5527950310559005E-3</v>
      </c>
      <c r="K45" s="2070" t="s">
        <v>823</v>
      </c>
      <c r="L45" s="2071"/>
      <c r="M45" s="2071"/>
      <c r="N45" s="2071"/>
      <c r="O45" s="2071"/>
      <c r="P45" s="2071"/>
      <c r="Q45" s="2071"/>
      <c r="R45" s="2071"/>
      <c r="S45" s="2071"/>
      <c r="T45" s="2071"/>
      <c r="U45" s="2071"/>
      <c r="V45" s="2071"/>
      <c r="W45" s="2071"/>
      <c r="X45" s="2071"/>
      <c r="Y45" s="2071"/>
      <c r="Z45" s="2071"/>
      <c r="AA45" s="2072"/>
      <c r="AB45" s="62"/>
    </row>
    <row r="46" spans="2:28" s="68" customFormat="1" x14ac:dyDescent="0.2">
      <c r="B46" s="268"/>
      <c r="C46" s="1849" t="s">
        <v>500</v>
      </c>
      <c r="D46" s="1850"/>
      <c r="E46" s="1850"/>
      <c r="F46" s="1850"/>
      <c r="G46" s="1851"/>
      <c r="H46" s="381">
        <v>0</v>
      </c>
      <c r="I46" s="379">
        <v>642</v>
      </c>
      <c r="J46" s="170">
        <f t="shared" si="0"/>
        <v>0</v>
      </c>
      <c r="K46" s="2070" t="s">
        <v>824</v>
      </c>
      <c r="L46" s="2071"/>
      <c r="M46" s="2071"/>
      <c r="N46" s="2071"/>
      <c r="O46" s="2071"/>
      <c r="P46" s="2071"/>
      <c r="Q46" s="2071"/>
      <c r="R46" s="2071"/>
      <c r="S46" s="2071"/>
      <c r="T46" s="2071"/>
      <c r="U46" s="2071"/>
      <c r="V46" s="2071"/>
      <c r="W46" s="2071"/>
      <c r="X46" s="2071"/>
      <c r="Y46" s="2071"/>
      <c r="Z46" s="2071"/>
      <c r="AA46" s="2072"/>
      <c r="AB46" s="62"/>
    </row>
    <row r="47" spans="2:28" s="68" customFormat="1" ht="84" customHeight="1" thickBot="1" x14ac:dyDescent="0.25">
      <c r="B47" s="268"/>
      <c r="C47" s="1849" t="s">
        <v>501</v>
      </c>
      <c r="D47" s="1850"/>
      <c r="E47" s="1850"/>
      <c r="F47" s="1850"/>
      <c r="G47" s="1851"/>
      <c r="H47" s="381">
        <v>0</v>
      </c>
      <c r="I47" s="379">
        <v>630</v>
      </c>
      <c r="J47" s="170">
        <f t="shared" si="0"/>
        <v>0</v>
      </c>
      <c r="K47" s="2073" t="s">
        <v>825</v>
      </c>
      <c r="L47" s="2074"/>
      <c r="M47" s="2074"/>
      <c r="N47" s="2074"/>
      <c r="O47" s="2074"/>
      <c r="P47" s="2074"/>
      <c r="Q47" s="2074"/>
      <c r="R47" s="2074"/>
      <c r="S47" s="2074"/>
      <c r="T47" s="2074"/>
      <c r="U47" s="2074"/>
      <c r="V47" s="2074"/>
      <c r="W47" s="2074"/>
      <c r="X47" s="2074"/>
      <c r="Y47" s="2074"/>
      <c r="Z47" s="2074"/>
      <c r="AA47" s="2075"/>
      <c r="AB47" s="62"/>
    </row>
    <row r="48" spans="2:28" s="68" customFormat="1" ht="15.75" customHeight="1" thickBot="1" x14ac:dyDescent="0.3">
      <c r="B48" s="268"/>
      <c r="C48" s="1002" t="s">
        <v>51</v>
      </c>
      <c r="D48" s="1003"/>
      <c r="E48" s="1003"/>
      <c r="F48" s="1003"/>
      <c r="G48" s="1004"/>
      <c r="H48" s="383">
        <f>+SUM(H36:H47)</f>
        <v>37</v>
      </c>
      <c r="I48" s="383">
        <f>+AVERAGE(I36:I47)</f>
        <v>648</v>
      </c>
      <c r="J48" s="205">
        <f>+AVERAGE(J36:J47)</f>
        <v>4.7134025480439698E-3</v>
      </c>
      <c r="K48" s="1005"/>
      <c r="L48" s="1006"/>
      <c r="M48" s="1006"/>
      <c r="N48" s="1006"/>
      <c r="O48" s="1006"/>
      <c r="P48" s="1006"/>
      <c r="Q48" s="1006"/>
      <c r="R48" s="1006"/>
      <c r="S48" s="1006"/>
      <c r="T48" s="1006"/>
      <c r="U48" s="1006"/>
      <c r="V48" s="1006"/>
      <c r="W48" s="1006"/>
      <c r="X48" s="1006"/>
      <c r="Y48" s="1006"/>
      <c r="Z48" s="1006"/>
      <c r="AA48" s="1007"/>
      <c r="AB48" s="62"/>
    </row>
    <row r="49" spans="2:28" s="68" customFormat="1" ht="5.25" customHeight="1" x14ac:dyDescent="0.2">
      <c r="B49" s="268"/>
      <c r="C49" s="61"/>
      <c r="D49" s="61"/>
      <c r="E49" s="61"/>
      <c r="F49" s="61"/>
      <c r="G49" s="61"/>
      <c r="H49" s="327"/>
      <c r="I49" s="327"/>
      <c r="J49" s="137"/>
      <c r="K49" s="61"/>
      <c r="L49" s="61"/>
      <c r="M49" s="61"/>
      <c r="N49" s="61"/>
      <c r="O49" s="61"/>
      <c r="P49" s="61"/>
      <c r="Q49" s="61"/>
      <c r="R49" s="61"/>
      <c r="S49" s="61"/>
      <c r="T49" s="61"/>
      <c r="U49" s="61"/>
      <c r="V49" s="61"/>
      <c r="W49" s="61"/>
      <c r="X49" s="61"/>
      <c r="Y49" s="61"/>
      <c r="Z49" s="61"/>
      <c r="AA49" s="61"/>
      <c r="AB49" s="62"/>
    </row>
    <row r="50" spans="2:28" s="68" customFormat="1" ht="15" thickBot="1" x14ac:dyDescent="0.25">
      <c r="B50" s="268"/>
      <c r="C50" s="61"/>
      <c r="D50" s="61"/>
      <c r="E50" s="61"/>
      <c r="F50" s="61"/>
      <c r="G50" s="61"/>
      <c r="H50" s="327"/>
      <c r="I50" s="327"/>
      <c r="J50" s="137"/>
      <c r="K50" s="61"/>
      <c r="L50" s="61"/>
      <c r="M50" s="61"/>
      <c r="N50" s="61"/>
      <c r="O50" s="61"/>
      <c r="P50" s="61"/>
      <c r="Q50" s="61"/>
      <c r="R50" s="61"/>
      <c r="S50" s="61"/>
      <c r="T50" s="61"/>
      <c r="U50" s="61"/>
      <c r="V50" s="61"/>
      <c r="W50" s="61"/>
      <c r="X50" s="61"/>
      <c r="Y50" s="61"/>
      <c r="Z50" s="61"/>
      <c r="AA50" s="61"/>
      <c r="AB50" s="62"/>
    </row>
    <row r="51" spans="2:28" s="68" customFormat="1" x14ac:dyDescent="0.2">
      <c r="B51" s="268"/>
      <c r="C51" s="820" t="s">
        <v>52</v>
      </c>
      <c r="D51" s="821"/>
      <c r="E51" s="821"/>
      <c r="F51" s="821"/>
      <c r="G51" s="821"/>
      <c r="H51" s="821"/>
      <c r="I51" s="821"/>
      <c r="J51" s="821"/>
      <c r="K51" s="821"/>
      <c r="L51" s="821"/>
      <c r="M51" s="821"/>
      <c r="N51" s="821"/>
      <c r="O51" s="821"/>
      <c r="P51" s="821"/>
      <c r="Q51" s="821"/>
      <c r="R51" s="821"/>
      <c r="S51" s="821"/>
      <c r="T51" s="821"/>
      <c r="U51" s="821"/>
      <c r="V51" s="821"/>
      <c r="W51" s="821"/>
      <c r="X51" s="821"/>
      <c r="Y51" s="821"/>
      <c r="Z51" s="821"/>
      <c r="AA51" s="822"/>
      <c r="AB51" s="62"/>
    </row>
    <row r="52" spans="2:28" ht="15" thickBot="1" x14ac:dyDescent="0.25">
      <c r="B52" s="60"/>
      <c r="C52" s="1125"/>
      <c r="D52" s="1855"/>
      <c r="E52" s="1855"/>
      <c r="F52" s="1855"/>
      <c r="G52" s="1855"/>
      <c r="H52" s="1855"/>
      <c r="I52" s="1855"/>
      <c r="J52" s="1855"/>
      <c r="K52" s="1855"/>
      <c r="L52" s="1855"/>
      <c r="M52" s="1855"/>
      <c r="N52" s="1855"/>
      <c r="O52" s="1855"/>
      <c r="P52" s="1855"/>
      <c r="Q52" s="1855"/>
      <c r="R52" s="1855"/>
      <c r="S52" s="1855"/>
      <c r="T52" s="1855"/>
      <c r="U52" s="1855"/>
      <c r="V52" s="1855"/>
      <c r="W52" s="1855"/>
      <c r="X52" s="1855"/>
      <c r="Y52" s="1855"/>
      <c r="Z52" s="1855"/>
      <c r="AA52" s="1127"/>
      <c r="AB52" s="62"/>
    </row>
    <row r="53" spans="2:28" ht="21" customHeight="1" x14ac:dyDescent="0.2">
      <c r="B53" s="60"/>
      <c r="C53" s="1856"/>
      <c r="D53" s="1857"/>
      <c r="E53" s="1857"/>
      <c r="F53" s="1857"/>
      <c r="G53" s="1857"/>
      <c r="H53" s="1857"/>
      <c r="I53" s="1857"/>
      <c r="J53" s="1857"/>
      <c r="K53" s="1857"/>
      <c r="L53" s="1857"/>
      <c r="M53" s="1857"/>
      <c r="N53" s="1857"/>
      <c r="O53" s="1857"/>
      <c r="P53" s="1857"/>
      <c r="Q53" s="1857"/>
      <c r="R53" s="1857"/>
      <c r="S53" s="1857"/>
      <c r="T53" s="1857"/>
      <c r="U53" s="1857"/>
      <c r="V53" s="1857"/>
      <c r="W53" s="1857"/>
      <c r="X53" s="1857"/>
      <c r="Y53" s="1857"/>
      <c r="Z53" s="1857"/>
      <c r="AA53" s="1858"/>
      <c r="AB53" s="62"/>
    </row>
    <row r="54" spans="2:28" ht="21" customHeight="1" x14ac:dyDescent="0.2">
      <c r="B54" s="60"/>
      <c r="C54" s="1859"/>
      <c r="D54" s="1860"/>
      <c r="E54" s="1860"/>
      <c r="F54" s="1860"/>
      <c r="G54" s="1860"/>
      <c r="H54" s="1860"/>
      <c r="I54" s="1860"/>
      <c r="J54" s="1860"/>
      <c r="K54" s="1860"/>
      <c r="L54" s="1860"/>
      <c r="M54" s="1860"/>
      <c r="N54" s="1860"/>
      <c r="O54" s="1860"/>
      <c r="P54" s="1860"/>
      <c r="Q54" s="1860"/>
      <c r="R54" s="1860"/>
      <c r="S54" s="1860"/>
      <c r="T54" s="1860"/>
      <c r="U54" s="1860"/>
      <c r="V54" s="1860"/>
      <c r="W54" s="1860"/>
      <c r="X54" s="1860"/>
      <c r="Y54" s="1860"/>
      <c r="Z54" s="1860"/>
      <c r="AA54" s="1861"/>
      <c r="AB54" s="62"/>
    </row>
    <row r="55" spans="2:28" ht="21" customHeight="1" x14ac:dyDescent="0.2">
      <c r="B55" s="60"/>
      <c r="C55" s="1859"/>
      <c r="D55" s="1860"/>
      <c r="E55" s="1860"/>
      <c r="F55" s="1860"/>
      <c r="G55" s="1860"/>
      <c r="H55" s="1860"/>
      <c r="I55" s="1860"/>
      <c r="J55" s="1860"/>
      <c r="K55" s="1860"/>
      <c r="L55" s="1860"/>
      <c r="M55" s="1860"/>
      <c r="N55" s="1860"/>
      <c r="O55" s="1860"/>
      <c r="P55" s="1860"/>
      <c r="Q55" s="1860"/>
      <c r="R55" s="1860"/>
      <c r="S55" s="1860"/>
      <c r="T55" s="1860"/>
      <c r="U55" s="1860"/>
      <c r="V55" s="1860"/>
      <c r="W55" s="1860"/>
      <c r="X55" s="1860"/>
      <c r="Y55" s="1860"/>
      <c r="Z55" s="1860"/>
      <c r="AA55" s="1861"/>
      <c r="AB55" s="62"/>
    </row>
    <row r="56" spans="2:28" ht="21" customHeight="1" x14ac:dyDescent="0.2">
      <c r="B56" s="60"/>
      <c r="C56" s="1859"/>
      <c r="D56" s="1860"/>
      <c r="E56" s="1860"/>
      <c r="F56" s="1860"/>
      <c r="G56" s="1860"/>
      <c r="H56" s="1860"/>
      <c r="I56" s="1860"/>
      <c r="J56" s="1860"/>
      <c r="K56" s="1860"/>
      <c r="L56" s="1860"/>
      <c r="M56" s="1860"/>
      <c r="N56" s="1860"/>
      <c r="O56" s="1860"/>
      <c r="P56" s="1860"/>
      <c r="Q56" s="1860"/>
      <c r="R56" s="1860"/>
      <c r="S56" s="1860"/>
      <c r="T56" s="1860"/>
      <c r="U56" s="1860"/>
      <c r="V56" s="1860"/>
      <c r="W56" s="1860"/>
      <c r="X56" s="1860"/>
      <c r="Y56" s="1860"/>
      <c r="Z56" s="1860"/>
      <c r="AA56" s="1861"/>
      <c r="AB56" s="62"/>
    </row>
    <row r="57" spans="2:28" ht="21" customHeight="1" x14ac:dyDescent="0.2">
      <c r="B57" s="60"/>
      <c r="C57" s="1859"/>
      <c r="D57" s="1860"/>
      <c r="E57" s="1860"/>
      <c r="F57" s="1860"/>
      <c r="G57" s="1860"/>
      <c r="H57" s="1860"/>
      <c r="I57" s="1860"/>
      <c r="J57" s="1860"/>
      <c r="K57" s="1860"/>
      <c r="L57" s="1860"/>
      <c r="M57" s="1860"/>
      <c r="N57" s="1860"/>
      <c r="O57" s="1860"/>
      <c r="P57" s="1860"/>
      <c r="Q57" s="1860"/>
      <c r="R57" s="1860"/>
      <c r="S57" s="1860"/>
      <c r="T57" s="1860"/>
      <c r="U57" s="1860"/>
      <c r="V57" s="1860"/>
      <c r="W57" s="1860"/>
      <c r="X57" s="1860"/>
      <c r="Y57" s="1860"/>
      <c r="Z57" s="1860"/>
      <c r="AA57" s="1861"/>
      <c r="AB57" s="62"/>
    </row>
    <row r="58" spans="2:28" ht="21" customHeight="1" x14ac:dyDescent="0.2">
      <c r="B58" s="60"/>
      <c r="C58" s="1859"/>
      <c r="D58" s="1860"/>
      <c r="E58" s="1860"/>
      <c r="F58" s="1860"/>
      <c r="G58" s="1860"/>
      <c r="H58" s="1860"/>
      <c r="I58" s="1860"/>
      <c r="J58" s="1860"/>
      <c r="K58" s="1860"/>
      <c r="L58" s="1860"/>
      <c r="M58" s="1860"/>
      <c r="N58" s="1860"/>
      <c r="O58" s="1860"/>
      <c r="P58" s="1860"/>
      <c r="Q58" s="1860"/>
      <c r="R58" s="1860"/>
      <c r="S58" s="1860"/>
      <c r="T58" s="1860"/>
      <c r="U58" s="1860"/>
      <c r="V58" s="1860"/>
      <c r="W58" s="1860"/>
      <c r="X58" s="1860"/>
      <c r="Y58" s="1860"/>
      <c r="Z58" s="1860"/>
      <c r="AA58" s="1861"/>
      <c r="AB58" s="62"/>
    </row>
    <row r="59" spans="2:28" ht="21" customHeight="1" x14ac:dyDescent="0.2">
      <c r="B59" s="60"/>
      <c r="C59" s="1859"/>
      <c r="D59" s="1860"/>
      <c r="E59" s="1860"/>
      <c r="F59" s="1860"/>
      <c r="G59" s="1860"/>
      <c r="H59" s="1860"/>
      <c r="I59" s="1860"/>
      <c r="J59" s="1860"/>
      <c r="K59" s="1860"/>
      <c r="L59" s="1860"/>
      <c r="M59" s="1860"/>
      <c r="N59" s="1860"/>
      <c r="O59" s="1860"/>
      <c r="P59" s="1860"/>
      <c r="Q59" s="1860"/>
      <c r="R59" s="1860"/>
      <c r="S59" s="1860"/>
      <c r="T59" s="1860"/>
      <c r="U59" s="1860"/>
      <c r="V59" s="1860"/>
      <c r="W59" s="1860"/>
      <c r="X59" s="1860"/>
      <c r="Y59" s="1860"/>
      <c r="Z59" s="1860"/>
      <c r="AA59" s="1861"/>
      <c r="AB59" s="62"/>
    </row>
    <row r="60" spans="2:28" ht="21" customHeight="1" x14ac:dyDescent="0.2">
      <c r="B60" s="60"/>
      <c r="C60" s="1859"/>
      <c r="D60" s="1860"/>
      <c r="E60" s="1860"/>
      <c r="F60" s="1860"/>
      <c r="G60" s="1860"/>
      <c r="H60" s="1860"/>
      <c r="I60" s="1860"/>
      <c r="J60" s="1860"/>
      <c r="K60" s="1860"/>
      <c r="L60" s="1860"/>
      <c r="M60" s="1860"/>
      <c r="N60" s="1860"/>
      <c r="O60" s="1860"/>
      <c r="P60" s="1860"/>
      <c r="Q60" s="1860"/>
      <c r="R60" s="1860"/>
      <c r="S60" s="1860"/>
      <c r="T60" s="1860"/>
      <c r="U60" s="1860"/>
      <c r="V60" s="1860"/>
      <c r="W60" s="1860"/>
      <c r="X60" s="1860"/>
      <c r="Y60" s="1860"/>
      <c r="Z60" s="1860"/>
      <c r="AA60" s="1861"/>
      <c r="AB60" s="62"/>
    </row>
    <row r="61" spans="2:28" ht="21" customHeight="1" x14ac:dyDescent="0.2">
      <c r="B61" s="60"/>
      <c r="C61" s="1859"/>
      <c r="D61" s="1860"/>
      <c r="E61" s="1860"/>
      <c r="F61" s="1860"/>
      <c r="G61" s="1860"/>
      <c r="H61" s="1860"/>
      <c r="I61" s="1860"/>
      <c r="J61" s="1860"/>
      <c r="K61" s="1860"/>
      <c r="L61" s="1860"/>
      <c r="M61" s="1860"/>
      <c r="N61" s="1860"/>
      <c r="O61" s="1860"/>
      <c r="P61" s="1860"/>
      <c r="Q61" s="1860"/>
      <c r="R61" s="1860"/>
      <c r="S61" s="1860"/>
      <c r="T61" s="1860"/>
      <c r="U61" s="1860"/>
      <c r="V61" s="1860"/>
      <c r="W61" s="1860"/>
      <c r="X61" s="1860"/>
      <c r="Y61" s="1860"/>
      <c r="Z61" s="1860"/>
      <c r="AA61" s="1861"/>
      <c r="AB61" s="62"/>
    </row>
    <row r="62" spans="2:28" ht="21" customHeight="1" x14ac:dyDescent="0.2">
      <c r="B62" s="60"/>
      <c r="C62" s="1859"/>
      <c r="D62" s="1860"/>
      <c r="E62" s="1860"/>
      <c r="F62" s="1860"/>
      <c r="G62" s="1860"/>
      <c r="H62" s="1860"/>
      <c r="I62" s="1860"/>
      <c r="J62" s="1860"/>
      <c r="K62" s="1860"/>
      <c r="L62" s="1860"/>
      <c r="M62" s="1860"/>
      <c r="N62" s="1860"/>
      <c r="O62" s="1860"/>
      <c r="P62" s="1860"/>
      <c r="Q62" s="1860"/>
      <c r="R62" s="1860"/>
      <c r="S62" s="1860"/>
      <c r="T62" s="1860"/>
      <c r="U62" s="1860"/>
      <c r="V62" s="1860"/>
      <c r="W62" s="1860"/>
      <c r="X62" s="1860"/>
      <c r="Y62" s="1860"/>
      <c r="Z62" s="1860"/>
      <c r="AA62" s="1861"/>
      <c r="AB62" s="62"/>
    </row>
    <row r="63" spans="2:28" ht="21" customHeight="1" x14ac:dyDescent="0.2">
      <c r="B63" s="60"/>
      <c r="C63" s="1859"/>
      <c r="D63" s="1860"/>
      <c r="E63" s="1860"/>
      <c r="F63" s="1860"/>
      <c r="G63" s="1860"/>
      <c r="H63" s="1860"/>
      <c r="I63" s="1860"/>
      <c r="J63" s="1860"/>
      <c r="K63" s="1860"/>
      <c r="L63" s="1860"/>
      <c r="M63" s="1860"/>
      <c r="N63" s="1860"/>
      <c r="O63" s="1860"/>
      <c r="P63" s="1860"/>
      <c r="Q63" s="1860"/>
      <c r="R63" s="1860"/>
      <c r="S63" s="1860"/>
      <c r="T63" s="1860"/>
      <c r="U63" s="1860"/>
      <c r="V63" s="1860"/>
      <c r="W63" s="1860"/>
      <c r="X63" s="1860"/>
      <c r="Y63" s="1860"/>
      <c r="Z63" s="1860"/>
      <c r="AA63" s="1861"/>
      <c r="AB63" s="62"/>
    </row>
    <row r="64" spans="2:28" ht="21" customHeight="1" x14ac:dyDescent="0.2">
      <c r="B64" s="60"/>
      <c r="C64" s="1859"/>
      <c r="D64" s="1860"/>
      <c r="E64" s="1860"/>
      <c r="F64" s="1860"/>
      <c r="G64" s="1860"/>
      <c r="H64" s="1860"/>
      <c r="I64" s="1860"/>
      <c r="J64" s="1860"/>
      <c r="K64" s="1860"/>
      <c r="L64" s="1860"/>
      <c r="M64" s="1860"/>
      <c r="N64" s="1860"/>
      <c r="O64" s="1860"/>
      <c r="P64" s="1860"/>
      <c r="Q64" s="1860"/>
      <c r="R64" s="1860"/>
      <c r="S64" s="1860"/>
      <c r="T64" s="1860"/>
      <c r="U64" s="1860"/>
      <c r="V64" s="1860"/>
      <c r="W64" s="1860"/>
      <c r="X64" s="1860"/>
      <c r="Y64" s="1860"/>
      <c r="Z64" s="1860"/>
      <c r="AA64" s="1861"/>
      <c r="AB64" s="62"/>
    </row>
    <row r="65" spans="1:28" ht="21" customHeight="1" thickBot="1" x14ac:dyDescent="0.25">
      <c r="B65" s="60"/>
      <c r="C65" s="1862"/>
      <c r="D65" s="1863"/>
      <c r="E65" s="1863"/>
      <c r="F65" s="1863"/>
      <c r="G65" s="1863"/>
      <c r="H65" s="1863"/>
      <c r="I65" s="1863"/>
      <c r="J65" s="1863"/>
      <c r="K65" s="1863"/>
      <c r="L65" s="1863"/>
      <c r="M65" s="1863"/>
      <c r="N65" s="1863"/>
      <c r="O65" s="1863"/>
      <c r="P65" s="1863"/>
      <c r="Q65" s="1863"/>
      <c r="R65" s="1863"/>
      <c r="S65" s="1863"/>
      <c r="T65" s="1863"/>
      <c r="U65" s="1863"/>
      <c r="V65" s="1863"/>
      <c r="W65" s="1863"/>
      <c r="X65" s="1863"/>
      <c r="Y65" s="1863"/>
      <c r="Z65" s="1863"/>
      <c r="AA65" s="1864"/>
      <c r="AB65" s="62"/>
    </row>
    <row r="66" spans="1:28" x14ac:dyDescent="0.2">
      <c r="B66" s="285"/>
      <c r="C66" s="328"/>
      <c r="D66" s="328"/>
      <c r="E66" s="328"/>
      <c r="F66" s="328"/>
      <c r="G66" s="328"/>
      <c r="H66" s="328"/>
      <c r="I66" s="328"/>
      <c r="J66" s="328"/>
      <c r="K66" s="328"/>
      <c r="L66" s="328"/>
      <c r="M66" s="328"/>
      <c r="N66" s="328"/>
      <c r="O66" s="328"/>
      <c r="P66" s="328"/>
      <c r="Q66" s="328"/>
      <c r="R66" s="328"/>
      <c r="S66" s="328"/>
      <c r="T66" s="328"/>
      <c r="U66" s="328"/>
      <c r="V66" s="328"/>
      <c r="W66" s="328"/>
      <c r="X66" s="328"/>
      <c r="Y66" s="328"/>
      <c r="Z66" s="328"/>
      <c r="AA66" s="328"/>
      <c r="AB66" s="80"/>
    </row>
    <row r="67" spans="1:28" ht="15" thickBot="1" x14ac:dyDescent="0.25">
      <c r="B67" s="287"/>
      <c r="C67" s="329"/>
      <c r="D67" s="329"/>
      <c r="E67" s="329"/>
      <c r="F67" s="329"/>
      <c r="G67" s="329"/>
      <c r="H67" s="329"/>
      <c r="I67" s="329"/>
      <c r="J67" s="329"/>
      <c r="K67" s="329"/>
      <c r="L67" s="329"/>
      <c r="M67" s="329"/>
      <c r="N67" s="329"/>
      <c r="O67" s="329"/>
      <c r="P67" s="329"/>
      <c r="Q67" s="329"/>
      <c r="R67" s="329"/>
      <c r="S67" s="329"/>
      <c r="T67" s="329"/>
      <c r="U67" s="329"/>
      <c r="V67" s="329"/>
      <c r="W67" s="329"/>
      <c r="X67" s="329"/>
      <c r="Y67" s="329"/>
      <c r="Z67" s="329"/>
      <c r="AA67" s="329"/>
      <c r="AB67" s="83"/>
    </row>
    <row r="68" spans="1:28" ht="15.75" x14ac:dyDescent="0.2">
      <c r="B68" s="289"/>
      <c r="C68" s="993" t="s">
        <v>46</v>
      </c>
      <c r="D68" s="994"/>
      <c r="E68" s="994"/>
      <c r="F68" s="994"/>
      <c r="G68" s="995"/>
      <c r="H68" s="993" t="s">
        <v>91</v>
      </c>
      <c r="I68" s="995"/>
      <c r="J68" s="993" t="s">
        <v>64</v>
      </c>
      <c r="K68" s="994"/>
      <c r="L68" s="994"/>
      <c r="M68" s="995"/>
      <c r="N68" s="993" t="s">
        <v>53</v>
      </c>
      <c r="O68" s="994"/>
      <c r="P68" s="994"/>
      <c r="Q68" s="994"/>
      <c r="R68" s="994"/>
      <c r="S68" s="994"/>
      <c r="T68" s="994"/>
      <c r="U68" s="995"/>
      <c r="V68" s="1139" t="s">
        <v>54</v>
      </c>
      <c r="W68" s="1139"/>
      <c r="X68" s="1139"/>
      <c r="Y68" s="1139"/>
      <c r="Z68" s="1139"/>
      <c r="AA68" s="1140"/>
      <c r="AB68" s="25"/>
    </row>
    <row r="69" spans="1:28" ht="15.75" x14ac:dyDescent="0.2">
      <c r="A69" s="46"/>
      <c r="B69" s="26"/>
      <c r="C69" s="996"/>
      <c r="D69" s="1167"/>
      <c r="E69" s="1167"/>
      <c r="F69" s="1167"/>
      <c r="G69" s="998"/>
      <c r="H69" s="996"/>
      <c r="I69" s="998"/>
      <c r="J69" s="996"/>
      <c r="K69" s="1167"/>
      <c r="L69" s="1167"/>
      <c r="M69" s="998"/>
      <c r="N69" s="996"/>
      <c r="O69" s="1167"/>
      <c r="P69" s="1167"/>
      <c r="Q69" s="1167"/>
      <c r="R69" s="1167"/>
      <c r="S69" s="1167"/>
      <c r="T69" s="1167"/>
      <c r="U69" s="998"/>
      <c r="V69" s="1168"/>
      <c r="W69" s="1168"/>
      <c r="X69" s="1168"/>
      <c r="Y69" s="1168"/>
      <c r="Z69" s="1168"/>
      <c r="AA69" s="1142"/>
      <c r="AB69" s="25"/>
    </row>
    <row r="70" spans="1:28" ht="15.75" x14ac:dyDescent="0.2">
      <c r="A70" s="46"/>
      <c r="B70" s="26"/>
      <c r="C70" s="996"/>
      <c r="D70" s="1167"/>
      <c r="E70" s="1167"/>
      <c r="F70" s="1167"/>
      <c r="G70" s="998"/>
      <c r="H70" s="996"/>
      <c r="I70" s="998"/>
      <c r="J70" s="996"/>
      <c r="K70" s="1167"/>
      <c r="L70" s="1167"/>
      <c r="M70" s="998"/>
      <c r="N70" s="996"/>
      <c r="O70" s="1167"/>
      <c r="P70" s="1167"/>
      <c r="Q70" s="1167"/>
      <c r="R70" s="1167"/>
      <c r="S70" s="1167"/>
      <c r="T70" s="1167"/>
      <c r="U70" s="998"/>
      <c r="V70" s="1168"/>
      <c r="W70" s="1168"/>
      <c r="X70" s="1168"/>
      <c r="Y70" s="1168"/>
      <c r="Z70" s="1168"/>
      <c r="AA70" s="1142"/>
      <c r="AB70" s="25"/>
    </row>
    <row r="71" spans="1:28" ht="41.25" customHeight="1" x14ac:dyDescent="0.2">
      <c r="B71" s="289"/>
      <c r="C71" s="1849" t="s">
        <v>486</v>
      </c>
      <c r="D71" s="1850"/>
      <c r="E71" s="1850"/>
      <c r="F71" s="1850"/>
      <c r="G71" s="2076"/>
      <c r="H71" s="2077">
        <v>0</v>
      </c>
      <c r="I71" s="849"/>
      <c r="J71" s="2078">
        <v>0</v>
      </c>
      <c r="K71" s="2079"/>
      <c r="L71" s="2079"/>
      <c r="M71" s="2079"/>
      <c r="N71" s="2080" t="s">
        <v>826</v>
      </c>
      <c r="O71" s="2080"/>
      <c r="P71" s="2080"/>
      <c r="Q71" s="2080"/>
      <c r="R71" s="2080"/>
      <c r="S71" s="2080"/>
      <c r="T71" s="2080"/>
      <c r="U71" s="2080"/>
      <c r="V71" s="2081" t="s">
        <v>827</v>
      </c>
      <c r="W71" s="2081"/>
      <c r="X71" s="2081"/>
      <c r="Y71" s="2081"/>
      <c r="Z71" s="2081"/>
      <c r="AA71" s="2081"/>
      <c r="AB71" s="87"/>
    </row>
    <row r="72" spans="1:28" ht="59.25" customHeight="1" x14ac:dyDescent="0.2">
      <c r="B72" s="289"/>
      <c r="C72" s="1849" t="s">
        <v>488</v>
      </c>
      <c r="D72" s="1850"/>
      <c r="E72" s="1850"/>
      <c r="F72" s="1850"/>
      <c r="G72" s="2076"/>
      <c r="H72" s="2077">
        <v>0</v>
      </c>
      <c r="I72" s="849"/>
      <c r="J72" s="2078">
        <v>1.5E-3</v>
      </c>
      <c r="K72" s="2079"/>
      <c r="L72" s="2079"/>
      <c r="M72" s="2079"/>
      <c r="N72" s="2080" t="s">
        <v>828</v>
      </c>
      <c r="O72" s="2080"/>
      <c r="P72" s="2080"/>
      <c r="Q72" s="2080"/>
      <c r="R72" s="2080"/>
      <c r="S72" s="2080"/>
      <c r="T72" s="2080"/>
      <c r="U72" s="2080"/>
      <c r="V72" s="2081" t="s">
        <v>829</v>
      </c>
      <c r="W72" s="2081"/>
      <c r="X72" s="2081"/>
      <c r="Y72" s="2081"/>
      <c r="Z72" s="2081"/>
      <c r="AA72" s="2081"/>
      <c r="AB72" s="87"/>
    </row>
    <row r="73" spans="1:28" s="384" customFormat="1" ht="117.75" customHeight="1" x14ac:dyDescent="0.2">
      <c r="B73" s="385"/>
      <c r="C73" s="2082" t="s">
        <v>489</v>
      </c>
      <c r="D73" s="2083"/>
      <c r="E73" s="2083"/>
      <c r="F73" s="2083"/>
      <c r="G73" s="2084"/>
      <c r="H73" s="2078">
        <v>0</v>
      </c>
      <c r="I73" s="2079"/>
      <c r="J73" s="2085">
        <v>1.5E-3</v>
      </c>
      <c r="K73" s="2079"/>
      <c r="L73" s="2079"/>
      <c r="M73" s="2079"/>
      <c r="N73" s="2086" t="s">
        <v>830</v>
      </c>
      <c r="O73" s="2086"/>
      <c r="P73" s="2086"/>
      <c r="Q73" s="2086"/>
      <c r="R73" s="2086"/>
      <c r="S73" s="2086"/>
      <c r="T73" s="2086"/>
      <c r="U73" s="2086"/>
      <c r="V73" s="2087" t="s">
        <v>831</v>
      </c>
      <c r="W73" s="2088"/>
      <c r="X73" s="2088"/>
      <c r="Y73" s="2088"/>
      <c r="Z73" s="2088"/>
      <c r="AA73" s="2088"/>
      <c r="AB73" s="386"/>
    </row>
    <row r="74" spans="1:28" ht="48" customHeight="1" x14ac:dyDescent="0.2">
      <c r="B74" s="289"/>
      <c r="C74" s="1849" t="s">
        <v>490</v>
      </c>
      <c r="D74" s="2089"/>
      <c r="E74" s="2089"/>
      <c r="F74" s="2089"/>
      <c r="G74" s="2090"/>
      <c r="H74" s="1982">
        <v>0</v>
      </c>
      <c r="I74" s="2032"/>
      <c r="J74" s="2078">
        <v>0</v>
      </c>
      <c r="K74" s="2079"/>
      <c r="L74" s="2079"/>
      <c r="M74" s="2079"/>
      <c r="N74" s="2080" t="s">
        <v>832</v>
      </c>
      <c r="O74" s="2080"/>
      <c r="P74" s="2080"/>
      <c r="Q74" s="2080"/>
      <c r="R74" s="2080"/>
      <c r="S74" s="2080"/>
      <c r="T74" s="2080"/>
      <c r="U74" s="2080"/>
      <c r="V74" s="2081" t="s">
        <v>827</v>
      </c>
      <c r="W74" s="2081"/>
      <c r="X74" s="2081"/>
      <c r="Y74" s="2081"/>
      <c r="Z74" s="2081"/>
      <c r="AA74" s="2081"/>
      <c r="AB74" s="87"/>
    </row>
    <row r="75" spans="1:28" ht="171.75" customHeight="1" x14ac:dyDescent="0.2">
      <c r="B75" s="289"/>
      <c r="C75" s="1849" t="s">
        <v>492</v>
      </c>
      <c r="D75" s="2089"/>
      <c r="E75" s="2089"/>
      <c r="F75" s="2089"/>
      <c r="G75" s="2091"/>
      <c r="H75" s="2092">
        <v>0</v>
      </c>
      <c r="I75" s="2093"/>
      <c r="J75" s="2085">
        <v>4.4200000000000003E-2</v>
      </c>
      <c r="K75" s="2079"/>
      <c r="L75" s="2079"/>
      <c r="M75" s="2079"/>
      <c r="N75" s="2094" t="s">
        <v>833</v>
      </c>
      <c r="O75" s="2095"/>
      <c r="P75" s="2095"/>
      <c r="Q75" s="2095"/>
      <c r="R75" s="2095"/>
      <c r="S75" s="2095"/>
      <c r="T75" s="2095"/>
      <c r="U75" s="2096"/>
      <c r="V75" s="2097" t="s">
        <v>834</v>
      </c>
      <c r="W75" s="2098"/>
      <c r="X75" s="2098"/>
      <c r="Y75" s="2098"/>
      <c r="Z75" s="2098"/>
      <c r="AA75" s="2099"/>
      <c r="AB75" s="87"/>
    </row>
    <row r="76" spans="1:28" ht="40.5" customHeight="1" x14ac:dyDescent="0.2">
      <c r="B76" s="289"/>
      <c r="C76" s="1849" t="s">
        <v>493</v>
      </c>
      <c r="D76" s="2089"/>
      <c r="E76" s="2089"/>
      <c r="F76" s="2089"/>
      <c r="G76" s="2091"/>
      <c r="H76" s="2100">
        <v>3.09E-2</v>
      </c>
      <c r="I76" s="2093"/>
      <c r="J76" s="2078">
        <v>0.01</v>
      </c>
      <c r="K76" s="2079"/>
      <c r="L76" s="2079"/>
      <c r="M76" s="2079"/>
      <c r="N76" s="2097" t="s">
        <v>835</v>
      </c>
      <c r="O76" s="2101"/>
      <c r="P76" s="2101"/>
      <c r="Q76" s="2101"/>
      <c r="R76" s="2101"/>
      <c r="S76" s="2101"/>
      <c r="T76" s="2101"/>
      <c r="U76" s="2102"/>
      <c r="V76" s="2097" t="s">
        <v>836</v>
      </c>
      <c r="W76" s="2098"/>
      <c r="X76" s="2098"/>
      <c r="Y76" s="2098"/>
      <c r="Z76" s="2098"/>
      <c r="AA76" s="2099"/>
      <c r="AB76" s="87"/>
    </row>
    <row r="77" spans="1:28" ht="42.75" customHeight="1" x14ac:dyDescent="0.2">
      <c r="B77" s="289"/>
      <c r="C77" s="1849" t="s">
        <v>494</v>
      </c>
      <c r="D77" s="2089"/>
      <c r="E77" s="2089"/>
      <c r="F77" s="2089"/>
      <c r="G77" s="2091"/>
      <c r="H77" s="2092">
        <v>0</v>
      </c>
      <c r="I77" s="2093"/>
      <c r="J77" s="2078">
        <v>0</v>
      </c>
      <c r="K77" s="2079"/>
      <c r="L77" s="2079"/>
      <c r="M77" s="2079"/>
      <c r="N77" s="2097" t="s">
        <v>837</v>
      </c>
      <c r="O77" s="2101"/>
      <c r="P77" s="2101"/>
      <c r="Q77" s="2101"/>
      <c r="R77" s="2101"/>
      <c r="S77" s="2101"/>
      <c r="T77" s="2101"/>
      <c r="U77" s="2102"/>
      <c r="V77" s="2097" t="s">
        <v>836</v>
      </c>
      <c r="W77" s="2098"/>
      <c r="X77" s="2098"/>
      <c r="Y77" s="2098"/>
      <c r="Z77" s="2098"/>
      <c r="AA77" s="2099"/>
      <c r="AB77" s="87"/>
    </row>
    <row r="78" spans="1:28" ht="45" customHeight="1" x14ac:dyDescent="0.2">
      <c r="B78" s="289"/>
      <c r="C78" s="1849" t="s">
        <v>496</v>
      </c>
      <c r="D78" s="2089"/>
      <c r="E78" s="2089"/>
      <c r="F78" s="2089"/>
      <c r="G78" s="2091"/>
      <c r="H78" s="2092">
        <v>0</v>
      </c>
      <c r="I78" s="2093"/>
      <c r="J78" s="2078">
        <v>0</v>
      </c>
      <c r="K78" s="2079"/>
      <c r="L78" s="2079"/>
      <c r="M78" s="2079"/>
      <c r="N78" s="2097" t="s">
        <v>838</v>
      </c>
      <c r="O78" s="2101"/>
      <c r="P78" s="2101"/>
      <c r="Q78" s="2101"/>
      <c r="R78" s="2101"/>
      <c r="S78" s="2101"/>
      <c r="T78" s="2101"/>
      <c r="U78" s="2102"/>
      <c r="V78" s="2097" t="s">
        <v>839</v>
      </c>
      <c r="W78" s="2098"/>
      <c r="X78" s="2098"/>
      <c r="Y78" s="2098"/>
      <c r="Z78" s="2098"/>
      <c r="AA78" s="2099"/>
      <c r="AB78" s="87"/>
    </row>
    <row r="79" spans="1:28" ht="23.25" customHeight="1" x14ac:dyDescent="0.2">
      <c r="B79" s="289"/>
      <c r="C79" s="1849" t="s">
        <v>497</v>
      </c>
      <c r="D79" s="2089"/>
      <c r="E79" s="2089"/>
      <c r="F79" s="2089"/>
      <c r="G79" s="2091"/>
      <c r="H79" s="2100">
        <v>4.4000000000000003E-3</v>
      </c>
      <c r="I79" s="2093"/>
      <c r="J79" s="2078">
        <v>0</v>
      </c>
      <c r="K79" s="2079"/>
      <c r="L79" s="2079"/>
      <c r="M79" s="2079"/>
      <c r="N79" s="2097" t="s">
        <v>840</v>
      </c>
      <c r="O79" s="2101"/>
      <c r="P79" s="2101"/>
      <c r="Q79" s="2101"/>
      <c r="R79" s="2101"/>
      <c r="S79" s="2101"/>
      <c r="T79" s="2101"/>
      <c r="U79" s="2102"/>
      <c r="V79" s="2097" t="s">
        <v>839</v>
      </c>
      <c r="W79" s="2098"/>
      <c r="X79" s="2098"/>
      <c r="Y79" s="2098"/>
      <c r="Z79" s="2098"/>
      <c r="AA79" s="2099"/>
      <c r="AB79" s="87"/>
    </row>
    <row r="80" spans="1:28" ht="63" customHeight="1" x14ac:dyDescent="0.2">
      <c r="B80" s="289"/>
      <c r="C80" s="1849" t="s">
        <v>498</v>
      </c>
      <c r="D80" s="2089"/>
      <c r="E80" s="2089"/>
      <c r="F80" s="2089"/>
      <c r="G80" s="2091"/>
      <c r="H80" s="2100">
        <v>1.6999999999999999E-3</v>
      </c>
      <c r="I80" s="2093"/>
      <c r="J80" s="2085">
        <v>1.6000000000000001E-3</v>
      </c>
      <c r="K80" s="2079"/>
      <c r="L80" s="2079"/>
      <c r="M80" s="2079"/>
      <c r="N80" s="2097" t="s">
        <v>841</v>
      </c>
      <c r="O80" s="2101"/>
      <c r="P80" s="2101"/>
      <c r="Q80" s="2101"/>
      <c r="R80" s="2101"/>
      <c r="S80" s="2101"/>
      <c r="T80" s="2101"/>
      <c r="U80" s="2102"/>
      <c r="V80" s="2097" t="s">
        <v>842</v>
      </c>
      <c r="W80" s="2098"/>
      <c r="X80" s="2098"/>
      <c r="Y80" s="2098"/>
      <c r="Z80" s="2098"/>
      <c r="AA80" s="2099"/>
      <c r="AB80" s="87"/>
    </row>
    <row r="81" spans="2:28" ht="55.5" customHeight="1" x14ac:dyDescent="0.2">
      <c r="B81" s="289"/>
      <c r="C81" s="1849" t="s">
        <v>500</v>
      </c>
      <c r="D81" s="2089"/>
      <c r="E81" s="2089"/>
      <c r="F81" s="2089"/>
      <c r="G81" s="2091"/>
      <c r="H81" s="2100">
        <v>1.1599999999999999E-2</v>
      </c>
      <c r="I81" s="2093"/>
      <c r="J81" s="2078">
        <v>0</v>
      </c>
      <c r="K81" s="2079"/>
      <c r="L81" s="2079"/>
      <c r="M81" s="2079"/>
      <c r="N81" s="2097" t="s">
        <v>843</v>
      </c>
      <c r="O81" s="2101"/>
      <c r="P81" s="2101"/>
      <c r="Q81" s="2101"/>
      <c r="R81" s="2101"/>
      <c r="S81" s="2101"/>
      <c r="T81" s="2101"/>
      <c r="U81" s="2102"/>
      <c r="V81" s="2097" t="s">
        <v>839</v>
      </c>
      <c r="W81" s="2098"/>
      <c r="X81" s="2098"/>
      <c r="Y81" s="2098"/>
      <c r="Z81" s="2098"/>
      <c r="AA81" s="2099"/>
      <c r="AB81" s="87"/>
    </row>
    <row r="82" spans="2:28" ht="79.5" customHeight="1" thickBot="1" x14ac:dyDescent="0.25">
      <c r="B82" s="289"/>
      <c r="C82" s="2103" t="s">
        <v>501</v>
      </c>
      <c r="D82" s="2027"/>
      <c r="E82" s="2027"/>
      <c r="F82" s="2027"/>
      <c r="G82" s="2027"/>
      <c r="H82" s="2104">
        <v>0</v>
      </c>
      <c r="I82" s="2105"/>
      <c r="J82" s="2078">
        <v>0</v>
      </c>
      <c r="K82" s="2079"/>
      <c r="L82" s="2079"/>
      <c r="M82" s="2079"/>
      <c r="N82" s="2106" t="s">
        <v>844</v>
      </c>
      <c r="O82" s="2107"/>
      <c r="P82" s="2107"/>
      <c r="Q82" s="2107"/>
      <c r="R82" s="2107"/>
      <c r="S82" s="2107"/>
      <c r="T82" s="2107"/>
      <c r="U82" s="2108"/>
      <c r="V82" s="2106" t="s">
        <v>842</v>
      </c>
      <c r="W82" s="2107"/>
      <c r="X82" s="2107"/>
      <c r="Y82" s="2107"/>
      <c r="Z82" s="2107"/>
      <c r="AA82" s="2109"/>
      <c r="AB82" s="87"/>
    </row>
    <row r="83" spans="2:28" x14ac:dyDescent="0.2">
      <c r="B83" s="291"/>
      <c r="C83" s="328"/>
      <c r="D83" s="328"/>
      <c r="E83" s="328"/>
      <c r="F83" s="328"/>
      <c r="G83" s="328"/>
      <c r="H83" s="328"/>
      <c r="I83" s="328"/>
      <c r="J83" s="328"/>
      <c r="K83" s="328"/>
      <c r="L83" s="328"/>
      <c r="M83" s="328"/>
      <c r="N83" s="328"/>
      <c r="O83" s="328"/>
      <c r="P83" s="328"/>
      <c r="Q83" s="328"/>
      <c r="R83" s="328"/>
      <c r="S83" s="328"/>
      <c r="T83" s="328"/>
      <c r="U83" s="328"/>
      <c r="V83" s="328"/>
      <c r="W83" s="328"/>
      <c r="X83" s="328"/>
      <c r="Y83" s="328"/>
      <c r="Z83" s="328"/>
      <c r="AA83" s="328"/>
      <c r="AB83" s="89"/>
    </row>
    <row r="122" ht="6" customHeight="1" x14ac:dyDescent="0.2"/>
  </sheetData>
  <mergeCells count="153">
    <mergeCell ref="C82:G82"/>
    <mergeCell ref="H82:I82"/>
    <mergeCell ref="J82:M82"/>
    <mergeCell ref="N82:U82"/>
    <mergeCell ref="V82:AA82"/>
    <mergeCell ref="C80:G80"/>
    <mergeCell ref="H80:I80"/>
    <mergeCell ref="J80:M80"/>
    <mergeCell ref="N80:U80"/>
    <mergeCell ref="V80:AA80"/>
    <mergeCell ref="C81:G81"/>
    <mergeCell ref="H81:I81"/>
    <mergeCell ref="J81:M81"/>
    <mergeCell ref="N81:U81"/>
    <mergeCell ref="V81:AA81"/>
    <mergeCell ref="C78:G78"/>
    <mergeCell ref="H78:I78"/>
    <mergeCell ref="J78:M78"/>
    <mergeCell ref="N78:U78"/>
    <mergeCell ref="V78:AA78"/>
    <mergeCell ref="C79:G79"/>
    <mergeCell ref="H79:I79"/>
    <mergeCell ref="J79:M79"/>
    <mergeCell ref="N79:U79"/>
    <mergeCell ref="V79:AA79"/>
    <mergeCell ref="C76:G76"/>
    <mergeCell ref="H76:I76"/>
    <mergeCell ref="J76:M76"/>
    <mergeCell ref="N76:U76"/>
    <mergeCell ref="V76:AA76"/>
    <mergeCell ref="C77:G77"/>
    <mergeCell ref="H77:I77"/>
    <mergeCell ref="J77:M77"/>
    <mergeCell ref="N77:U77"/>
    <mergeCell ref="V77:AA77"/>
    <mergeCell ref="C74:G74"/>
    <mergeCell ref="H74:I74"/>
    <mergeCell ref="J74:M74"/>
    <mergeCell ref="N74:U74"/>
    <mergeCell ref="V74:AA74"/>
    <mergeCell ref="C75:G75"/>
    <mergeCell ref="H75:I75"/>
    <mergeCell ref="J75:M75"/>
    <mergeCell ref="N75:U75"/>
    <mergeCell ref="V75:AA75"/>
    <mergeCell ref="C72:G72"/>
    <mergeCell ref="H72:I72"/>
    <mergeCell ref="J72:M72"/>
    <mergeCell ref="N72:U72"/>
    <mergeCell ref="V72:AA72"/>
    <mergeCell ref="C73:G73"/>
    <mergeCell ref="H73:I73"/>
    <mergeCell ref="J73:M73"/>
    <mergeCell ref="N73:U73"/>
    <mergeCell ref="V73:AA73"/>
    <mergeCell ref="C68:G70"/>
    <mergeCell ref="H68:I70"/>
    <mergeCell ref="J68:M70"/>
    <mergeCell ref="N68:U70"/>
    <mergeCell ref="V68:AA70"/>
    <mergeCell ref="C71:G71"/>
    <mergeCell ref="H71:I71"/>
    <mergeCell ref="J71:M71"/>
    <mergeCell ref="N71:U71"/>
    <mergeCell ref="V71:AA71"/>
    <mergeCell ref="C47:G47"/>
    <mergeCell ref="K47:AA47"/>
    <mergeCell ref="C48:G48"/>
    <mergeCell ref="K48:AA48"/>
    <mergeCell ref="C51:AA52"/>
    <mergeCell ref="C53:AA65"/>
    <mergeCell ref="C44:G44"/>
    <mergeCell ref="K44:AA44"/>
    <mergeCell ref="C45:G45"/>
    <mergeCell ref="K45:AA45"/>
    <mergeCell ref="C46:G46"/>
    <mergeCell ref="K46:AA46"/>
    <mergeCell ref="C41:G41"/>
    <mergeCell ref="K41:AA41"/>
    <mergeCell ref="C42:G42"/>
    <mergeCell ref="K42:AA42"/>
    <mergeCell ref="C43:G43"/>
    <mergeCell ref="K43:AA43"/>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 right="0.7" top="0.75" bottom="0.75" header="0.3" footer="0.3"/>
  <drawing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04"/>
  <sheetViews>
    <sheetView workbookViewId="0">
      <selection activeCell="AH12" sqref="AH12"/>
    </sheetView>
  </sheetViews>
  <sheetFormatPr baseColWidth="10" defaultColWidth="3.7109375" defaultRowHeight="14.25" x14ac:dyDescent="0.2"/>
  <cols>
    <col min="1" max="1" width="3.7109375" style="48"/>
    <col min="2" max="2" width="2.85546875" style="48" customWidth="1"/>
    <col min="3" max="6" width="2.7109375" style="48" customWidth="1"/>
    <col min="7" max="7" width="4.28515625" style="48" customWidth="1"/>
    <col min="8" max="8" width="14.28515625" style="48" customWidth="1"/>
    <col min="9" max="9" width="13.42578125" style="48" customWidth="1"/>
    <col min="10" max="10" width="15" style="48" customWidth="1"/>
    <col min="11" max="12" width="3.42578125" style="48" customWidth="1"/>
    <col min="13" max="15" width="2.7109375" style="48" customWidth="1"/>
    <col min="16" max="16" width="3.42578125" style="48" customWidth="1"/>
    <col min="17" max="17" width="3.5703125" style="48" customWidth="1"/>
    <col min="18" max="18" width="3.7109375" style="48"/>
    <col min="19" max="19" width="3.28515625" style="48" customWidth="1"/>
    <col min="20" max="20" width="7.42578125" style="48" customWidth="1"/>
    <col min="21" max="21" width="3.5703125" style="48" customWidth="1"/>
    <col min="22" max="22" width="3.7109375" style="48"/>
    <col min="23" max="25" width="5" style="48" customWidth="1"/>
    <col min="26" max="26" width="6.7109375" style="48" customWidth="1"/>
    <col min="27" max="27" width="4.140625" style="48" customWidth="1"/>
    <col min="28" max="28" width="2" style="48" customWidth="1"/>
    <col min="29" max="16384" width="3.7109375" style="48"/>
  </cols>
  <sheetData>
    <row r="1" spans="1:28" ht="15" thickBot="1" x14ac:dyDescent="0.25">
      <c r="A1" s="46"/>
      <c r="B1" s="47"/>
      <c r="C1" s="47"/>
      <c r="D1" s="47"/>
      <c r="E1" s="47"/>
      <c r="F1" s="47"/>
    </row>
    <row r="2" spans="1:28" ht="45.75" customHeight="1" x14ac:dyDescent="0.2">
      <c r="A2" s="46"/>
      <c r="B2" s="846"/>
      <c r="C2" s="847"/>
      <c r="D2" s="847"/>
      <c r="E2" s="847"/>
      <c r="F2" s="847"/>
      <c r="G2" s="847"/>
      <c r="H2" s="852" t="s">
        <v>0</v>
      </c>
      <c r="I2" s="852"/>
      <c r="J2" s="852"/>
      <c r="K2" s="852"/>
      <c r="L2" s="852"/>
      <c r="M2" s="852"/>
      <c r="N2" s="852"/>
      <c r="O2" s="852"/>
      <c r="P2" s="852"/>
      <c r="Q2" s="852"/>
      <c r="R2" s="852"/>
      <c r="S2" s="852"/>
      <c r="T2" s="852"/>
      <c r="U2" s="852"/>
      <c r="V2" s="852"/>
      <c r="W2" s="852"/>
      <c r="X2" s="852"/>
      <c r="Y2" s="852"/>
      <c r="Z2" s="852"/>
      <c r="AA2" s="852"/>
      <c r="AB2" s="853"/>
    </row>
    <row r="3" spans="1:28" ht="15" x14ac:dyDescent="0.2">
      <c r="A3" s="46"/>
      <c r="B3" s="848"/>
      <c r="C3" s="849"/>
      <c r="D3" s="849"/>
      <c r="E3" s="849"/>
      <c r="F3" s="849"/>
      <c r="G3" s="849"/>
      <c r="H3" s="854" t="s">
        <v>1</v>
      </c>
      <c r="I3" s="854"/>
      <c r="J3" s="854"/>
      <c r="K3" s="854"/>
      <c r="L3" s="854"/>
      <c r="M3" s="854"/>
      <c r="N3" s="854"/>
      <c r="O3" s="854"/>
      <c r="P3" s="854" t="s">
        <v>2</v>
      </c>
      <c r="Q3" s="854"/>
      <c r="R3" s="854"/>
      <c r="S3" s="854"/>
      <c r="T3" s="854"/>
      <c r="U3" s="854"/>
      <c r="V3" s="854"/>
      <c r="W3" s="854"/>
      <c r="X3" s="854"/>
      <c r="Y3" s="854"/>
      <c r="Z3" s="854"/>
      <c r="AA3" s="854"/>
      <c r="AB3" s="855"/>
    </row>
    <row r="4" spans="1:28" ht="15.75" thickBot="1" x14ac:dyDescent="0.25">
      <c r="A4" s="46"/>
      <c r="B4" s="850"/>
      <c r="C4" s="851"/>
      <c r="D4" s="851"/>
      <c r="E4" s="851"/>
      <c r="F4" s="851"/>
      <c r="G4" s="851"/>
      <c r="H4" s="856" t="s">
        <v>800</v>
      </c>
      <c r="I4" s="856"/>
      <c r="J4" s="856"/>
      <c r="K4" s="856"/>
      <c r="L4" s="856"/>
      <c r="M4" s="856"/>
      <c r="N4" s="856"/>
      <c r="O4" s="856"/>
      <c r="P4" s="856"/>
      <c r="Q4" s="856"/>
      <c r="R4" s="856"/>
      <c r="S4" s="856"/>
      <c r="T4" s="856"/>
      <c r="U4" s="856"/>
      <c r="V4" s="856"/>
      <c r="W4" s="856"/>
      <c r="X4" s="856"/>
      <c r="Y4" s="856"/>
      <c r="Z4" s="856"/>
      <c r="AA4" s="856"/>
      <c r="AB4" s="857"/>
    </row>
    <row r="5" spans="1:28" ht="15" x14ac:dyDescent="0.2">
      <c r="A5" s="46"/>
      <c r="B5" s="46"/>
      <c r="C5" s="46"/>
      <c r="D5" s="46"/>
      <c r="E5" s="46"/>
      <c r="F5" s="46"/>
      <c r="G5" s="46"/>
      <c r="H5" s="49"/>
      <c r="I5" s="49"/>
      <c r="J5" s="49"/>
      <c r="K5" s="49"/>
      <c r="L5" s="49"/>
      <c r="M5" s="49"/>
      <c r="N5" s="49"/>
      <c r="O5" s="49"/>
      <c r="P5" s="49"/>
      <c r="Q5" s="49"/>
      <c r="R5" s="49"/>
      <c r="S5" s="49"/>
      <c r="T5" s="49"/>
      <c r="U5" s="49"/>
      <c r="V5" s="49"/>
      <c r="W5" s="49"/>
      <c r="X5" s="49"/>
      <c r="Y5" s="49"/>
      <c r="Z5" s="49"/>
      <c r="AA5" s="49"/>
      <c r="AB5" s="49"/>
    </row>
    <row r="6" spans="1:28" ht="15.75" thickBot="1" x14ac:dyDescent="0.25">
      <c r="B6" s="50"/>
      <c r="C6" s="51"/>
      <c r="D6" s="51"/>
      <c r="E6" s="51"/>
      <c r="F6" s="51"/>
      <c r="G6" s="51"/>
      <c r="H6" s="51"/>
      <c r="I6" s="52"/>
      <c r="J6" s="52"/>
      <c r="K6" s="52"/>
      <c r="L6" s="52"/>
      <c r="M6" s="52"/>
      <c r="N6" s="52"/>
      <c r="O6" s="52"/>
      <c r="P6" s="52"/>
      <c r="Q6" s="52"/>
      <c r="R6" s="53"/>
      <c r="S6" s="53"/>
      <c r="T6" s="53"/>
      <c r="U6" s="53"/>
      <c r="V6" s="53"/>
      <c r="W6" s="51"/>
      <c r="X6" s="51"/>
      <c r="Y6" s="51"/>
      <c r="Z6" s="51"/>
      <c r="AA6" s="51"/>
      <c r="AB6" s="54"/>
    </row>
    <row r="7" spans="1:28" ht="15" customHeight="1" x14ac:dyDescent="0.2">
      <c r="B7" s="55"/>
      <c r="C7" s="666" t="s">
        <v>4</v>
      </c>
      <c r="D7" s="667"/>
      <c r="E7" s="667"/>
      <c r="F7" s="667"/>
      <c r="G7" s="667"/>
      <c r="H7" s="668"/>
      <c r="I7" s="700" t="s">
        <v>801</v>
      </c>
      <c r="J7" s="701"/>
      <c r="K7" s="701"/>
      <c r="L7" s="701"/>
      <c r="M7" s="701"/>
      <c r="N7" s="701"/>
      <c r="O7" s="701"/>
      <c r="P7" s="701"/>
      <c r="Q7" s="701"/>
      <c r="R7" s="701"/>
      <c r="S7" s="701"/>
      <c r="T7" s="701"/>
      <c r="U7" s="701"/>
      <c r="V7" s="701"/>
      <c r="W7" s="701"/>
      <c r="X7" s="701"/>
      <c r="Y7" s="701"/>
      <c r="Z7" s="701"/>
      <c r="AA7" s="702"/>
      <c r="AB7" s="56"/>
    </row>
    <row r="8" spans="1:28" ht="15.75" thickBot="1" x14ac:dyDescent="0.25">
      <c r="B8" s="55"/>
      <c r="C8" s="669"/>
      <c r="D8" s="670"/>
      <c r="E8" s="670"/>
      <c r="F8" s="670"/>
      <c r="G8" s="670"/>
      <c r="H8" s="671"/>
      <c r="I8" s="703"/>
      <c r="J8" s="704"/>
      <c r="K8" s="704"/>
      <c r="L8" s="704"/>
      <c r="M8" s="704"/>
      <c r="N8" s="704"/>
      <c r="O8" s="704"/>
      <c r="P8" s="704"/>
      <c r="Q8" s="704"/>
      <c r="R8" s="704"/>
      <c r="S8" s="704"/>
      <c r="T8" s="704"/>
      <c r="U8" s="704"/>
      <c r="V8" s="704"/>
      <c r="W8" s="704"/>
      <c r="X8" s="704"/>
      <c r="Y8" s="704"/>
      <c r="Z8" s="704"/>
      <c r="AA8" s="705"/>
      <c r="AB8" s="56"/>
    </row>
    <row r="9" spans="1:28" ht="15.75" thickBot="1" x14ac:dyDescent="0.25">
      <c r="B9" s="55"/>
      <c r="C9" s="57"/>
      <c r="D9" s="57"/>
      <c r="E9" s="57"/>
      <c r="F9" s="57"/>
      <c r="G9" s="57"/>
      <c r="H9" s="57"/>
      <c r="I9" s="58"/>
      <c r="J9" s="58"/>
      <c r="K9" s="58"/>
      <c r="L9" s="58"/>
      <c r="M9" s="58"/>
      <c r="N9" s="58"/>
      <c r="O9" s="58"/>
      <c r="P9" s="58"/>
      <c r="Q9" s="58"/>
      <c r="R9" s="59"/>
      <c r="S9" s="59"/>
      <c r="T9" s="59"/>
      <c r="U9" s="59"/>
      <c r="V9" s="59"/>
      <c r="W9" s="57"/>
      <c r="X9" s="57"/>
      <c r="Y9" s="57"/>
      <c r="Z9" s="57"/>
      <c r="AA9" s="57"/>
      <c r="AB9" s="56"/>
    </row>
    <row r="10" spans="1:28" ht="15" customHeight="1" thickBot="1" x14ac:dyDescent="0.25">
      <c r="B10" s="55"/>
      <c r="C10" s="666" t="s">
        <v>6</v>
      </c>
      <c r="D10" s="667"/>
      <c r="E10" s="667"/>
      <c r="F10" s="667"/>
      <c r="G10" s="667"/>
      <c r="H10" s="668"/>
      <c r="I10" s="838" t="s">
        <v>845</v>
      </c>
      <c r="J10" s="839"/>
      <c r="K10" s="839"/>
      <c r="L10" s="839"/>
      <c r="M10" s="839"/>
      <c r="N10" s="839"/>
      <c r="O10" s="839"/>
      <c r="P10" s="839"/>
      <c r="Q10" s="840"/>
      <c r="R10" s="708" t="s">
        <v>8</v>
      </c>
      <c r="S10" s="709"/>
      <c r="T10" s="709"/>
      <c r="U10" s="710"/>
      <c r="V10" s="608" t="s">
        <v>9</v>
      </c>
      <c r="W10" s="609"/>
      <c r="X10" s="609"/>
      <c r="Y10" s="609"/>
      <c r="Z10" s="609"/>
      <c r="AA10" s="610"/>
      <c r="AB10" s="56"/>
    </row>
    <row r="11" spans="1:28" ht="28.5" customHeight="1" thickBot="1" x14ac:dyDescent="0.25">
      <c r="B11" s="55"/>
      <c r="C11" s="669"/>
      <c r="D11" s="670"/>
      <c r="E11" s="670"/>
      <c r="F11" s="670"/>
      <c r="G11" s="670"/>
      <c r="H11" s="671"/>
      <c r="I11" s="841"/>
      <c r="J11" s="842"/>
      <c r="K11" s="842"/>
      <c r="L11" s="842"/>
      <c r="M11" s="842"/>
      <c r="N11" s="842"/>
      <c r="O11" s="842"/>
      <c r="P11" s="842"/>
      <c r="Q11" s="843"/>
      <c r="R11" s="804" t="s">
        <v>846</v>
      </c>
      <c r="S11" s="844"/>
      <c r="T11" s="844"/>
      <c r="U11" s="845"/>
      <c r="V11" s="1516" t="s">
        <v>705</v>
      </c>
      <c r="W11" s="1528"/>
      <c r="X11" s="1528"/>
      <c r="Y11" s="1528"/>
      <c r="Z11" s="1528"/>
      <c r="AA11" s="1529"/>
      <c r="AB11" s="56"/>
    </row>
    <row r="12" spans="1:28" ht="15" thickBot="1" x14ac:dyDescent="0.25">
      <c r="B12" s="60"/>
      <c r="C12" s="61"/>
      <c r="D12" s="61"/>
      <c r="E12" s="61"/>
      <c r="F12" s="61"/>
      <c r="G12" s="61"/>
      <c r="H12" s="61"/>
      <c r="I12" s="61"/>
      <c r="J12" s="61"/>
      <c r="K12" s="61"/>
      <c r="L12" s="61"/>
      <c r="M12" s="61"/>
      <c r="N12" s="61"/>
      <c r="O12" s="61"/>
      <c r="P12" s="61"/>
      <c r="Q12" s="61"/>
      <c r="R12" s="61"/>
      <c r="S12" s="61"/>
      <c r="T12" s="61"/>
      <c r="U12" s="61"/>
      <c r="V12" s="61"/>
      <c r="W12" s="61"/>
      <c r="X12" s="61"/>
      <c r="Y12" s="61"/>
      <c r="Z12" s="61"/>
      <c r="AA12" s="61"/>
      <c r="AB12" s="62"/>
    </row>
    <row r="13" spans="1:28" ht="15" customHeight="1" x14ac:dyDescent="0.2">
      <c r="B13" s="60"/>
      <c r="C13" s="666" t="s">
        <v>11</v>
      </c>
      <c r="D13" s="667"/>
      <c r="E13" s="667"/>
      <c r="F13" s="667"/>
      <c r="G13" s="667"/>
      <c r="H13" s="668"/>
      <c r="I13" s="829" t="s">
        <v>847</v>
      </c>
      <c r="J13" s="830"/>
      <c r="K13" s="830"/>
      <c r="L13" s="830"/>
      <c r="M13" s="830"/>
      <c r="N13" s="830"/>
      <c r="O13" s="830"/>
      <c r="P13" s="830"/>
      <c r="Q13" s="830"/>
      <c r="R13" s="830"/>
      <c r="S13" s="831"/>
      <c r="T13" s="666" t="s">
        <v>13</v>
      </c>
      <c r="U13" s="667"/>
      <c r="V13" s="667"/>
      <c r="W13" s="667"/>
      <c r="X13" s="667"/>
      <c r="Y13" s="667"/>
      <c r="Z13" s="667"/>
      <c r="AA13" s="668"/>
      <c r="AB13" s="62"/>
    </row>
    <row r="14" spans="1:28" ht="30" customHeight="1" thickBot="1" x14ac:dyDescent="0.25">
      <c r="B14" s="60"/>
      <c r="C14" s="669"/>
      <c r="D14" s="670"/>
      <c r="E14" s="670"/>
      <c r="F14" s="670"/>
      <c r="G14" s="670"/>
      <c r="H14" s="671"/>
      <c r="I14" s="832"/>
      <c r="J14" s="833"/>
      <c r="K14" s="833"/>
      <c r="L14" s="833"/>
      <c r="M14" s="833"/>
      <c r="N14" s="833"/>
      <c r="O14" s="833"/>
      <c r="P14" s="833"/>
      <c r="Q14" s="833"/>
      <c r="R14" s="833"/>
      <c r="S14" s="834"/>
      <c r="T14" s="835" t="s">
        <v>152</v>
      </c>
      <c r="U14" s="836"/>
      <c r="V14" s="836"/>
      <c r="W14" s="836"/>
      <c r="X14" s="836"/>
      <c r="Y14" s="836"/>
      <c r="Z14" s="836"/>
      <c r="AA14" s="837"/>
      <c r="AB14" s="62"/>
    </row>
    <row r="15" spans="1:28" ht="15" thickBot="1" x14ac:dyDescent="0.25">
      <c r="B15" s="60"/>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2"/>
    </row>
    <row r="16" spans="1:28" ht="57.75" customHeight="1" thickBot="1" x14ac:dyDescent="0.25">
      <c r="B16" s="60"/>
      <c r="C16" s="629" t="s">
        <v>15</v>
      </c>
      <c r="D16" s="630"/>
      <c r="E16" s="630"/>
      <c r="F16" s="630"/>
      <c r="G16" s="630"/>
      <c r="H16" s="631"/>
      <c r="I16" s="801" t="s">
        <v>848</v>
      </c>
      <c r="J16" s="802"/>
      <c r="K16" s="802"/>
      <c r="L16" s="802"/>
      <c r="M16" s="802"/>
      <c r="N16" s="802"/>
      <c r="O16" s="802"/>
      <c r="P16" s="802"/>
      <c r="Q16" s="802"/>
      <c r="R16" s="802"/>
      <c r="S16" s="802"/>
      <c r="T16" s="802"/>
      <c r="U16" s="802"/>
      <c r="V16" s="802"/>
      <c r="W16" s="802"/>
      <c r="X16" s="802"/>
      <c r="Y16" s="802"/>
      <c r="Z16" s="802"/>
      <c r="AA16" s="803"/>
      <c r="AB16" s="62"/>
    </row>
    <row r="17" spans="2:28" ht="16.5" customHeight="1" thickBot="1" x14ac:dyDescent="0.25">
      <c r="B17" s="60"/>
      <c r="C17" s="59"/>
      <c r="D17" s="59"/>
      <c r="E17" s="59"/>
      <c r="F17" s="59"/>
      <c r="G17" s="59"/>
      <c r="H17" s="59"/>
      <c r="I17" s="63"/>
      <c r="J17" s="63"/>
      <c r="K17" s="63"/>
      <c r="L17" s="63"/>
      <c r="M17" s="63"/>
      <c r="N17" s="63"/>
      <c r="O17" s="63"/>
      <c r="P17" s="63"/>
      <c r="Q17" s="63"/>
      <c r="R17" s="63"/>
      <c r="S17" s="63"/>
      <c r="T17" s="63"/>
      <c r="U17" s="63"/>
      <c r="V17" s="63"/>
      <c r="W17" s="63"/>
      <c r="X17" s="63"/>
      <c r="Y17" s="63"/>
      <c r="Z17" s="63"/>
      <c r="AA17" s="63"/>
      <c r="AB17" s="62"/>
    </row>
    <row r="18" spans="2:28" ht="52.5" customHeight="1" thickBot="1" x14ac:dyDescent="0.25">
      <c r="B18" s="60"/>
      <c r="C18" s="629" t="s">
        <v>73</v>
      </c>
      <c r="D18" s="630"/>
      <c r="E18" s="630"/>
      <c r="F18" s="630"/>
      <c r="G18" s="630"/>
      <c r="H18" s="631"/>
      <c r="I18" s="801" t="s">
        <v>849</v>
      </c>
      <c r="J18" s="802"/>
      <c r="K18" s="802"/>
      <c r="L18" s="802"/>
      <c r="M18" s="802"/>
      <c r="N18" s="802"/>
      <c r="O18" s="802"/>
      <c r="P18" s="802"/>
      <c r="Q18" s="802"/>
      <c r="R18" s="802"/>
      <c r="S18" s="802"/>
      <c r="T18" s="802"/>
      <c r="U18" s="802"/>
      <c r="V18" s="802"/>
      <c r="W18" s="802"/>
      <c r="X18" s="802"/>
      <c r="Y18" s="802"/>
      <c r="Z18" s="802"/>
      <c r="AA18" s="803"/>
      <c r="AB18" s="62"/>
    </row>
    <row r="19" spans="2:28" ht="16.5" customHeight="1" thickBot="1" x14ac:dyDescent="0.25">
      <c r="B19" s="60"/>
      <c r="C19" s="59"/>
      <c r="D19" s="59"/>
      <c r="E19" s="59"/>
      <c r="F19" s="59"/>
      <c r="G19" s="59"/>
      <c r="H19" s="59"/>
      <c r="I19" s="63"/>
      <c r="J19" s="63"/>
      <c r="K19" s="63"/>
      <c r="L19" s="63"/>
      <c r="M19" s="63"/>
      <c r="N19" s="63"/>
      <c r="O19" s="63"/>
      <c r="P19" s="63"/>
      <c r="Q19" s="63"/>
      <c r="R19" s="63"/>
      <c r="S19" s="63"/>
      <c r="T19" s="63"/>
      <c r="U19" s="63"/>
      <c r="V19" s="63"/>
      <c r="W19" s="63"/>
      <c r="X19" s="63"/>
      <c r="Y19" s="63"/>
      <c r="Z19" s="63"/>
      <c r="AA19" s="63"/>
      <c r="AB19" s="62"/>
    </row>
    <row r="20" spans="2:28" s="46" customFormat="1" ht="22.5" customHeight="1" x14ac:dyDescent="0.2">
      <c r="B20" s="60"/>
      <c r="C20" s="684" t="s">
        <v>19</v>
      </c>
      <c r="D20" s="685"/>
      <c r="E20" s="685"/>
      <c r="F20" s="685"/>
      <c r="G20" s="685"/>
      <c r="H20" s="686"/>
      <c r="I20" s="2110" t="s">
        <v>807</v>
      </c>
      <c r="J20" s="2111"/>
      <c r="K20" s="2111"/>
      <c r="L20" s="2112"/>
      <c r="M20" s="608" t="s">
        <v>21</v>
      </c>
      <c r="N20" s="609"/>
      <c r="O20" s="609"/>
      <c r="P20" s="609"/>
      <c r="Q20" s="609"/>
      <c r="R20" s="609"/>
      <c r="S20" s="610"/>
      <c r="T20" s="608" t="s">
        <v>22</v>
      </c>
      <c r="U20" s="609"/>
      <c r="V20" s="609"/>
      <c r="W20" s="609"/>
      <c r="X20" s="609"/>
      <c r="Y20" s="609"/>
      <c r="Z20" s="609"/>
      <c r="AA20" s="610"/>
      <c r="AB20" s="62"/>
    </row>
    <row r="21" spans="2:28" s="46" customFormat="1" ht="30.75" customHeight="1" thickBot="1" x14ac:dyDescent="0.25">
      <c r="B21" s="60"/>
      <c r="C21" s="687"/>
      <c r="D21" s="688"/>
      <c r="E21" s="688"/>
      <c r="F21" s="688"/>
      <c r="G21" s="688"/>
      <c r="H21" s="689"/>
      <c r="I21" s="2113"/>
      <c r="J21" s="2114"/>
      <c r="K21" s="2114"/>
      <c r="L21" s="2115"/>
      <c r="M21" s="2116" t="s">
        <v>156</v>
      </c>
      <c r="N21" s="1769"/>
      <c r="O21" s="1769"/>
      <c r="P21" s="1769"/>
      <c r="Q21" s="1769"/>
      <c r="R21" s="1769"/>
      <c r="S21" s="1770"/>
      <c r="T21" s="2055" t="s">
        <v>157</v>
      </c>
      <c r="U21" s="2056"/>
      <c r="V21" s="2056"/>
      <c r="W21" s="2056"/>
      <c r="X21" s="2056"/>
      <c r="Y21" s="2056"/>
      <c r="Z21" s="2056"/>
      <c r="AA21" s="2057"/>
      <c r="AB21" s="62"/>
    </row>
    <row r="22" spans="2:28" ht="15" thickBot="1" x14ac:dyDescent="0.25">
      <c r="B22" s="60"/>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2"/>
    </row>
    <row r="23" spans="2:28" ht="31.5" customHeight="1" x14ac:dyDescent="0.2">
      <c r="B23" s="60"/>
      <c r="C23" s="608" t="s">
        <v>25</v>
      </c>
      <c r="D23" s="609"/>
      <c r="E23" s="609"/>
      <c r="F23" s="609"/>
      <c r="G23" s="609"/>
      <c r="H23" s="609"/>
      <c r="I23" s="610"/>
      <c r="J23" s="608" t="s">
        <v>26</v>
      </c>
      <c r="K23" s="609"/>
      <c r="L23" s="609"/>
      <c r="M23" s="609"/>
      <c r="N23" s="609"/>
      <c r="O23" s="609"/>
      <c r="P23" s="610"/>
      <c r="Q23" s="608" t="s">
        <v>27</v>
      </c>
      <c r="R23" s="609"/>
      <c r="S23" s="609"/>
      <c r="T23" s="609"/>
      <c r="U23" s="609"/>
      <c r="V23" s="609"/>
      <c r="W23" s="609"/>
      <c r="X23" s="609"/>
      <c r="Y23" s="609"/>
      <c r="Z23" s="609"/>
      <c r="AA23" s="610"/>
      <c r="AB23" s="62"/>
    </row>
    <row r="24" spans="2:28" ht="31.5" customHeight="1" thickBot="1" x14ac:dyDescent="0.25">
      <c r="B24" s="60"/>
      <c r="C24" s="808" t="s">
        <v>809</v>
      </c>
      <c r="D24" s="809"/>
      <c r="E24" s="809"/>
      <c r="F24" s="809"/>
      <c r="G24" s="809"/>
      <c r="H24" s="809"/>
      <c r="I24" s="810"/>
      <c r="J24" s="808" t="s">
        <v>810</v>
      </c>
      <c r="K24" s="809"/>
      <c r="L24" s="809"/>
      <c r="M24" s="809"/>
      <c r="N24" s="809"/>
      <c r="O24" s="809"/>
      <c r="P24" s="810"/>
      <c r="Q24" s="811" t="s">
        <v>227</v>
      </c>
      <c r="R24" s="812"/>
      <c r="S24" s="812"/>
      <c r="T24" s="812"/>
      <c r="U24" s="812"/>
      <c r="V24" s="812"/>
      <c r="W24" s="812"/>
      <c r="X24" s="812"/>
      <c r="Y24" s="812"/>
      <c r="Z24" s="812"/>
      <c r="AA24" s="813"/>
      <c r="AB24" s="62"/>
    </row>
    <row r="25" spans="2:28" ht="15" thickBot="1" x14ac:dyDescent="0.25">
      <c r="B25" s="60"/>
      <c r="C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62"/>
    </row>
    <row r="26" spans="2:28" ht="33" customHeight="1" thickBot="1" x14ac:dyDescent="0.25">
      <c r="B26" s="60"/>
      <c r="C26" s="629" t="s">
        <v>31</v>
      </c>
      <c r="D26" s="630"/>
      <c r="E26" s="630"/>
      <c r="F26" s="630"/>
      <c r="G26" s="630"/>
      <c r="H26" s="631"/>
      <c r="I26" s="801" t="s">
        <v>850</v>
      </c>
      <c r="J26" s="802"/>
      <c r="K26" s="802"/>
      <c r="L26" s="802"/>
      <c r="M26" s="802"/>
      <c r="N26" s="802"/>
      <c r="O26" s="802"/>
      <c r="P26" s="802"/>
      <c r="Q26" s="802"/>
      <c r="R26" s="802"/>
      <c r="S26" s="802"/>
      <c r="T26" s="802"/>
      <c r="U26" s="802"/>
      <c r="V26" s="802"/>
      <c r="W26" s="802"/>
      <c r="X26" s="802"/>
      <c r="Y26" s="802"/>
      <c r="Z26" s="802"/>
      <c r="AA26" s="803"/>
      <c r="AB26" s="62"/>
    </row>
    <row r="27" spans="2:28" ht="15.75" thickBot="1" x14ac:dyDescent="0.25">
      <c r="B27" s="60"/>
      <c r="C27" s="59"/>
      <c r="D27" s="59"/>
      <c r="E27" s="59"/>
      <c r="F27" s="59"/>
      <c r="G27" s="59"/>
      <c r="H27" s="59"/>
      <c r="I27" s="63"/>
      <c r="J27" s="63"/>
      <c r="K27" s="63"/>
      <c r="L27" s="63"/>
      <c r="M27" s="63"/>
      <c r="N27" s="63"/>
      <c r="O27" s="63"/>
      <c r="P27" s="63"/>
      <c r="Q27" s="63"/>
      <c r="R27" s="63"/>
      <c r="S27" s="63"/>
      <c r="T27" s="63"/>
      <c r="U27" s="63"/>
      <c r="V27" s="63"/>
      <c r="W27" s="63"/>
      <c r="X27" s="63"/>
      <c r="Y27" s="63"/>
      <c r="Z27" s="63"/>
      <c r="AA27" s="63"/>
      <c r="AB27" s="62"/>
    </row>
    <row r="28" spans="2:28" ht="53.25" customHeight="1" thickBot="1" x14ac:dyDescent="0.25">
      <c r="B28" s="60"/>
      <c r="C28" s="629" t="s">
        <v>33</v>
      </c>
      <c r="D28" s="630"/>
      <c r="E28" s="630"/>
      <c r="F28" s="630"/>
      <c r="G28" s="630"/>
      <c r="H28" s="631"/>
      <c r="I28" s="804">
        <v>0</v>
      </c>
      <c r="J28" s="801"/>
      <c r="K28" s="617" t="s">
        <v>34</v>
      </c>
      <c r="L28" s="618"/>
      <c r="M28" s="618"/>
      <c r="N28" s="619"/>
      <c r="O28" s="805" t="s">
        <v>35</v>
      </c>
      <c r="P28" s="806"/>
      <c r="Q28" s="806"/>
      <c r="R28" s="807"/>
      <c r="S28" s="64"/>
      <c r="T28" s="806" t="s">
        <v>36</v>
      </c>
      <c r="U28" s="806"/>
      <c r="V28" s="807"/>
      <c r="W28" s="31" t="s">
        <v>37</v>
      </c>
      <c r="X28" s="635" t="s">
        <v>38</v>
      </c>
      <c r="Y28" s="636"/>
      <c r="Z28" s="637"/>
      <c r="AA28" s="65"/>
      <c r="AB28" s="62"/>
    </row>
    <row r="29" spans="2:28" ht="15" thickBot="1" x14ac:dyDescent="0.25">
      <c r="B29" s="60"/>
      <c r="C29" s="61"/>
      <c r="D29" s="61"/>
      <c r="E29" s="61"/>
      <c r="F29" s="61"/>
      <c r="G29" s="61"/>
      <c r="H29" s="61"/>
      <c r="I29" s="61"/>
      <c r="J29" s="61"/>
      <c r="K29" s="61"/>
      <c r="L29" s="61"/>
      <c r="M29" s="61"/>
      <c r="N29" s="61"/>
      <c r="O29" s="61"/>
      <c r="P29" s="61"/>
      <c r="Q29" s="61"/>
      <c r="R29" s="61"/>
      <c r="S29" s="61"/>
      <c r="T29" s="61"/>
      <c r="U29" s="61"/>
      <c r="V29" s="61"/>
      <c r="W29" s="61"/>
      <c r="X29" s="61"/>
      <c r="Y29" s="61"/>
      <c r="Z29" s="61"/>
      <c r="AA29" s="61"/>
      <c r="AB29" s="62"/>
    </row>
    <row r="30" spans="2:28" ht="15" customHeight="1" x14ac:dyDescent="0.25">
      <c r="B30" s="60"/>
      <c r="C30" s="651" t="s">
        <v>39</v>
      </c>
      <c r="D30" s="652"/>
      <c r="E30" s="652"/>
      <c r="F30" s="652"/>
      <c r="G30" s="652"/>
      <c r="H30" s="652"/>
      <c r="I30" s="652"/>
      <c r="J30" s="653"/>
      <c r="K30" s="660" t="s">
        <v>40</v>
      </c>
      <c r="L30" s="661"/>
      <c r="M30" s="661"/>
      <c r="N30" s="661"/>
      <c r="O30" s="661"/>
      <c r="P30" s="661"/>
      <c r="Q30" s="661"/>
      <c r="R30" s="661"/>
      <c r="S30" s="662" t="s">
        <v>41</v>
      </c>
      <c r="T30" s="662"/>
      <c r="U30" s="662"/>
      <c r="V30" s="662"/>
      <c r="W30" s="662"/>
      <c r="X30" s="663" t="s">
        <v>42</v>
      </c>
      <c r="Y30" s="663"/>
      <c r="Z30" s="663"/>
      <c r="AA30" s="664"/>
      <c r="AB30" s="62"/>
    </row>
    <row r="31" spans="2:28" ht="14.25" customHeight="1" x14ac:dyDescent="0.2">
      <c r="B31" s="60"/>
      <c r="C31" s="654"/>
      <c r="D31" s="797"/>
      <c r="E31" s="797"/>
      <c r="F31" s="797"/>
      <c r="G31" s="797"/>
      <c r="H31" s="797"/>
      <c r="I31" s="797"/>
      <c r="J31" s="656"/>
      <c r="K31" s="798" t="s">
        <v>43</v>
      </c>
      <c r="L31" s="799"/>
      <c r="M31" s="799"/>
      <c r="N31" s="799"/>
      <c r="O31" s="799" t="s">
        <v>44</v>
      </c>
      <c r="P31" s="799"/>
      <c r="Q31" s="799"/>
      <c r="R31" s="799"/>
      <c r="S31" s="799" t="s">
        <v>43</v>
      </c>
      <c r="T31" s="799"/>
      <c r="U31" s="799" t="s">
        <v>44</v>
      </c>
      <c r="V31" s="799"/>
      <c r="W31" s="799"/>
      <c r="X31" s="799" t="s">
        <v>43</v>
      </c>
      <c r="Y31" s="799"/>
      <c r="Z31" s="799" t="s">
        <v>44</v>
      </c>
      <c r="AA31" s="800"/>
      <c r="AB31" s="62"/>
    </row>
    <row r="32" spans="2:28" ht="15" customHeight="1" thickBot="1" x14ac:dyDescent="0.25">
      <c r="B32" s="60"/>
      <c r="C32" s="657"/>
      <c r="D32" s="658"/>
      <c r="E32" s="658"/>
      <c r="F32" s="658"/>
      <c r="G32" s="658"/>
      <c r="H32" s="658"/>
      <c r="I32" s="658"/>
      <c r="J32" s="659"/>
      <c r="K32" s="2117">
        <v>2.0999999999999999E-3</v>
      </c>
      <c r="L32" s="794"/>
      <c r="M32" s="794"/>
      <c r="N32" s="794"/>
      <c r="O32" s="2118">
        <v>4.0000000000000001E-3</v>
      </c>
      <c r="P32" s="2118"/>
      <c r="Q32" s="2118"/>
      <c r="R32" s="2118"/>
      <c r="S32" s="2068">
        <v>1E-3</v>
      </c>
      <c r="T32" s="2068"/>
      <c r="U32" s="2068">
        <v>2E-3</v>
      </c>
      <c r="V32" s="2068"/>
      <c r="W32" s="2068"/>
      <c r="X32" s="795">
        <v>0</v>
      </c>
      <c r="Y32" s="794"/>
      <c r="Z32" s="795">
        <v>0</v>
      </c>
      <c r="AA32" s="796"/>
      <c r="AB32" s="62"/>
    </row>
    <row r="33" spans="2:28" ht="15" thickBot="1" x14ac:dyDescent="0.25">
      <c r="B33" s="60"/>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2"/>
    </row>
    <row r="34" spans="2:28" s="68" customFormat="1" ht="15.75" thickBot="1" x14ac:dyDescent="0.25">
      <c r="B34" s="268"/>
      <c r="C34" s="1008" t="s">
        <v>45</v>
      </c>
      <c r="D34" s="1009"/>
      <c r="E34" s="1009"/>
      <c r="F34" s="1009"/>
      <c r="G34" s="1009"/>
      <c r="H34" s="1009"/>
      <c r="I34" s="1009"/>
      <c r="J34" s="1009"/>
      <c r="K34" s="1009"/>
      <c r="L34" s="1009"/>
      <c r="M34" s="1009"/>
      <c r="N34" s="1009"/>
      <c r="O34" s="1009"/>
      <c r="P34" s="1009"/>
      <c r="Q34" s="1009"/>
      <c r="R34" s="1009"/>
      <c r="S34" s="1009"/>
      <c r="T34" s="1009"/>
      <c r="U34" s="1009"/>
      <c r="V34" s="1009"/>
      <c r="W34" s="1009"/>
      <c r="X34" s="1009"/>
      <c r="Y34" s="1009"/>
      <c r="Z34" s="1009"/>
      <c r="AA34" s="1010"/>
      <c r="AB34" s="62"/>
    </row>
    <row r="35" spans="2:28" s="68" customFormat="1" ht="79.5" customHeight="1" thickBot="1" x14ac:dyDescent="0.25">
      <c r="B35" s="268"/>
      <c r="C35" s="1008" t="s">
        <v>46</v>
      </c>
      <c r="D35" s="1009"/>
      <c r="E35" s="1009"/>
      <c r="F35" s="1009"/>
      <c r="G35" s="1010"/>
      <c r="H35" s="202" t="s">
        <v>851</v>
      </c>
      <c r="I35" s="202" t="s">
        <v>852</v>
      </c>
      <c r="J35" s="167" t="s">
        <v>49</v>
      </c>
      <c r="K35" s="1146" t="s">
        <v>50</v>
      </c>
      <c r="L35" s="1147"/>
      <c r="M35" s="1147"/>
      <c r="N35" s="1147"/>
      <c r="O35" s="1147"/>
      <c r="P35" s="1147"/>
      <c r="Q35" s="1147"/>
      <c r="R35" s="1147"/>
      <c r="S35" s="1147"/>
      <c r="T35" s="1147"/>
      <c r="U35" s="1147"/>
      <c r="V35" s="1147"/>
      <c r="W35" s="1147"/>
      <c r="X35" s="1147"/>
      <c r="Y35" s="1147"/>
      <c r="Z35" s="1147"/>
      <c r="AA35" s="1148"/>
      <c r="AB35" s="62"/>
    </row>
    <row r="36" spans="2:28" s="68" customFormat="1" ht="28.5" customHeight="1" x14ac:dyDescent="0.2">
      <c r="B36" s="268"/>
      <c r="C36" s="1849" t="s">
        <v>853</v>
      </c>
      <c r="D36" s="1850"/>
      <c r="E36" s="1850"/>
      <c r="F36" s="1850"/>
      <c r="G36" s="1851"/>
      <c r="H36" s="379">
        <v>0</v>
      </c>
      <c r="I36" s="379">
        <v>7</v>
      </c>
      <c r="J36" s="387">
        <f>+H36/I36</f>
        <v>0</v>
      </c>
      <c r="K36" s="2058" t="s">
        <v>854</v>
      </c>
      <c r="L36" s="2059"/>
      <c r="M36" s="2059"/>
      <c r="N36" s="2059"/>
      <c r="O36" s="2059"/>
      <c r="P36" s="2059"/>
      <c r="Q36" s="2059"/>
      <c r="R36" s="2059"/>
      <c r="S36" s="2059"/>
      <c r="T36" s="2059"/>
      <c r="U36" s="2059"/>
      <c r="V36" s="2059"/>
      <c r="W36" s="2059"/>
      <c r="X36" s="2059"/>
      <c r="Y36" s="2059"/>
      <c r="Z36" s="2059"/>
      <c r="AA36" s="2060"/>
      <c r="AB36" s="62"/>
    </row>
    <row r="37" spans="2:28" s="68" customFormat="1" ht="28.5" customHeight="1" thickBot="1" x14ac:dyDescent="0.25">
      <c r="B37" s="268"/>
      <c r="C37" s="1849" t="s">
        <v>855</v>
      </c>
      <c r="D37" s="1850"/>
      <c r="E37" s="1850"/>
      <c r="F37" s="1850"/>
      <c r="G37" s="1851"/>
      <c r="H37" s="388">
        <v>0</v>
      </c>
      <c r="I37" s="388">
        <v>5</v>
      </c>
      <c r="J37" s="380">
        <f t="shared" ref="J37" si="0">+H37/I37</f>
        <v>0</v>
      </c>
      <c r="K37" s="2073" t="s">
        <v>856</v>
      </c>
      <c r="L37" s="2074"/>
      <c r="M37" s="2074"/>
      <c r="N37" s="2074"/>
      <c r="O37" s="2074"/>
      <c r="P37" s="2074"/>
      <c r="Q37" s="2074"/>
      <c r="R37" s="2074"/>
      <c r="S37" s="2074"/>
      <c r="T37" s="2074"/>
      <c r="U37" s="2074"/>
      <c r="V37" s="2074"/>
      <c r="W37" s="2074"/>
      <c r="X37" s="2074"/>
      <c r="Y37" s="2074"/>
      <c r="Z37" s="2074"/>
      <c r="AA37" s="2075"/>
      <c r="AB37" s="62"/>
    </row>
    <row r="38" spans="2:28" s="68" customFormat="1" ht="15.75" customHeight="1" thickBot="1" x14ac:dyDescent="0.3">
      <c r="B38" s="268"/>
      <c r="C38" s="1002" t="s">
        <v>51</v>
      </c>
      <c r="D38" s="1003"/>
      <c r="E38" s="1003"/>
      <c r="F38" s="1003"/>
      <c r="G38" s="1004"/>
      <c r="H38" s="389">
        <f>+SUM(H36:H37)</f>
        <v>0</v>
      </c>
      <c r="I38" s="389">
        <f>+SUM(I36:I37)</f>
        <v>12</v>
      </c>
      <c r="J38" s="390">
        <f>+AVERAGE(J36:J37)</f>
        <v>0</v>
      </c>
      <c r="K38" s="1005"/>
      <c r="L38" s="1006"/>
      <c r="M38" s="1006"/>
      <c r="N38" s="1006"/>
      <c r="O38" s="1006"/>
      <c r="P38" s="1006"/>
      <c r="Q38" s="1006"/>
      <c r="R38" s="1006"/>
      <c r="S38" s="1006"/>
      <c r="T38" s="1006"/>
      <c r="U38" s="1006"/>
      <c r="V38" s="1006"/>
      <c r="W38" s="1006"/>
      <c r="X38" s="1006"/>
      <c r="Y38" s="1006"/>
      <c r="Z38" s="1006"/>
      <c r="AA38" s="1007"/>
      <c r="AB38" s="62"/>
    </row>
    <row r="39" spans="2:28" s="68" customFormat="1" ht="5.25" customHeight="1" x14ac:dyDescent="0.2">
      <c r="B39" s="268"/>
      <c r="C39" s="61"/>
      <c r="D39" s="61"/>
      <c r="E39" s="61"/>
      <c r="F39" s="61"/>
      <c r="G39" s="61"/>
      <c r="H39" s="327"/>
      <c r="I39" s="327"/>
      <c r="J39" s="137"/>
      <c r="K39" s="61"/>
      <c r="L39" s="61"/>
      <c r="M39" s="61"/>
      <c r="N39" s="61"/>
      <c r="O39" s="61"/>
      <c r="P39" s="61"/>
      <c r="Q39" s="61"/>
      <c r="R39" s="61"/>
      <c r="S39" s="61"/>
      <c r="T39" s="61"/>
      <c r="U39" s="61"/>
      <c r="V39" s="61"/>
      <c r="W39" s="61"/>
      <c r="X39" s="61"/>
      <c r="Y39" s="61"/>
      <c r="Z39" s="61"/>
      <c r="AA39" s="61"/>
      <c r="AB39" s="62"/>
    </row>
    <row r="40" spans="2:28" s="68" customFormat="1" ht="15" thickBot="1" x14ac:dyDescent="0.25">
      <c r="B40" s="268"/>
      <c r="C40" s="61"/>
      <c r="D40" s="61"/>
      <c r="E40" s="61"/>
      <c r="F40" s="61"/>
      <c r="G40" s="61"/>
      <c r="H40" s="327"/>
      <c r="I40" s="327"/>
      <c r="J40" s="137"/>
      <c r="K40" s="61"/>
      <c r="L40" s="61"/>
      <c r="M40" s="61"/>
      <c r="N40" s="61"/>
      <c r="O40" s="61"/>
      <c r="P40" s="61"/>
      <c r="Q40" s="61"/>
      <c r="R40" s="61"/>
      <c r="S40" s="61"/>
      <c r="T40" s="61"/>
      <c r="U40" s="61"/>
      <c r="V40" s="61"/>
      <c r="W40" s="61"/>
      <c r="X40" s="61"/>
      <c r="Y40" s="61"/>
      <c r="Z40" s="61"/>
      <c r="AA40" s="61"/>
      <c r="AB40" s="62"/>
    </row>
    <row r="41" spans="2:28" s="68" customFormat="1" x14ac:dyDescent="0.2">
      <c r="B41" s="268"/>
      <c r="C41" s="820" t="s">
        <v>52</v>
      </c>
      <c r="D41" s="821"/>
      <c r="E41" s="821"/>
      <c r="F41" s="821"/>
      <c r="G41" s="821"/>
      <c r="H41" s="821"/>
      <c r="I41" s="821"/>
      <c r="J41" s="821"/>
      <c r="K41" s="821"/>
      <c r="L41" s="821"/>
      <c r="M41" s="821"/>
      <c r="N41" s="821"/>
      <c r="O41" s="821"/>
      <c r="P41" s="821"/>
      <c r="Q41" s="821"/>
      <c r="R41" s="821"/>
      <c r="S41" s="821"/>
      <c r="T41" s="821"/>
      <c r="U41" s="821"/>
      <c r="V41" s="821"/>
      <c r="W41" s="821"/>
      <c r="X41" s="821"/>
      <c r="Y41" s="821"/>
      <c r="Z41" s="821"/>
      <c r="AA41" s="822"/>
      <c r="AB41" s="62"/>
    </row>
    <row r="42" spans="2:28" ht="15" thickBot="1" x14ac:dyDescent="0.25">
      <c r="B42" s="60"/>
      <c r="C42" s="1125"/>
      <c r="D42" s="1855"/>
      <c r="E42" s="1855"/>
      <c r="F42" s="1855"/>
      <c r="G42" s="1855"/>
      <c r="H42" s="1855"/>
      <c r="I42" s="1855"/>
      <c r="J42" s="1855"/>
      <c r="K42" s="1855"/>
      <c r="L42" s="1855"/>
      <c r="M42" s="1855"/>
      <c r="N42" s="1855"/>
      <c r="O42" s="1855"/>
      <c r="P42" s="1855"/>
      <c r="Q42" s="1855"/>
      <c r="R42" s="1855"/>
      <c r="S42" s="1855"/>
      <c r="T42" s="1855"/>
      <c r="U42" s="1855"/>
      <c r="V42" s="1855"/>
      <c r="W42" s="1855"/>
      <c r="X42" s="1855"/>
      <c r="Y42" s="1855"/>
      <c r="Z42" s="1855"/>
      <c r="AA42" s="1127"/>
      <c r="AB42" s="62"/>
    </row>
    <row r="43" spans="2:28" ht="21.75" customHeight="1" x14ac:dyDescent="0.2">
      <c r="B43" s="60"/>
      <c r="C43" s="1856"/>
      <c r="D43" s="1857"/>
      <c r="E43" s="1857"/>
      <c r="F43" s="1857"/>
      <c r="G43" s="1857"/>
      <c r="H43" s="1857"/>
      <c r="I43" s="1857"/>
      <c r="J43" s="1857"/>
      <c r="K43" s="1857"/>
      <c r="L43" s="1857"/>
      <c r="M43" s="1857"/>
      <c r="N43" s="1857"/>
      <c r="O43" s="1857"/>
      <c r="P43" s="1857"/>
      <c r="Q43" s="1857"/>
      <c r="R43" s="1857"/>
      <c r="S43" s="1857"/>
      <c r="T43" s="1857"/>
      <c r="U43" s="1857"/>
      <c r="V43" s="1857"/>
      <c r="W43" s="1857"/>
      <c r="X43" s="1857"/>
      <c r="Y43" s="1857"/>
      <c r="Z43" s="1857"/>
      <c r="AA43" s="1858"/>
      <c r="AB43" s="62"/>
    </row>
    <row r="44" spans="2:28" ht="21.75" customHeight="1" x14ac:dyDescent="0.2">
      <c r="B44" s="60"/>
      <c r="C44" s="1859"/>
      <c r="D44" s="1860"/>
      <c r="E44" s="1860"/>
      <c r="F44" s="1860"/>
      <c r="G44" s="1860"/>
      <c r="H44" s="1860"/>
      <c r="I44" s="1860"/>
      <c r="J44" s="1860"/>
      <c r="K44" s="1860"/>
      <c r="L44" s="1860"/>
      <c r="M44" s="1860"/>
      <c r="N44" s="1860"/>
      <c r="O44" s="1860"/>
      <c r="P44" s="1860"/>
      <c r="Q44" s="1860"/>
      <c r="R44" s="1860"/>
      <c r="S44" s="1860"/>
      <c r="T44" s="1860"/>
      <c r="U44" s="1860"/>
      <c r="V44" s="1860"/>
      <c r="W44" s="1860"/>
      <c r="X44" s="1860"/>
      <c r="Y44" s="1860"/>
      <c r="Z44" s="1860"/>
      <c r="AA44" s="1861"/>
      <c r="AB44" s="62"/>
    </row>
    <row r="45" spans="2:28" ht="21.75" customHeight="1" x14ac:dyDescent="0.2">
      <c r="B45" s="60"/>
      <c r="C45" s="1859"/>
      <c r="D45" s="1860"/>
      <c r="E45" s="1860"/>
      <c r="F45" s="1860"/>
      <c r="G45" s="1860"/>
      <c r="H45" s="1860"/>
      <c r="I45" s="1860"/>
      <c r="J45" s="1860"/>
      <c r="K45" s="1860"/>
      <c r="L45" s="1860"/>
      <c r="M45" s="1860"/>
      <c r="N45" s="1860"/>
      <c r="O45" s="1860"/>
      <c r="P45" s="1860"/>
      <c r="Q45" s="1860"/>
      <c r="R45" s="1860"/>
      <c r="S45" s="1860"/>
      <c r="T45" s="1860"/>
      <c r="U45" s="1860"/>
      <c r="V45" s="1860"/>
      <c r="W45" s="1860"/>
      <c r="X45" s="1860"/>
      <c r="Y45" s="1860"/>
      <c r="Z45" s="1860"/>
      <c r="AA45" s="1861"/>
      <c r="AB45" s="62"/>
    </row>
    <row r="46" spans="2:28" ht="21.75" customHeight="1" x14ac:dyDescent="0.2">
      <c r="B46" s="60"/>
      <c r="C46" s="1859"/>
      <c r="D46" s="1860"/>
      <c r="E46" s="1860"/>
      <c r="F46" s="1860"/>
      <c r="G46" s="1860"/>
      <c r="H46" s="1860"/>
      <c r="I46" s="1860"/>
      <c r="J46" s="1860"/>
      <c r="K46" s="1860"/>
      <c r="L46" s="1860"/>
      <c r="M46" s="1860"/>
      <c r="N46" s="1860"/>
      <c r="O46" s="1860"/>
      <c r="P46" s="1860"/>
      <c r="Q46" s="1860"/>
      <c r="R46" s="1860"/>
      <c r="S46" s="1860"/>
      <c r="T46" s="1860"/>
      <c r="U46" s="1860"/>
      <c r="V46" s="1860"/>
      <c r="W46" s="1860"/>
      <c r="X46" s="1860"/>
      <c r="Y46" s="1860"/>
      <c r="Z46" s="1860"/>
      <c r="AA46" s="1861"/>
      <c r="AB46" s="62"/>
    </row>
    <row r="47" spans="2:28" ht="21.75" customHeight="1" x14ac:dyDescent="0.2">
      <c r="B47" s="60"/>
      <c r="C47" s="1859"/>
      <c r="D47" s="1860"/>
      <c r="E47" s="1860"/>
      <c r="F47" s="1860"/>
      <c r="G47" s="1860"/>
      <c r="H47" s="1860"/>
      <c r="I47" s="1860"/>
      <c r="J47" s="1860"/>
      <c r="K47" s="1860"/>
      <c r="L47" s="1860"/>
      <c r="M47" s="1860"/>
      <c r="N47" s="1860"/>
      <c r="O47" s="1860"/>
      <c r="P47" s="1860"/>
      <c r="Q47" s="1860"/>
      <c r="R47" s="1860"/>
      <c r="S47" s="1860"/>
      <c r="T47" s="1860"/>
      <c r="U47" s="1860"/>
      <c r="V47" s="1860"/>
      <c r="W47" s="1860"/>
      <c r="X47" s="1860"/>
      <c r="Y47" s="1860"/>
      <c r="Z47" s="1860"/>
      <c r="AA47" s="1861"/>
      <c r="AB47" s="62"/>
    </row>
    <row r="48" spans="2:28" ht="21.75" customHeight="1" x14ac:dyDescent="0.2">
      <c r="B48" s="60"/>
      <c r="C48" s="1859"/>
      <c r="D48" s="1860"/>
      <c r="E48" s="1860"/>
      <c r="F48" s="1860"/>
      <c r="G48" s="1860"/>
      <c r="H48" s="1860"/>
      <c r="I48" s="1860"/>
      <c r="J48" s="1860"/>
      <c r="K48" s="1860"/>
      <c r="L48" s="1860"/>
      <c r="M48" s="1860"/>
      <c r="N48" s="1860"/>
      <c r="O48" s="1860"/>
      <c r="P48" s="1860"/>
      <c r="Q48" s="1860"/>
      <c r="R48" s="1860"/>
      <c r="S48" s="1860"/>
      <c r="T48" s="1860"/>
      <c r="U48" s="1860"/>
      <c r="V48" s="1860"/>
      <c r="W48" s="1860"/>
      <c r="X48" s="1860"/>
      <c r="Y48" s="1860"/>
      <c r="Z48" s="1860"/>
      <c r="AA48" s="1861"/>
      <c r="AB48" s="62"/>
    </row>
    <row r="49" spans="1:28" ht="21.75" customHeight="1" x14ac:dyDescent="0.2">
      <c r="B49" s="60"/>
      <c r="C49" s="1859"/>
      <c r="D49" s="1860"/>
      <c r="E49" s="1860"/>
      <c r="F49" s="1860"/>
      <c r="G49" s="1860"/>
      <c r="H49" s="1860"/>
      <c r="I49" s="1860"/>
      <c r="J49" s="1860"/>
      <c r="K49" s="1860"/>
      <c r="L49" s="1860"/>
      <c r="M49" s="1860"/>
      <c r="N49" s="1860"/>
      <c r="O49" s="1860"/>
      <c r="P49" s="1860"/>
      <c r="Q49" s="1860"/>
      <c r="R49" s="1860"/>
      <c r="S49" s="1860"/>
      <c r="T49" s="1860"/>
      <c r="U49" s="1860"/>
      <c r="V49" s="1860"/>
      <c r="W49" s="1860"/>
      <c r="X49" s="1860"/>
      <c r="Y49" s="1860"/>
      <c r="Z49" s="1860"/>
      <c r="AA49" s="1861"/>
      <c r="AB49" s="62"/>
    </row>
    <row r="50" spans="1:28" ht="21.75" customHeight="1" x14ac:dyDescent="0.2">
      <c r="B50" s="60"/>
      <c r="C50" s="1859"/>
      <c r="D50" s="1860"/>
      <c r="E50" s="1860"/>
      <c r="F50" s="1860"/>
      <c r="G50" s="1860"/>
      <c r="H50" s="1860"/>
      <c r="I50" s="1860"/>
      <c r="J50" s="1860"/>
      <c r="K50" s="1860"/>
      <c r="L50" s="1860"/>
      <c r="M50" s="1860"/>
      <c r="N50" s="1860"/>
      <c r="O50" s="1860"/>
      <c r="P50" s="1860"/>
      <c r="Q50" s="1860"/>
      <c r="R50" s="1860"/>
      <c r="S50" s="1860"/>
      <c r="T50" s="1860"/>
      <c r="U50" s="1860"/>
      <c r="V50" s="1860"/>
      <c r="W50" s="1860"/>
      <c r="X50" s="1860"/>
      <c r="Y50" s="1860"/>
      <c r="Z50" s="1860"/>
      <c r="AA50" s="1861"/>
      <c r="AB50" s="62"/>
    </row>
    <row r="51" spans="1:28" ht="21.75" customHeight="1" x14ac:dyDescent="0.2">
      <c r="B51" s="60"/>
      <c r="C51" s="1859"/>
      <c r="D51" s="1860"/>
      <c r="E51" s="1860"/>
      <c r="F51" s="1860"/>
      <c r="G51" s="1860"/>
      <c r="H51" s="1860"/>
      <c r="I51" s="1860"/>
      <c r="J51" s="1860"/>
      <c r="K51" s="1860"/>
      <c r="L51" s="1860"/>
      <c r="M51" s="1860"/>
      <c r="N51" s="1860"/>
      <c r="O51" s="1860"/>
      <c r="P51" s="1860"/>
      <c r="Q51" s="1860"/>
      <c r="R51" s="1860"/>
      <c r="S51" s="1860"/>
      <c r="T51" s="1860"/>
      <c r="U51" s="1860"/>
      <c r="V51" s="1860"/>
      <c r="W51" s="1860"/>
      <c r="X51" s="1860"/>
      <c r="Y51" s="1860"/>
      <c r="Z51" s="1860"/>
      <c r="AA51" s="1861"/>
      <c r="AB51" s="62"/>
    </row>
    <row r="52" spans="1:28" ht="21.75" customHeight="1" x14ac:dyDescent="0.2">
      <c r="B52" s="60"/>
      <c r="C52" s="1859"/>
      <c r="D52" s="1860"/>
      <c r="E52" s="1860"/>
      <c r="F52" s="1860"/>
      <c r="G52" s="1860"/>
      <c r="H52" s="1860"/>
      <c r="I52" s="1860"/>
      <c r="J52" s="1860"/>
      <c r="K52" s="1860"/>
      <c r="L52" s="1860"/>
      <c r="M52" s="1860"/>
      <c r="N52" s="1860"/>
      <c r="O52" s="1860"/>
      <c r="P52" s="1860"/>
      <c r="Q52" s="1860"/>
      <c r="R52" s="1860"/>
      <c r="S52" s="1860"/>
      <c r="T52" s="1860"/>
      <c r="U52" s="1860"/>
      <c r="V52" s="1860"/>
      <c r="W52" s="1860"/>
      <c r="X52" s="1860"/>
      <c r="Y52" s="1860"/>
      <c r="Z52" s="1860"/>
      <c r="AA52" s="1861"/>
      <c r="AB52" s="62"/>
    </row>
    <row r="53" spans="1:28" ht="21.75" customHeight="1" x14ac:dyDescent="0.2">
      <c r="B53" s="60"/>
      <c r="C53" s="1859"/>
      <c r="D53" s="1860"/>
      <c r="E53" s="1860"/>
      <c r="F53" s="1860"/>
      <c r="G53" s="1860"/>
      <c r="H53" s="1860"/>
      <c r="I53" s="1860"/>
      <c r="J53" s="1860"/>
      <c r="K53" s="1860"/>
      <c r="L53" s="1860"/>
      <c r="M53" s="1860"/>
      <c r="N53" s="1860"/>
      <c r="O53" s="1860"/>
      <c r="P53" s="1860"/>
      <c r="Q53" s="1860"/>
      <c r="R53" s="1860"/>
      <c r="S53" s="1860"/>
      <c r="T53" s="1860"/>
      <c r="U53" s="1860"/>
      <c r="V53" s="1860"/>
      <c r="W53" s="1860"/>
      <c r="X53" s="1860"/>
      <c r="Y53" s="1860"/>
      <c r="Z53" s="1860"/>
      <c r="AA53" s="1861"/>
      <c r="AB53" s="62"/>
    </row>
    <row r="54" spans="1:28" ht="21.75" customHeight="1" x14ac:dyDescent="0.2">
      <c r="B54" s="60"/>
      <c r="C54" s="1859"/>
      <c r="D54" s="1860"/>
      <c r="E54" s="1860"/>
      <c r="F54" s="1860"/>
      <c r="G54" s="1860"/>
      <c r="H54" s="1860"/>
      <c r="I54" s="1860"/>
      <c r="J54" s="1860"/>
      <c r="K54" s="1860"/>
      <c r="L54" s="1860"/>
      <c r="M54" s="1860"/>
      <c r="N54" s="1860"/>
      <c r="O54" s="1860"/>
      <c r="P54" s="1860"/>
      <c r="Q54" s="1860"/>
      <c r="R54" s="1860"/>
      <c r="S54" s="1860"/>
      <c r="T54" s="1860"/>
      <c r="U54" s="1860"/>
      <c r="V54" s="1860"/>
      <c r="W54" s="1860"/>
      <c r="X54" s="1860"/>
      <c r="Y54" s="1860"/>
      <c r="Z54" s="1860"/>
      <c r="AA54" s="1861"/>
      <c r="AB54" s="62"/>
    </row>
    <row r="55" spans="1:28" ht="21.75" customHeight="1" thickBot="1" x14ac:dyDescent="0.25">
      <c r="B55" s="60"/>
      <c r="C55" s="1862"/>
      <c r="D55" s="1863"/>
      <c r="E55" s="1863"/>
      <c r="F55" s="1863"/>
      <c r="G55" s="1863"/>
      <c r="H55" s="1863"/>
      <c r="I55" s="1863"/>
      <c r="J55" s="1863"/>
      <c r="K55" s="1863"/>
      <c r="L55" s="1863"/>
      <c r="M55" s="1863"/>
      <c r="N55" s="1863"/>
      <c r="O55" s="1863"/>
      <c r="P55" s="1863"/>
      <c r="Q55" s="1863"/>
      <c r="R55" s="1863"/>
      <c r="S55" s="1863"/>
      <c r="T55" s="1863"/>
      <c r="U55" s="1863"/>
      <c r="V55" s="1863"/>
      <c r="W55" s="1863"/>
      <c r="X55" s="1863"/>
      <c r="Y55" s="1863"/>
      <c r="Z55" s="1863"/>
      <c r="AA55" s="1864"/>
      <c r="AB55" s="62"/>
    </row>
    <row r="56" spans="1:28" x14ac:dyDescent="0.2">
      <c r="B56" s="285"/>
      <c r="C56" s="328"/>
      <c r="D56" s="328"/>
      <c r="E56" s="328"/>
      <c r="F56" s="328"/>
      <c r="G56" s="328"/>
      <c r="H56" s="328"/>
      <c r="I56" s="328"/>
      <c r="J56" s="328"/>
      <c r="K56" s="328"/>
      <c r="L56" s="328"/>
      <c r="M56" s="328"/>
      <c r="N56" s="328"/>
      <c r="O56" s="328"/>
      <c r="P56" s="328"/>
      <c r="Q56" s="328"/>
      <c r="R56" s="328"/>
      <c r="S56" s="328"/>
      <c r="T56" s="328"/>
      <c r="U56" s="328"/>
      <c r="V56" s="328"/>
      <c r="W56" s="328"/>
      <c r="X56" s="328"/>
      <c r="Y56" s="328"/>
      <c r="Z56" s="328"/>
      <c r="AA56" s="328"/>
      <c r="AB56" s="80"/>
    </row>
    <row r="57" spans="1:28" ht="15" thickBot="1" x14ac:dyDescent="0.25">
      <c r="B57" s="287"/>
      <c r="C57" s="329"/>
      <c r="D57" s="329"/>
      <c r="E57" s="329"/>
      <c r="F57" s="329"/>
      <c r="G57" s="329"/>
      <c r="H57" s="329"/>
      <c r="I57" s="329"/>
      <c r="J57" s="329"/>
      <c r="K57" s="329"/>
      <c r="L57" s="329"/>
      <c r="M57" s="329"/>
      <c r="N57" s="329"/>
      <c r="O57" s="329"/>
      <c r="P57" s="329"/>
      <c r="Q57" s="329"/>
      <c r="R57" s="329"/>
      <c r="S57" s="329"/>
      <c r="T57" s="329"/>
      <c r="U57" s="329"/>
      <c r="V57" s="329"/>
      <c r="W57" s="329"/>
      <c r="X57" s="329"/>
      <c r="Y57" s="329"/>
      <c r="Z57" s="329"/>
      <c r="AA57" s="329"/>
      <c r="AB57" s="83"/>
    </row>
    <row r="58" spans="1:28" ht="15.75" x14ac:dyDescent="0.2">
      <c r="B58" s="289"/>
      <c r="C58" s="1968" t="s">
        <v>46</v>
      </c>
      <c r="D58" s="1969"/>
      <c r="E58" s="1969"/>
      <c r="F58" s="1969"/>
      <c r="G58" s="1969"/>
      <c r="H58" s="1969" t="s">
        <v>91</v>
      </c>
      <c r="I58" s="1969"/>
      <c r="J58" s="1969" t="s">
        <v>64</v>
      </c>
      <c r="K58" s="1969"/>
      <c r="L58" s="1969"/>
      <c r="M58" s="1969"/>
      <c r="N58" s="1969" t="s">
        <v>53</v>
      </c>
      <c r="O58" s="1969"/>
      <c r="P58" s="1969"/>
      <c r="Q58" s="1969"/>
      <c r="R58" s="1969"/>
      <c r="S58" s="1969"/>
      <c r="T58" s="1969"/>
      <c r="U58" s="1969"/>
      <c r="V58" s="2121" t="s">
        <v>54</v>
      </c>
      <c r="W58" s="2121"/>
      <c r="X58" s="2121"/>
      <c r="Y58" s="2121"/>
      <c r="Z58" s="2121"/>
      <c r="AA58" s="2122"/>
      <c r="AB58" s="25"/>
    </row>
    <row r="59" spans="1:28" ht="15.75" x14ac:dyDescent="0.2">
      <c r="A59" s="46"/>
      <c r="B59" s="26"/>
      <c r="C59" s="1970"/>
      <c r="D59" s="1128"/>
      <c r="E59" s="1128"/>
      <c r="F59" s="1128"/>
      <c r="G59" s="1128"/>
      <c r="H59" s="1128"/>
      <c r="I59" s="1128"/>
      <c r="J59" s="1128"/>
      <c r="K59" s="1128"/>
      <c r="L59" s="1128"/>
      <c r="M59" s="1128"/>
      <c r="N59" s="1128"/>
      <c r="O59" s="1128"/>
      <c r="P59" s="1128"/>
      <c r="Q59" s="1128"/>
      <c r="R59" s="1128"/>
      <c r="S59" s="1128"/>
      <c r="T59" s="1128"/>
      <c r="U59" s="1128"/>
      <c r="V59" s="1129"/>
      <c r="W59" s="1129"/>
      <c r="X59" s="1129"/>
      <c r="Y59" s="1129"/>
      <c r="Z59" s="1129"/>
      <c r="AA59" s="2123"/>
      <c r="AB59" s="25"/>
    </row>
    <row r="60" spans="1:28" ht="16.5" thickBot="1" x14ac:dyDescent="0.25">
      <c r="A60" s="46"/>
      <c r="B60" s="26"/>
      <c r="C60" s="2119"/>
      <c r="D60" s="2120"/>
      <c r="E60" s="2120"/>
      <c r="F60" s="2120"/>
      <c r="G60" s="2120"/>
      <c r="H60" s="2120"/>
      <c r="I60" s="2120"/>
      <c r="J60" s="2120"/>
      <c r="K60" s="2120"/>
      <c r="L60" s="2120"/>
      <c r="M60" s="2120"/>
      <c r="N60" s="2120"/>
      <c r="O60" s="2120"/>
      <c r="P60" s="2120"/>
      <c r="Q60" s="2120"/>
      <c r="R60" s="2120"/>
      <c r="S60" s="2120"/>
      <c r="T60" s="2120"/>
      <c r="U60" s="2120"/>
      <c r="V60" s="2124"/>
      <c r="W60" s="2124"/>
      <c r="X60" s="2124"/>
      <c r="Y60" s="2124"/>
      <c r="Z60" s="2124"/>
      <c r="AA60" s="2125"/>
      <c r="AB60" s="25"/>
    </row>
    <row r="61" spans="1:28" s="391" customFormat="1" ht="72" customHeight="1" x14ac:dyDescent="0.25">
      <c r="B61" s="392"/>
      <c r="C61" s="1849" t="s">
        <v>853</v>
      </c>
      <c r="D61" s="2133"/>
      <c r="E61" s="2133"/>
      <c r="F61" s="2133"/>
      <c r="G61" s="2134"/>
      <c r="H61" s="2135">
        <v>0</v>
      </c>
      <c r="I61" s="2136"/>
      <c r="J61" s="2128">
        <v>0</v>
      </c>
      <c r="K61" s="2129"/>
      <c r="L61" s="2129"/>
      <c r="M61" s="2129"/>
      <c r="N61" s="2130" t="s">
        <v>857</v>
      </c>
      <c r="O61" s="2130"/>
      <c r="P61" s="2130"/>
      <c r="Q61" s="2130"/>
      <c r="R61" s="2130"/>
      <c r="S61" s="2130"/>
      <c r="T61" s="2130"/>
      <c r="U61" s="2130"/>
      <c r="V61" s="2131" t="s">
        <v>858</v>
      </c>
      <c r="W61" s="2131"/>
      <c r="X61" s="2131"/>
      <c r="Y61" s="2131"/>
      <c r="Z61" s="2131"/>
      <c r="AA61" s="2132"/>
      <c r="AB61" s="393"/>
    </row>
    <row r="62" spans="1:28" ht="59.25" customHeight="1" x14ac:dyDescent="0.2">
      <c r="B62" s="289"/>
      <c r="C62" s="1849" t="s">
        <v>855</v>
      </c>
      <c r="D62" s="1850"/>
      <c r="E62" s="1850"/>
      <c r="F62" s="1850"/>
      <c r="G62" s="1851"/>
      <c r="H62" s="2126">
        <v>0</v>
      </c>
      <c r="I62" s="2127"/>
      <c r="J62" s="2128">
        <v>0</v>
      </c>
      <c r="K62" s="2129"/>
      <c r="L62" s="2129"/>
      <c r="M62" s="2129"/>
      <c r="N62" s="2130" t="s">
        <v>857</v>
      </c>
      <c r="O62" s="2130"/>
      <c r="P62" s="2130"/>
      <c r="Q62" s="2130"/>
      <c r="R62" s="2130"/>
      <c r="S62" s="2130"/>
      <c r="T62" s="2130"/>
      <c r="U62" s="2130"/>
      <c r="V62" s="2131" t="s">
        <v>858</v>
      </c>
      <c r="W62" s="2131"/>
      <c r="X62" s="2131"/>
      <c r="Y62" s="2131"/>
      <c r="Z62" s="2131"/>
      <c r="AA62" s="2132"/>
      <c r="AB62" s="87"/>
    </row>
    <row r="63" spans="1:28" x14ac:dyDescent="0.2">
      <c r="B63" s="289"/>
      <c r="C63" s="848"/>
      <c r="D63" s="849"/>
      <c r="E63" s="849"/>
      <c r="F63" s="849"/>
      <c r="G63" s="849"/>
      <c r="H63" s="849"/>
      <c r="I63" s="849"/>
      <c r="J63" s="849"/>
      <c r="K63" s="849"/>
      <c r="L63" s="849"/>
      <c r="M63" s="849"/>
      <c r="N63" s="1885"/>
      <c r="O63" s="1886"/>
      <c r="P63" s="1886"/>
      <c r="Q63" s="1886"/>
      <c r="R63" s="1886"/>
      <c r="S63" s="1886"/>
      <c r="T63" s="1886"/>
      <c r="U63" s="1887"/>
      <c r="V63" s="1885"/>
      <c r="W63" s="1886"/>
      <c r="X63" s="1886"/>
      <c r="Y63" s="1886"/>
      <c r="Z63" s="1886"/>
      <c r="AA63" s="1888"/>
      <c r="AB63" s="87"/>
    </row>
    <row r="64" spans="1:28" ht="15.75" customHeight="1" thickBot="1" x14ac:dyDescent="0.25">
      <c r="B64" s="289"/>
      <c r="C64" s="850"/>
      <c r="D64" s="851"/>
      <c r="E64" s="851"/>
      <c r="F64" s="851"/>
      <c r="G64" s="851"/>
      <c r="H64" s="851"/>
      <c r="I64" s="851"/>
      <c r="J64" s="851"/>
      <c r="K64" s="851"/>
      <c r="L64" s="851"/>
      <c r="M64" s="851"/>
      <c r="N64" s="1889"/>
      <c r="O64" s="1890"/>
      <c r="P64" s="1890"/>
      <c r="Q64" s="1890"/>
      <c r="R64" s="1890"/>
      <c r="S64" s="1890"/>
      <c r="T64" s="1890"/>
      <c r="U64" s="1891"/>
      <c r="V64" s="1889"/>
      <c r="W64" s="1890"/>
      <c r="X64" s="1890"/>
      <c r="Y64" s="1890"/>
      <c r="Z64" s="1890"/>
      <c r="AA64" s="1892"/>
      <c r="AB64" s="87"/>
    </row>
    <row r="65" spans="2:28" x14ac:dyDescent="0.2">
      <c r="B65" s="291"/>
      <c r="C65" s="328"/>
      <c r="D65" s="328"/>
      <c r="E65" s="328"/>
      <c r="F65" s="328"/>
      <c r="G65" s="328"/>
      <c r="H65" s="328"/>
      <c r="I65" s="328"/>
      <c r="J65" s="328"/>
      <c r="K65" s="328"/>
      <c r="L65" s="328"/>
      <c r="M65" s="328"/>
      <c r="N65" s="328"/>
      <c r="O65" s="328"/>
      <c r="P65" s="328"/>
      <c r="Q65" s="328"/>
      <c r="R65" s="328"/>
      <c r="S65" s="328"/>
      <c r="T65" s="328"/>
      <c r="U65" s="328"/>
      <c r="V65" s="328"/>
      <c r="W65" s="328"/>
      <c r="X65" s="328"/>
      <c r="Y65" s="328"/>
      <c r="Z65" s="328"/>
      <c r="AA65" s="328"/>
      <c r="AB65" s="89"/>
    </row>
    <row r="104" ht="6" customHeight="1" x14ac:dyDescent="0.2"/>
  </sheetData>
  <mergeCells count="93">
    <mergeCell ref="C63:G63"/>
    <mergeCell ref="H63:I63"/>
    <mergeCell ref="J63:M63"/>
    <mergeCell ref="N63:U63"/>
    <mergeCell ref="V63:AA63"/>
    <mergeCell ref="C64:G64"/>
    <mergeCell ref="H64:I64"/>
    <mergeCell ref="J64:M64"/>
    <mergeCell ref="N64:U64"/>
    <mergeCell ref="V64:AA64"/>
    <mergeCell ref="C61:G61"/>
    <mergeCell ref="H61:I61"/>
    <mergeCell ref="J61:M61"/>
    <mergeCell ref="N61:U61"/>
    <mergeCell ref="V61:AA61"/>
    <mergeCell ref="C62:G62"/>
    <mergeCell ref="H62:I62"/>
    <mergeCell ref="J62:M62"/>
    <mergeCell ref="N62:U62"/>
    <mergeCell ref="V62:AA62"/>
    <mergeCell ref="C38:G38"/>
    <mergeCell ref="K38:AA38"/>
    <mergeCell ref="C41:AA42"/>
    <mergeCell ref="C43:AA55"/>
    <mergeCell ref="C58:G60"/>
    <mergeCell ref="H58:I60"/>
    <mergeCell ref="J58:M60"/>
    <mergeCell ref="N58:U60"/>
    <mergeCell ref="V58:AA6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 right="0.7" top="0.75" bottom="0.75" header="0.3" footer="0.3"/>
  <drawing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06"/>
  <sheetViews>
    <sheetView topLeftCell="A31" workbookViewId="0">
      <selection activeCell="K39" sqref="K39:AA39"/>
    </sheetView>
  </sheetViews>
  <sheetFormatPr baseColWidth="10" defaultColWidth="3.7109375" defaultRowHeight="14.25" x14ac:dyDescent="0.2"/>
  <cols>
    <col min="1" max="1" width="3.7109375" style="48"/>
    <col min="2" max="2" width="2.85546875" style="48" customWidth="1"/>
    <col min="3" max="6" width="2.7109375" style="48" customWidth="1"/>
    <col min="7" max="7" width="4.28515625" style="48" customWidth="1"/>
    <col min="8" max="8" width="14.28515625" style="48" customWidth="1"/>
    <col min="9" max="9" width="13.42578125" style="48" customWidth="1"/>
    <col min="10" max="10" width="15" style="48" customWidth="1"/>
    <col min="11" max="12" width="3.42578125" style="48" customWidth="1"/>
    <col min="13" max="15" width="2.7109375" style="48" customWidth="1"/>
    <col min="16" max="16" width="3.42578125" style="48" customWidth="1"/>
    <col min="17" max="17" width="3.5703125" style="48" customWidth="1"/>
    <col min="18" max="18" width="3.7109375" style="48"/>
    <col min="19" max="19" width="3.28515625" style="48" customWidth="1"/>
    <col min="20" max="20" width="7.42578125" style="48" customWidth="1"/>
    <col min="21" max="21" width="3.5703125" style="48" customWidth="1"/>
    <col min="22" max="22" width="3.7109375" style="48"/>
    <col min="23" max="25" width="5" style="48" customWidth="1"/>
    <col min="26" max="26" width="6.7109375" style="48" customWidth="1"/>
    <col min="27" max="27" width="4.140625" style="48" customWidth="1"/>
    <col min="28" max="28" width="2" style="48" customWidth="1"/>
    <col min="29" max="16384" width="3.7109375" style="48"/>
  </cols>
  <sheetData>
    <row r="1" spans="1:28" ht="15" thickBot="1" x14ac:dyDescent="0.25">
      <c r="A1" s="46"/>
      <c r="B1" s="47"/>
      <c r="C1" s="47"/>
      <c r="D1" s="47"/>
      <c r="E1" s="47"/>
      <c r="F1" s="47"/>
    </row>
    <row r="2" spans="1:28" ht="45.75" customHeight="1" x14ac:dyDescent="0.2">
      <c r="A2" s="46"/>
      <c r="B2" s="846"/>
      <c r="C2" s="847"/>
      <c r="D2" s="847"/>
      <c r="E2" s="847"/>
      <c r="F2" s="847"/>
      <c r="G2" s="847"/>
      <c r="H2" s="852" t="s">
        <v>0</v>
      </c>
      <c r="I2" s="852"/>
      <c r="J2" s="852"/>
      <c r="K2" s="852"/>
      <c r="L2" s="852"/>
      <c r="M2" s="852"/>
      <c r="N2" s="852"/>
      <c r="O2" s="852"/>
      <c r="P2" s="852"/>
      <c r="Q2" s="852"/>
      <c r="R2" s="852"/>
      <c r="S2" s="852"/>
      <c r="T2" s="852"/>
      <c r="U2" s="852"/>
      <c r="V2" s="852"/>
      <c r="W2" s="852"/>
      <c r="X2" s="852"/>
      <c r="Y2" s="852"/>
      <c r="Z2" s="852"/>
      <c r="AA2" s="852"/>
      <c r="AB2" s="853"/>
    </row>
    <row r="3" spans="1:28" ht="15" x14ac:dyDescent="0.2">
      <c r="A3" s="46"/>
      <c r="B3" s="848"/>
      <c r="C3" s="849"/>
      <c r="D3" s="849"/>
      <c r="E3" s="849"/>
      <c r="F3" s="849"/>
      <c r="G3" s="849"/>
      <c r="H3" s="854" t="s">
        <v>1</v>
      </c>
      <c r="I3" s="854"/>
      <c r="J3" s="854"/>
      <c r="K3" s="854"/>
      <c r="L3" s="854"/>
      <c r="M3" s="854"/>
      <c r="N3" s="854"/>
      <c r="O3" s="854"/>
      <c r="P3" s="854" t="s">
        <v>2</v>
      </c>
      <c r="Q3" s="854"/>
      <c r="R3" s="854"/>
      <c r="S3" s="854"/>
      <c r="T3" s="854"/>
      <c r="U3" s="854"/>
      <c r="V3" s="854"/>
      <c r="W3" s="854"/>
      <c r="X3" s="854"/>
      <c r="Y3" s="854"/>
      <c r="Z3" s="854"/>
      <c r="AA3" s="854"/>
      <c r="AB3" s="855"/>
    </row>
    <row r="4" spans="1:28" ht="15.75" thickBot="1" x14ac:dyDescent="0.25">
      <c r="A4" s="46"/>
      <c r="B4" s="850"/>
      <c r="C4" s="851"/>
      <c r="D4" s="851"/>
      <c r="E4" s="851"/>
      <c r="F4" s="851"/>
      <c r="G4" s="851"/>
      <c r="H4" s="856" t="s">
        <v>800</v>
      </c>
      <c r="I4" s="856"/>
      <c r="J4" s="856"/>
      <c r="K4" s="856"/>
      <c r="L4" s="856"/>
      <c r="M4" s="856"/>
      <c r="N4" s="856"/>
      <c r="O4" s="856"/>
      <c r="P4" s="856"/>
      <c r="Q4" s="856"/>
      <c r="R4" s="856"/>
      <c r="S4" s="856"/>
      <c r="T4" s="856"/>
      <c r="U4" s="856"/>
      <c r="V4" s="856"/>
      <c r="W4" s="856"/>
      <c r="X4" s="856"/>
      <c r="Y4" s="856"/>
      <c r="Z4" s="856"/>
      <c r="AA4" s="856"/>
      <c r="AB4" s="857"/>
    </row>
    <row r="5" spans="1:28" ht="6" customHeight="1" x14ac:dyDescent="0.2">
      <c r="A5" s="46"/>
      <c r="B5" s="46"/>
      <c r="C5" s="46"/>
      <c r="D5" s="46"/>
      <c r="E5" s="46"/>
      <c r="F5" s="46"/>
      <c r="G5" s="46"/>
      <c r="H5" s="49"/>
      <c r="I5" s="49"/>
      <c r="J5" s="49"/>
      <c r="K5" s="49"/>
      <c r="L5" s="49"/>
      <c r="M5" s="49"/>
      <c r="N5" s="49"/>
      <c r="O5" s="49"/>
      <c r="P5" s="49"/>
      <c r="Q5" s="49"/>
      <c r="R5" s="49"/>
      <c r="S5" s="49"/>
      <c r="T5" s="49"/>
      <c r="U5" s="49"/>
      <c r="V5" s="49"/>
      <c r="W5" s="49"/>
      <c r="X5" s="49"/>
      <c r="Y5" s="49"/>
      <c r="Z5" s="49"/>
      <c r="AA5" s="49"/>
      <c r="AB5" s="49"/>
    </row>
    <row r="6" spans="1:28" ht="8.4499999999999993" customHeight="1" thickBot="1" x14ac:dyDescent="0.25">
      <c r="B6" s="50"/>
      <c r="C6" s="51"/>
      <c r="D6" s="51"/>
      <c r="E6" s="51"/>
      <c r="F6" s="51"/>
      <c r="G6" s="51"/>
      <c r="H6" s="51"/>
      <c r="I6" s="52"/>
      <c r="J6" s="52"/>
      <c r="K6" s="52"/>
      <c r="L6" s="52"/>
      <c r="M6" s="52"/>
      <c r="N6" s="52"/>
      <c r="O6" s="52"/>
      <c r="P6" s="52"/>
      <c r="Q6" s="52"/>
      <c r="R6" s="53"/>
      <c r="S6" s="53"/>
      <c r="T6" s="53"/>
      <c r="U6" s="53"/>
      <c r="V6" s="53"/>
      <c r="W6" s="51"/>
      <c r="X6" s="51"/>
      <c r="Y6" s="51"/>
      <c r="Z6" s="51"/>
      <c r="AA6" s="51"/>
      <c r="AB6" s="54"/>
    </row>
    <row r="7" spans="1:28" ht="15" customHeight="1" x14ac:dyDescent="0.2">
      <c r="B7" s="55"/>
      <c r="C7" s="666" t="s">
        <v>4</v>
      </c>
      <c r="D7" s="667"/>
      <c r="E7" s="667"/>
      <c r="F7" s="667"/>
      <c r="G7" s="667"/>
      <c r="H7" s="668"/>
      <c r="I7" s="2137" t="s">
        <v>801</v>
      </c>
      <c r="J7" s="2138"/>
      <c r="K7" s="2138"/>
      <c r="L7" s="2138"/>
      <c r="M7" s="2138"/>
      <c r="N7" s="2138"/>
      <c r="O7" s="2138"/>
      <c r="P7" s="2138"/>
      <c r="Q7" s="2138"/>
      <c r="R7" s="2138"/>
      <c r="S7" s="2138"/>
      <c r="T7" s="2138"/>
      <c r="U7" s="2138"/>
      <c r="V7" s="2138"/>
      <c r="W7" s="2138"/>
      <c r="X7" s="2138"/>
      <c r="Y7" s="2138"/>
      <c r="Z7" s="2138"/>
      <c r="AA7" s="2139"/>
      <c r="AB7" s="56"/>
    </row>
    <row r="8" spans="1:28" ht="5.45" customHeight="1" thickBot="1" x14ac:dyDescent="0.25">
      <c r="B8" s="55"/>
      <c r="C8" s="669"/>
      <c r="D8" s="670"/>
      <c r="E8" s="670"/>
      <c r="F8" s="670"/>
      <c r="G8" s="670"/>
      <c r="H8" s="671"/>
      <c r="I8" s="2140"/>
      <c r="J8" s="2141"/>
      <c r="K8" s="2141"/>
      <c r="L8" s="2141"/>
      <c r="M8" s="2141"/>
      <c r="N8" s="2141"/>
      <c r="O8" s="2141"/>
      <c r="P8" s="2141"/>
      <c r="Q8" s="2141"/>
      <c r="R8" s="2141"/>
      <c r="S8" s="2141"/>
      <c r="T8" s="2141"/>
      <c r="U8" s="2141"/>
      <c r="V8" s="2141"/>
      <c r="W8" s="2141"/>
      <c r="X8" s="2141"/>
      <c r="Y8" s="2141"/>
      <c r="Z8" s="2141"/>
      <c r="AA8" s="2142"/>
      <c r="AB8" s="56"/>
    </row>
    <row r="9" spans="1:28" ht="9" customHeight="1" thickBot="1" x14ac:dyDescent="0.25">
      <c r="B9" s="55"/>
      <c r="C9" s="57"/>
      <c r="D9" s="57"/>
      <c r="E9" s="57"/>
      <c r="F9" s="57"/>
      <c r="G9" s="57"/>
      <c r="H9" s="57"/>
      <c r="I9" s="58"/>
      <c r="J9" s="58"/>
      <c r="K9" s="58"/>
      <c r="L9" s="58"/>
      <c r="M9" s="58"/>
      <c r="N9" s="58"/>
      <c r="O9" s="58"/>
      <c r="P9" s="58"/>
      <c r="Q9" s="58"/>
      <c r="R9" s="59"/>
      <c r="S9" s="59"/>
      <c r="T9" s="59"/>
      <c r="U9" s="59"/>
      <c r="V9" s="59"/>
      <c r="W9" s="57"/>
      <c r="X9" s="57"/>
      <c r="Y9" s="57"/>
      <c r="Z9" s="57"/>
      <c r="AA9" s="57"/>
      <c r="AB9" s="56"/>
    </row>
    <row r="10" spans="1:28" ht="15" customHeight="1" thickBot="1" x14ac:dyDescent="0.25">
      <c r="B10" s="55"/>
      <c r="C10" s="666" t="s">
        <v>6</v>
      </c>
      <c r="D10" s="667"/>
      <c r="E10" s="667"/>
      <c r="F10" s="667"/>
      <c r="G10" s="667"/>
      <c r="H10" s="668"/>
      <c r="I10" s="2143" t="s">
        <v>859</v>
      </c>
      <c r="J10" s="2144"/>
      <c r="K10" s="2144"/>
      <c r="L10" s="2144"/>
      <c r="M10" s="2144"/>
      <c r="N10" s="2144"/>
      <c r="O10" s="2144"/>
      <c r="P10" s="2144"/>
      <c r="Q10" s="2145"/>
      <c r="R10" s="708" t="s">
        <v>8</v>
      </c>
      <c r="S10" s="709"/>
      <c r="T10" s="709"/>
      <c r="U10" s="710"/>
      <c r="V10" s="608" t="s">
        <v>9</v>
      </c>
      <c r="W10" s="609"/>
      <c r="X10" s="609"/>
      <c r="Y10" s="609"/>
      <c r="Z10" s="609"/>
      <c r="AA10" s="610"/>
      <c r="AB10" s="56"/>
    </row>
    <row r="11" spans="1:28" ht="18" customHeight="1" thickBot="1" x14ac:dyDescent="0.25">
      <c r="B11" s="55"/>
      <c r="C11" s="669"/>
      <c r="D11" s="670"/>
      <c r="E11" s="670"/>
      <c r="F11" s="670"/>
      <c r="G11" s="670"/>
      <c r="H11" s="671"/>
      <c r="I11" s="2146"/>
      <c r="J11" s="2147"/>
      <c r="K11" s="2147"/>
      <c r="L11" s="2147"/>
      <c r="M11" s="2147"/>
      <c r="N11" s="2147"/>
      <c r="O11" s="2147"/>
      <c r="P11" s="2147"/>
      <c r="Q11" s="2148"/>
      <c r="R11" s="2149" t="s">
        <v>860</v>
      </c>
      <c r="S11" s="2150"/>
      <c r="T11" s="2150"/>
      <c r="U11" s="2151"/>
      <c r="V11" s="1768" t="s">
        <v>171</v>
      </c>
      <c r="W11" s="2152"/>
      <c r="X11" s="2152"/>
      <c r="Y11" s="2152"/>
      <c r="Z11" s="2152"/>
      <c r="AA11" s="2153"/>
      <c r="AB11" s="56"/>
    </row>
    <row r="12" spans="1:28" ht="9.6" customHeight="1" thickBot="1" x14ac:dyDescent="0.25">
      <c r="B12" s="60"/>
      <c r="C12" s="61"/>
      <c r="D12" s="61"/>
      <c r="E12" s="61"/>
      <c r="F12" s="61"/>
      <c r="G12" s="61"/>
      <c r="H12" s="61"/>
      <c r="I12" s="61"/>
      <c r="J12" s="61"/>
      <c r="K12" s="61"/>
      <c r="L12" s="61"/>
      <c r="M12" s="61"/>
      <c r="N12" s="61"/>
      <c r="O12" s="61"/>
      <c r="P12" s="61"/>
      <c r="Q12" s="61"/>
      <c r="R12" s="61"/>
      <c r="S12" s="61"/>
      <c r="T12" s="61"/>
      <c r="U12" s="61"/>
      <c r="V12" s="61"/>
      <c r="W12" s="61"/>
      <c r="X12" s="61"/>
      <c r="Y12" s="61"/>
      <c r="Z12" s="61"/>
      <c r="AA12" s="61"/>
      <c r="AB12" s="62"/>
    </row>
    <row r="13" spans="1:28" ht="15" customHeight="1" x14ac:dyDescent="0.2">
      <c r="B13" s="60"/>
      <c r="C13" s="666" t="s">
        <v>11</v>
      </c>
      <c r="D13" s="667"/>
      <c r="E13" s="667"/>
      <c r="F13" s="667"/>
      <c r="G13" s="667"/>
      <c r="H13" s="668"/>
      <c r="I13" s="2154" t="s">
        <v>861</v>
      </c>
      <c r="J13" s="2155"/>
      <c r="K13" s="2155"/>
      <c r="L13" s="2155"/>
      <c r="M13" s="2155"/>
      <c r="N13" s="2155"/>
      <c r="O13" s="2155"/>
      <c r="P13" s="2155"/>
      <c r="Q13" s="2155"/>
      <c r="R13" s="2155"/>
      <c r="S13" s="2156"/>
      <c r="T13" s="666" t="s">
        <v>13</v>
      </c>
      <c r="U13" s="667"/>
      <c r="V13" s="667"/>
      <c r="W13" s="667"/>
      <c r="X13" s="667"/>
      <c r="Y13" s="667"/>
      <c r="Z13" s="667"/>
      <c r="AA13" s="668"/>
      <c r="AB13" s="62"/>
    </row>
    <row r="14" spans="1:28" ht="16.149999999999999" customHeight="1" thickBot="1" x14ac:dyDescent="0.25">
      <c r="B14" s="60"/>
      <c r="C14" s="669"/>
      <c r="D14" s="670"/>
      <c r="E14" s="670"/>
      <c r="F14" s="670"/>
      <c r="G14" s="670"/>
      <c r="H14" s="671"/>
      <c r="I14" s="2157"/>
      <c r="J14" s="2158"/>
      <c r="K14" s="2158"/>
      <c r="L14" s="2158"/>
      <c r="M14" s="2158"/>
      <c r="N14" s="2158"/>
      <c r="O14" s="2158"/>
      <c r="P14" s="2158"/>
      <c r="Q14" s="2158"/>
      <c r="R14" s="2158"/>
      <c r="S14" s="2159"/>
      <c r="T14" s="2160" t="s">
        <v>152</v>
      </c>
      <c r="U14" s="2161"/>
      <c r="V14" s="2161"/>
      <c r="W14" s="2161"/>
      <c r="X14" s="2161"/>
      <c r="Y14" s="2161"/>
      <c r="Z14" s="2161"/>
      <c r="AA14" s="2162"/>
      <c r="AB14" s="62"/>
    </row>
    <row r="15" spans="1:28" ht="7.9" customHeight="1" thickBot="1" x14ac:dyDescent="0.25">
      <c r="B15" s="60"/>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2"/>
    </row>
    <row r="16" spans="1:28" ht="27" customHeight="1" thickBot="1" x14ac:dyDescent="0.25">
      <c r="B16" s="60"/>
      <c r="C16" s="629" t="s">
        <v>15</v>
      </c>
      <c r="D16" s="630"/>
      <c r="E16" s="630"/>
      <c r="F16" s="630"/>
      <c r="G16" s="630"/>
      <c r="H16" s="631"/>
      <c r="I16" s="2163" t="s">
        <v>862</v>
      </c>
      <c r="J16" s="2164"/>
      <c r="K16" s="2164"/>
      <c r="L16" s="2164"/>
      <c r="M16" s="2164"/>
      <c r="N16" s="2164"/>
      <c r="O16" s="2164"/>
      <c r="P16" s="2164"/>
      <c r="Q16" s="2164"/>
      <c r="R16" s="2164"/>
      <c r="S16" s="2164"/>
      <c r="T16" s="2164"/>
      <c r="U16" s="2164"/>
      <c r="V16" s="2164"/>
      <c r="W16" s="2164"/>
      <c r="X16" s="2164"/>
      <c r="Y16" s="2164"/>
      <c r="Z16" s="2164"/>
      <c r="AA16" s="2165"/>
      <c r="AB16" s="62"/>
    </row>
    <row r="17" spans="2:28" ht="6" customHeight="1" thickBot="1" x14ac:dyDescent="0.25">
      <c r="B17" s="60"/>
      <c r="C17" s="59"/>
      <c r="D17" s="59"/>
      <c r="E17" s="59"/>
      <c r="F17" s="59"/>
      <c r="G17" s="59"/>
      <c r="H17" s="59"/>
      <c r="I17" s="63"/>
      <c r="J17" s="63"/>
      <c r="K17" s="63"/>
      <c r="L17" s="63"/>
      <c r="M17" s="63"/>
      <c r="N17" s="63"/>
      <c r="O17" s="63"/>
      <c r="P17" s="63"/>
      <c r="Q17" s="63"/>
      <c r="R17" s="63"/>
      <c r="S17" s="63"/>
      <c r="T17" s="63"/>
      <c r="U17" s="63"/>
      <c r="V17" s="63"/>
      <c r="W17" s="63"/>
      <c r="X17" s="63"/>
      <c r="Y17" s="63"/>
      <c r="Z17" s="63"/>
      <c r="AA17" s="63"/>
      <c r="AB17" s="62"/>
    </row>
    <row r="18" spans="2:28" ht="69" customHeight="1" thickBot="1" x14ac:dyDescent="0.25">
      <c r="B18" s="60"/>
      <c r="C18" s="629" t="s">
        <v>73</v>
      </c>
      <c r="D18" s="630"/>
      <c r="E18" s="630"/>
      <c r="F18" s="630"/>
      <c r="G18" s="630"/>
      <c r="H18" s="631"/>
      <c r="I18" s="2163" t="s">
        <v>863</v>
      </c>
      <c r="J18" s="2164"/>
      <c r="K18" s="2164"/>
      <c r="L18" s="2164"/>
      <c r="M18" s="2164"/>
      <c r="N18" s="2164"/>
      <c r="O18" s="2164"/>
      <c r="P18" s="2164"/>
      <c r="Q18" s="2164"/>
      <c r="R18" s="2164"/>
      <c r="S18" s="2164"/>
      <c r="T18" s="2164"/>
      <c r="U18" s="2164"/>
      <c r="V18" s="2164"/>
      <c r="W18" s="2164"/>
      <c r="X18" s="2164"/>
      <c r="Y18" s="2164"/>
      <c r="Z18" s="2164"/>
      <c r="AA18" s="2165"/>
      <c r="AB18" s="62"/>
    </row>
    <row r="19" spans="2:28" ht="7.15" customHeight="1" thickBot="1" x14ac:dyDescent="0.25">
      <c r="B19" s="60"/>
      <c r="C19" s="59"/>
      <c r="D19" s="59"/>
      <c r="E19" s="59"/>
      <c r="F19" s="59"/>
      <c r="G19" s="59"/>
      <c r="H19" s="59"/>
      <c r="I19" s="63"/>
      <c r="J19" s="63"/>
      <c r="K19" s="63"/>
      <c r="L19" s="63"/>
      <c r="M19" s="63"/>
      <c r="N19" s="63"/>
      <c r="O19" s="63"/>
      <c r="P19" s="63"/>
      <c r="Q19" s="63"/>
      <c r="R19" s="63"/>
      <c r="S19" s="63"/>
      <c r="T19" s="63"/>
      <c r="U19" s="63"/>
      <c r="V19" s="63"/>
      <c r="W19" s="63"/>
      <c r="X19" s="63"/>
      <c r="Y19" s="63"/>
      <c r="Z19" s="63"/>
      <c r="AA19" s="63"/>
      <c r="AB19" s="62"/>
    </row>
    <row r="20" spans="2:28" s="46" customFormat="1" ht="14.45" customHeight="1" x14ac:dyDescent="0.2">
      <c r="B20" s="60"/>
      <c r="C20" s="684" t="s">
        <v>19</v>
      </c>
      <c r="D20" s="685"/>
      <c r="E20" s="685"/>
      <c r="F20" s="685"/>
      <c r="G20" s="685"/>
      <c r="H20" s="686"/>
      <c r="I20" s="2166" t="s">
        <v>864</v>
      </c>
      <c r="J20" s="2167"/>
      <c r="K20" s="2167"/>
      <c r="L20" s="2168"/>
      <c r="M20" s="608" t="s">
        <v>21</v>
      </c>
      <c r="N20" s="609"/>
      <c r="O20" s="609"/>
      <c r="P20" s="609"/>
      <c r="Q20" s="609"/>
      <c r="R20" s="609"/>
      <c r="S20" s="610"/>
      <c r="T20" s="608" t="s">
        <v>22</v>
      </c>
      <c r="U20" s="609"/>
      <c r="V20" s="609"/>
      <c r="W20" s="609"/>
      <c r="X20" s="609"/>
      <c r="Y20" s="609"/>
      <c r="Z20" s="609"/>
      <c r="AA20" s="610"/>
      <c r="AB20" s="62"/>
    </row>
    <row r="21" spans="2:28" s="46" customFormat="1" ht="19.149999999999999" customHeight="1" thickBot="1" x14ac:dyDescent="0.25">
      <c r="B21" s="60"/>
      <c r="C21" s="687"/>
      <c r="D21" s="688"/>
      <c r="E21" s="688"/>
      <c r="F21" s="688"/>
      <c r="G21" s="688"/>
      <c r="H21" s="689"/>
      <c r="I21" s="2169"/>
      <c r="J21" s="2170"/>
      <c r="K21" s="2170"/>
      <c r="L21" s="2171"/>
      <c r="M21" s="2116" t="s">
        <v>176</v>
      </c>
      <c r="N21" s="1769"/>
      <c r="O21" s="1769"/>
      <c r="P21" s="1769"/>
      <c r="Q21" s="1769"/>
      <c r="R21" s="1769"/>
      <c r="S21" s="1770"/>
      <c r="T21" s="1768" t="s">
        <v>157</v>
      </c>
      <c r="U21" s="1769"/>
      <c r="V21" s="1769"/>
      <c r="W21" s="1769"/>
      <c r="X21" s="1769"/>
      <c r="Y21" s="1769"/>
      <c r="Z21" s="1769"/>
      <c r="AA21" s="1770"/>
      <c r="AB21" s="62"/>
    </row>
    <row r="22" spans="2:28" ht="7.9" customHeight="1" thickBot="1" x14ac:dyDescent="0.25">
      <c r="B22" s="60"/>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2"/>
    </row>
    <row r="23" spans="2:28" ht="25.15" customHeight="1" x14ac:dyDescent="0.2">
      <c r="B23" s="60"/>
      <c r="C23" s="608" t="s">
        <v>25</v>
      </c>
      <c r="D23" s="609"/>
      <c r="E23" s="609"/>
      <c r="F23" s="609"/>
      <c r="G23" s="609"/>
      <c r="H23" s="609"/>
      <c r="I23" s="610"/>
      <c r="J23" s="608" t="s">
        <v>26</v>
      </c>
      <c r="K23" s="609"/>
      <c r="L23" s="609"/>
      <c r="M23" s="609"/>
      <c r="N23" s="609"/>
      <c r="O23" s="609"/>
      <c r="P23" s="610"/>
      <c r="Q23" s="608" t="s">
        <v>27</v>
      </c>
      <c r="R23" s="609"/>
      <c r="S23" s="609"/>
      <c r="T23" s="609"/>
      <c r="U23" s="609"/>
      <c r="V23" s="609"/>
      <c r="W23" s="609"/>
      <c r="X23" s="609"/>
      <c r="Y23" s="609"/>
      <c r="Z23" s="609"/>
      <c r="AA23" s="610"/>
      <c r="AB23" s="62"/>
    </row>
    <row r="24" spans="2:28" ht="24.75" customHeight="1" thickBot="1" x14ac:dyDescent="0.25">
      <c r="B24" s="60"/>
      <c r="C24" s="2172" t="s">
        <v>865</v>
      </c>
      <c r="D24" s="2173"/>
      <c r="E24" s="2173"/>
      <c r="F24" s="2173"/>
      <c r="G24" s="2173"/>
      <c r="H24" s="2173"/>
      <c r="I24" s="2174"/>
      <c r="J24" s="2172" t="s">
        <v>810</v>
      </c>
      <c r="K24" s="2173"/>
      <c r="L24" s="2173"/>
      <c r="M24" s="2173"/>
      <c r="N24" s="2173"/>
      <c r="O24" s="2173"/>
      <c r="P24" s="2174"/>
      <c r="Q24" s="2175" t="s">
        <v>227</v>
      </c>
      <c r="R24" s="2176"/>
      <c r="S24" s="2176"/>
      <c r="T24" s="2176"/>
      <c r="U24" s="2176"/>
      <c r="V24" s="2176"/>
      <c r="W24" s="2176"/>
      <c r="X24" s="2176"/>
      <c r="Y24" s="2176"/>
      <c r="Z24" s="2176"/>
      <c r="AA24" s="2177"/>
      <c r="AB24" s="62"/>
    </row>
    <row r="25" spans="2:28" ht="10.15" customHeight="1" thickBot="1" x14ac:dyDescent="0.25">
      <c r="B25" s="60"/>
      <c r="C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62"/>
    </row>
    <row r="26" spans="2:28" ht="57" customHeight="1" thickBot="1" x14ac:dyDescent="0.25">
      <c r="B26" s="60"/>
      <c r="C26" s="629" t="s">
        <v>31</v>
      </c>
      <c r="D26" s="630"/>
      <c r="E26" s="630"/>
      <c r="F26" s="630"/>
      <c r="G26" s="630"/>
      <c r="H26" s="631"/>
      <c r="I26" s="2163" t="s">
        <v>866</v>
      </c>
      <c r="J26" s="2164"/>
      <c r="K26" s="2164"/>
      <c r="L26" s="2164"/>
      <c r="M26" s="2164"/>
      <c r="N26" s="2164"/>
      <c r="O26" s="2164"/>
      <c r="P26" s="2164"/>
      <c r="Q26" s="2164"/>
      <c r="R26" s="2164"/>
      <c r="S26" s="2164"/>
      <c r="T26" s="2164"/>
      <c r="U26" s="2164"/>
      <c r="V26" s="2164"/>
      <c r="W26" s="2164"/>
      <c r="X26" s="2164"/>
      <c r="Y26" s="2164"/>
      <c r="Z26" s="2164"/>
      <c r="AA26" s="2165"/>
      <c r="AB26" s="62"/>
    </row>
    <row r="27" spans="2:28" ht="8.4499999999999993" customHeight="1" thickBot="1" x14ac:dyDescent="0.25">
      <c r="B27" s="60"/>
      <c r="C27" s="59"/>
      <c r="D27" s="59"/>
      <c r="E27" s="59"/>
      <c r="F27" s="59"/>
      <c r="G27" s="59"/>
      <c r="H27" s="59"/>
      <c r="I27" s="63"/>
      <c r="J27" s="63"/>
      <c r="K27" s="63"/>
      <c r="L27" s="63"/>
      <c r="M27" s="63"/>
      <c r="N27" s="63"/>
      <c r="O27" s="63"/>
      <c r="P27" s="63"/>
      <c r="Q27" s="63"/>
      <c r="R27" s="63"/>
      <c r="S27" s="63"/>
      <c r="T27" s="63"/>
      <c r="U27" s="63"/>
      <c r="V27" s="63"/>
      <c r="W27" s="63"/>
      <c r="X27" s="63"/>
      <c r="Y27" s="63"/>
      <c r="Z27" s="63"/>
      <c r="AA27" s="63"/>
      <c r="AB27" s="62"/>
    </row>
    <row r="28" spans="2:28" ht="40.15" customHeight="1" thickBot="1" x14ac:dyDescent="0.25">
      <c r="B28" s="60"/>
      <c r="C28" s="629" t="s">
        <v>33</v>
      </c>
      <c r="D28" s="630"/>
      <c r="E28" s="630"/>
      <c r="F28" s="630"/>
      <c r="G28" s="630"/>
      <c r="H28" s="631"/>
      <c r="I28" s="2149">
        <v>0.9</v>
      </c>
      <c r="J28" s="2163"/>
      <c r="K28" s="617" t="s">
        <v>34</v>
      </c>
      <c r="L28" s="618"/>
      <c r="M28" s="618"/>
      <c r="N28" s="619"/>
      <c r="O28" s="2178" t="s">
        <v>35</v>
      </c>
      <c r="P28" s="2179"/>
      <c r="Q28" s="2179"/>
      <c r="R28" s="2180"/>
      <c r="S28" s="313" t="s">
        <v>37</v>
      </c>
      <c r="T28" s="2179" t="s">
        <v>36</v>
      </c>
      <c r="U28" s="2179"/>
      <c r="V28" s="2180"/>
      <c r="W28" s="31"/>
      <c r="X28" s="2181" t="s">
        <v>38</v>
      </c>
      <c r="Y28" s="2182"/>
      <c r="Z28" s="2183"/>
      <c r="AA28" s="65"/>
      <c r="AB28" s="62"/>
    </row>
    <row r="29" spans="2:28" ht="10.15" customHeight="1" thickBot="1" x14ac:dyDescent="0.25">
      <c r="B29" s="60"/>
      <c r="C29" s="61"/>
      <c r="D29" s="61"/>
      <c r="E29" s="61"/>
      <c r="F29" s="61"/>
      <c r="G29" s="61"/>
      <c r="H29" s="61"/>
      <c r="I29" s="61"/>
      <c r="J29" s="61"/>
      <c r="K29" s="61"/>
      <c r="L29" s="61"/>
      <c r="M29" s="61"/>
      <c r="N29" s="61"/>
      <c r="O29" s="61"/>
      <c r="P29" s="61"/>
      <c r="Q29" s="61"/>
      <c r="R29" s="61"/>
      <c r="S29" s="61"/>
      <c r="T29" s="61"/>
      <c r="U29" s="61"/>
      <c r="V29" s="61"/>
      <c r="W29" s="61"/>
      <c r="X29" s="61"/>
      <c r="Y29" s="61"/>
      <c r="Z29" s="61"/>
      <c r="AA29" s="61"/>
      <c r="AB29" s="62"/>
    </row>
    <row r="30" spans="2:28" ht="15" customHeight="1" x14ac:dyDescent="0.25">
      <c r="B30" s="60"/>
      <c r="C30" s="651" t="s">
        <v>39</v>
      </c>
      <c r="D30" s="652"/>
      <c r="E30" s="652"/>
      <c r="F30" s="652"/>
      <c r="G30" s="652"/>
      <c r="H30" s="652"/>
      <c r="I30" s="652"/>
      <c r="J30" s="653"/>
      <c r="K30" s="660" t="s">
        <v>40</v>
      </c>
      <c r="L30" s="661"/>
      <c r="M30" s="661"/>
      <c r="N30" s="661"/>
      <c r="O30" s="661"/>
      <c r="P30" s="661"/>
      <c r="Q30" s="661"/>
      <c r="R30" s="661"/>
      <c r="S30" s="662" t="s">
        <v>41</v>
      </c>
      <c r="T30" s="662"/>
      <c r="U30" s="662"/>
      <c r="V30" s="662"/>
      <c r="W30" s="662"/>
      <c r="X30" s="663" t="s">
        <v>42</v>
      </c>
      <c r="Y30" s="663"/>
      <c r="Z30" s="663"/>
      <c r="AA30" s="664"/>
      <c r="AB30" s="62"/>
    </row>
    <row r="31" spans="2:28" ht="14.25" customHeight="1" x14ac:dyDescent="0.2">
      <c r="B31" s="60"/>
      <c r="C31" s="654"/>
      <c r="D31" s="797"/>
      <c r="E31" s="797"/>
      <c r="F31" s="797"/>
      <c r="G31" s="797"/>
      <c r="H31" s="797"/>
      <c r="I31" s="797"/>
      <c r="J31" s="656"/>
      <c r="K31" s="798" t="s">
        <v>43</v>
      </c>
      <c r="L31" s="799"/>
      <c r="M31" s="799"/>
      <c r="N31" s="799"/>
      <c r="O31" s="799" t="s">
        <v>44</v>
      </c>
      <c r="P31" s="799"/>
      <c r="Q31" s="799"/>
      <c r="R31" s="799"/>
      <c r="S31" s="799" t="s">
        <v>43</v>
      </c>
      <c r="T31" s="799"/>
      <c r="U31" s="799" t="s">
        <v>44</v>
      </c>
      <c r="V31" s="799"/>
      <c r="W31" s="799"/>
      <c r="X31" s="799" t="s">
        <v>43</v>
      </c>
      <c r="Y31" s="799"/>
      <c r="Z31" s="799" t="s">
        <v>44</v>
      </c>
      <c r="AA31" s="800"/>
      <c r="AB31" s="62"/>
    </row>
    <row r="32" spans="2:28" s="391" customFormat="1" ht="24" customHeight="1" thickBot="1" x14ac:dyDescent="0.3">
      <c r="B32" s="394"/>
      <c r="C32" s="657"/>
      <c r="D32" s="658"/>
      <c r="E32" s="658"/>
      <c r="F32" s="658"/>
      <c r="G32" s="658"/>
      <c r="H32" s="658"/>
      <c r="I32" s="658"/>
      <c r="J32" s="659"/>
      <c r="K32" s="2184">
        <v>0</v>
      </c>
      <c r="L32" s="812"/>
      <c r="M32" s="812"/>
      <c r="N32" s="812"/>
      <c r="O32" s="2185">
        <v>0.89</v>
      </c>
      <c r="P32" s="2185"/>
      <c r="Q32" s="2185"/>
      <c r="R32" s="2185"/>
      <c r="S32" s="2185">
        <v>0.9</v>
      </c>
      <c r="T32" s="2185"/>
      <c r="U32" s="2185">
        <v>0.95</v>
      </c>
      <c r="V32" s="2185"/>
      <c r="W32" s="2185"/>
      <c r="X32" s="2185">
        <v>0.96</v>
      </c>
      <c r="Y32" s="2185"/>
      <c r="Z32" s="2185">
        <v>1</v>
      </c>
      <c r="AA32" s="813"/>
      <c r="AB32" s="345"/>
    </row>
    <row r="33" spans="2:28" ht="15" thickBot="1" x14ac:dyDescent="0.25">
      <c r="B33" s="60"/>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2"/>
    </row>
    <row r="34" spans="2:28" s="68" customFormat="1" ht="15" thickBot="1" x14ac:dyDescent="0.25">
      <c r="B34" s="268"/>
      <c r="C34" s="1113" t="s">
        <v>45</v>
      </c>
      <c r="D34" s="1114"/>
      <c r="E34" s="1114"/>
      <c r="F34" s="1114"/>
      <c r="G34" s="1114"/>
      <c r="H34" s="1114"/>
      <c r="I34" s="1114"/>
      <c r="J34" s="1114"/>
      <c r="K34" s="1114"/>
      <c r="L34" s="1114"/>
      <c r="M34" s="1114"/>
      <c r="N34" s="1114"/>
      <c r="O34" s="1114"/>
      <c r="P34" s="1114"/>
      <c r="Q34" s="1114"/>
      <c r="R34" s="1114"/>
      <c r="S34" s="1114"/>
      <c r="T34" s="1114"/>
      <c r="U34" s="1114"/>
      <c r="V34" s="1114"/>
      <c r="W34" s="1114"/>
      <c r="X34" s="1114"/>
      <c r="Y34" s="1114"/>
      <c r="Z34" s="1114"/>
      <c r="AA34" s="1115"/>
      <c r="AB34" s="62"/>
    </row>
    <row r="35" spans="2:28" s="68" customFormat="1" ht="62.45" customHeight="1" thickBot="1" x14ac:dyDescent="0.25">
      <c r="B35" s="268"/>
      <c r="C35" s="623" t="s">
        <v>46</v>
      </c>
      <c r="D35" s="624"/>
      <c r="E35" s="624"/>
      <c r="F35" s="624"/>
      <c r="G35" s="625"/>
      <c r="H35" s="38" t="s">
        <v>867</v>
      </c>
      <c r="I35" s="38" t="s">
        <v>868</v>
      </c>
      <c r="J35" s="38" t="s">
        <v>49</v>
      </c>
      <c r="K35" s="626" t="s">
        <v>50</v>
      </c>
      <c r="L35" s="627"/>
      <c r="M35" s="627"/>
      <c r="N35" s="627"/>
      <c r="O35" s="627"/>
      <c r="P35" s="627"/>
      <c r="Q35" s="627"/>
      <c r="R35" s="627"/>
      <c r="S35" s="627"/>
      <c r="T35" s="627"/>
      <c r="U35" s="627"/>
      <c r="V35" s="627"/>
      <c r="W35" s="627"/>
      <c r="X35" s="627"/>
      <c r="Y35" s="627"/>
      <c r="Z35" s="627"/>
      <c r="AA35" s="628"/>
      <c r="AB35" s="62"/>
    </row>
    <row r="36" spans="2:28" s="68" customFormat="1" ht="15" customHeight="1" x14ac:dyDescent="0.2">
      <c r="B36" s="268"/>
      <c r="C36" s="781" t="s">
        <v>314</v>
      </c>
      <c r="D36" s="1479"/>
      <c r="E36" s="1479"/>
      <c r="F36" s="1479"/>
      <c r="G36" s="1480"/>
      <c r="H36" s="395"/>
      <c r="I36" s="395"/>
      <c r="J36" s="272" t="str">
        <f>IFERROR(H36/I36,"*")</f>
        <v>*</v>
      </c>
      <c r="K36" s="1334"/>
      <c r="L36" s="1335"/>
      <c r="M36" s="1335"/>
      <c r="N36" s="1335"/>
      <c r="O36" s="1335"/>
      <c r="P36" s="1335"/>
      <c r="Q36" s="1335"/>
      <c r="R36" s="1335"/>
      <c r="S36" s="1335"/>
      <c r="T36" s="1335"/>
      <c r="U36" s="1335"/>
      <c r="V36" s="1335"/>
      <c r="W36" s="1335"/>
      <c r="X36" s="1335"/>
      <c r="Y36" s="1335"/>
      <c r="Z36" s="1335"/>
      <c r="AA36" s="1336"/>
      <c r="AB36" s="62"/>
    </row>
    <row r="37" spans="2:28" s="68" customFormat="1" ht="18.600000000000001" customHeight="1" x14ac:dyDescent="0.2">
      <c r="B37" s="268"/>
      <c r="C37" s="781" t="s">
        <v>59</v>
      </c>
      <c r="D37" s="1479"/>
      <c r="E37" s="1479"/>
      <c r="F37" s="1479"/>
      <c r="G37" s="1480"/>
      <c r="H37" s="395"/>
      <c r="I37" s="395"/>
      <c r="J37" s="272" t="str">
        <f t="shared" ref="J37:J39" si="0">IFERROR(H37/I37,"*")</f>
        <v>*</v>
      </c>
      <c r="K37" s="1337"/>
      <c r="L37" s="1024"/>
      <c r="M37" s="1024"/>
      <c r="N37" s="1024"/>
      <c r="O37" s="1024"/>
      <c r="P37" s="1024"/>
      <c r="Q37" s="1024"/>
      <c r="R37" s="1024"/>
      <c r="S37" s="1024"/>
      <c r="T37" s="1024"/>
      <c r="U37" s="1024"/>
      <c r="V37" s="1024"/>
      <c r="W37" s="1024"/>
      <c r="X37" s="1024"/>
      <c r="Y37" s="1024"/>
      <c r="Z37" s="1024"/>
      <c r="AA37" s="1025"/>
      <c r="AB37" s="62"/>
    </row>
    <row r="38" spans="2:28" s="68" customFormat="1" ht="15" customHeight="1" x14ac:dyDescent="0.2">
      <c r="B38" s="268"/>
      <c r="C38" s="781" t="s">
        <v>61</v>
      </c>
      <c r="D38" s="1479"/>
      <c r="E38" s="1479"/>
      <c r="F38" s="1479"/>
      <c r="G38" s="1480"/>
      <c r="H38" s="395"/>
      <c r="I38" s="395"/>
      <c r="J38" s="272" t="str">
        <f t="shared" si="0"/>
        <v>*</v>
      </c>
      <c r="K38" s="1337"/>
      <c r="L38" s="1024"/>
      <c r="M38" s="1024"/>
      <c r="N38" s="1024"/>
      <c r="O38" s="1024"/>
      <c r="P38" s="1024"/>
      <c r="Q38" s="1024"/>
      <c r="R38" s="1024"/>
      <c r="S38" s="1024"/>
      <c r="T38" s="1024"/>
      <c r="U38" s="1024"/>
      <c r="V38" s="1024"/>
      <c r="W38" s="1024"/>
      <c r="X38" s="1024"/>
      <c r="Y38" s="1024"/>
      <c r="Z38" s="1024"/>
      <c r="AA38" s="1025"/>
      <c r="AB38" s="62"/>
    </row>
    <row r="39" spans="2:28" s="68" customFormat="1" ht="230.25" customHeight="1" thickBot="1" x14ac:dyDescent="0.25">
      <c r="B39" s="268"/>
      <c r="C39" s="781" t="s">
        <v>189</v>
      </c>
      <c r="D39" s="1479"/>
      <c r="E39" s="1479"/>
      <c r="F39" s="1479"/>
      <c r="G39" s="1480"/>
      <c r="H39" s="395">
        <v>0.3</v>
      </c>
      <c r="I39" s="395">
        <v>0.18</v>
      </c>
      <c r="J39" s="272">
        <f t="shared" si="0"/>
        <v>1.6666666666666667</v>
      </c>
      <c r="K39" s="2186" t="s">
        <v>869</v>
      </c>
      <c r="L39" s="2187"/>
      <c r="M39" s="2187"/>
      <c r="N39" s="2187"/>
      <c r="O39" s="2187"/>
      <c r="P39" s="2187"/>
      <c r="Q39" s="2187"/>
      <c r="R39" s="2187"/>
      <c r="S39" s="2187"/>
      <c r="T39" s="2187"/>
      <c r="U39" s="2187"/>
      <c r="V39" s="2187"/>
      <c r="W39" s="2187"/>
      <c r="X39" s="2187"/>
      <c r="Y39" s="2187"/>
      <c r="Z39" s="2187"/>
      <c r="AA39" s="2188"/>
      <c r="AB39" s="62"/>
    </row>
    <row r="40" spans="2:28" s="68" customFormat="1" ht="12" customHeight="1" thickBot="1" x14ac:dyDescent="0.25">
      <c r="B40" s="268"/>
      <c r="C40" s="1108" t="s">
        <v>51</v>
      </c>
      <c r="D40" s="1109"/>
      <c r="E40" s="1109"/>
      <c r="F40" s="1109"/>
      <c r="G40" s="1110"/>
      <c r="H40" s="396">
        <f>+SUM(H36:H39)</f>
        <v>0.3</v>
      </c>
      <c r="I40" s="396">
        <f>+SUM(I36:I39)</f>
        <v>0.18</v>
      </c>
      <c r="J40" s="397">
        <f>IFERROR(AVERAGE(J36:J39),"*")</f>
        <v>1.6666666666666667</v>
      </c>
      <c r="K40" s="1617"/>
      <c r="L40" s="1111"/>
      <c r="M40" s="1111"/>
      <c r="N40" s="1111"/>
      <c r="O40" s="1111"/>
      <c r="P40" s="1111"/>
      <c r="Q40" s="1111"/>
      <c r="R40" s="1111"/>
      <c r="S40" s="1111"/>
      <c r="T40" s="1111"/>
      <c r="U40" s="1111"/>
      <c r="V40" s="1111"/>
      <c r="W40" s="1111"/>
      <c r="X40" s="1111"/>
      <c r="Y40" s="1111"/>
      <c r="Z40" s="1111"/>
      <c r="AA40" s="1112"/>
      <c r="AB40" s="62"/>
    </row>
    <row r="41" spans="2:28" s="68" customFormat="1" ht="5.25" customHeight="1" x14ac:dyDescent="0.2">
      <c r="B41" s="268"/>
      <c r="C41" s="283"/>
      <c r="D41" s="283"/>
      <c r="E41" s="283"/>
      <c r="F41" s="283"/>
      <c r="G41" s="283"/>
      <c r="H41" s="284"/>
      <c r="I41" s="284"/>
      <c r="J41" s="398"/>
      <c r="K41" s="283"/>
      <c r="L41" s="283"/>
      <c r="M41" s="283"/>
      <c r="N41" s="283"/>
      <c r="O41" s="283"/>
      <c r="P41" s="283"/>
      <c r="Q41" s="283"/>
      <c r="R41" s="283"/>
      <c r="S41" s="283"/>
      <c r="T41" s="283"/>
      <c r="U41" s="283"/>
      <c r="V41" s="283"/>
      <c r="W41" s="283"/>
      <c r="X41" s="283"/>
      <c r="Y41" s="283"/>
      <c r="Z41" s="283"/>
      <c r="AA41" s="283"/>
      <c r="AB41" s="62"/>
    </row>
    <row r="42" spans="2:28" s="68" customFormat="1" ht="7.15" customHeight="1" thickBot="1" x14ac:dyDescent="0.25">
      <c r="B42" s="268"/>
      <c r="C42" s="283"/>
      <c r="D42" s="283"/>
      <c r="E42" s="283"/>
      <c r="F42" s="283"/>
      <c r="G42" s="283"/>
      <c r="H42" s="284"/>
      <c r="I42" s="284"/>
      <c r="J42" s="150"/>
      <c r="K42" s="283"/>
      <c r="L42" s="283"/>
      <c r="M42" s="283"/>
      <c r="N42" s="283"/>
      <c r="O42" s="283"/>
      <c r="P42" s="283"/>
      <c r="Q42" s="283"/>
      <c r="R42" s="283"/>
      <c r="S42" s="283"/>
      <c r="T42" s="283"/>
      <c r="U42" s="283"/>
      <c r="V42" s="283"/>
      <c r="W42" s="283"/>
      <c r="X42" s="283"/>
      <c r="Y42" s="283"/>
      <c r="Z42" s="283"/>
      <c r="AA42" s="283"/>
      <c r="AB42" s="62"/>
    </row>
    <row r="43" spans="2:28" s="68" customFormat="1" x14ac:dyDescent="0.2">
      <c r="B43" s="268"/>
      <c r="C43" s="1088" t="s">
        <v>52</v>
      </c>
      <c r="D43" s="1089"/>
      <c r="E43" s="1089"/>
      <c r="F43" s="1089"/>
      <c r="G43" s="1089"/>
      <c r="H43" s="1089"/>
      <c r="I43" s="1089"/>
      <c r="J43" s="1089"/>
      <c r="K43" s="1089"/>
      <c r="L43" s="1089"/>
      <c r="M43" s="1089"/>
      <c r="N43" s="1089"/>
      <c r="O43" s="1089"/>
      <c r="P43" s="1089"/>
      <c r="Q43" s="1089"/>
      <c r="R43" s="1089"/>
      <c r="S43" s="1089"/>
      <c r="T43" s="1089"/>
      <c r="U43" s="1089"/>
      <c r="V43" s="1089"/>
      <c r="W43" s="1089"/>
      <c r="X43" s="1089"/>
      <c r="Y43" s="1089"/>
      <c r="Z43" s="1089"/>
      <c r="AA43" s="1090"/>
      <c r="AB43" s="62"/>
    </row>
    <row r="44" spans="2:28" ht="3" customHeight="1" thickBot="1" x14ac:dyDescent="0.25">
      <c r="B44" s="60"/>
      <c r="C44" s="1091"/>
      <c r="D44" s="1472"/>
      <c r="E44" s="1472"/>
      <c r="F44" s="1472"/>
      <c r="G44" s="1472"/>
      <c r="H44" s="1472"/>
      <c r="I44" s="1472"/>
      <c r="J44" s="1472"/>
      <c r="K44" s="1472"/>
      <c r="L44" s="1472"/>
      <c r="M44" s="1472"/>
      <c r="N44" s="1472"/>
      <c r="O44" s="1472"/>
      <c r="P44" s="1472"/>
      <c r="Q44" s="1472"/>
      <c r="R44" s="1472"/>
      <c r="S44" s="1472"/>
      <c r="T44" s="1472"/>
      <c r="U44" s="1472"/>
      <c r="V44" s="1472"/>
      <c r="W44" s="1472"/>
      <c r="X44" s="1472"/>
      <c r="Y44" s="1472"/>
      <c r="Z44" s="1472"/>
      <c r="AA44" s="1093"/>
      <c r="AB44" s="62"/>
    </row>
    <row r="45" spans="2:28" ht="18.600000000000001" customHeight="1" x14ac:dyDescent="0.2">
      <c r="B45" s="60"/>
      <c r="C45" s="2189"/>
      <c r="D45" s="2190"/>
      <c r="E45" s="2190"/>
      <c r="F45" s="2190"/>
      <c r="G45" s="2190"/>
      <c r="H45" s="2190"/>
      <c r="I45" s="2190"/>
      <c r="J45" s="2190"/>
      <c r="K45" s="2190"/>
      <c r="L45" s="2190"/>
      <c r="M45" s="2190"/>
      <c r="N45" s="2190"/>
      <c r="O45" s="2190"/>
      <c r="P45" s="2190"/>
      <c r="Q45" s="2190"/>
      <c r="R45" s="2190"/>
      <c r="S45" s="2190"/>
      <c r="T45" s="2190"/>
      <c r="U45" s="2190"/>
      <c r="V45" s="2190"/>
      <c r="W45" s="2190"/>
      <c r="X45" s="2190"/>
      <c r="Y45" s="2190"/>
      <c r="Z45" s="2190"/>
      <c r="AA45" s="2191"/>
      <c r="AB45" s="62"/>
    </row>
    <row r="46" spans="2:28" ht="5.45" hidden="1" customHeight="1" x14ac:dyDescent="0.2">
      <c r="B46" s="60"/>
      <c r="C46" s="1473"/>
      <c r="D46" s="1474"/>
      <c r="E46" s="1474"/>
      <c r="F46" s="1474"/>
      <c r="G46" s="1474"/>
      <c r="H46" s="1474"/>
      <c r="I46" s="1474"/>
      <c r="J46" s="1474"/>
      <c r="K46" s="1474"/>
      <c r="L46" s="1474"/>
      <c r="M46" s="1474"/>
      <c r="N46" s="1474"/>
      <c r="O46" s="1474"/>
      <c r="P46" s="1474"/>
      <c r="Q46" s="1474"/>
      <c r="R46" s="1474"/>
      <c r="S46" s="1474"/>
      <c r="T46" s="1474"/>
      <c r="U46" s="1474"/>
      <c r="V46" s="1474"/>
      <c r="W46" s="1474"/>
      <c r="X46" s="1474"/>
      <c r="Y46" s="1474"/>
      <c r="Z46" s="1474"/>
      <c r="AA46" s="1475"/>
      <c r="AB46" s="62"/>
    </row>
    <row r="47" spans="2:28" ht="11.45" customHeight="1" x14ac:dyDescent="0.2">
      <c r="B47" s="60"/>
      <c r="C47" s="1473"/>
      <c r="D47" s="1474"/>
      <c r="E47" s="1474"/>
      <c r="F47" s="1474"/>
      <c r="G47" s="1474"/>
      <c r="H47" s="1474"/>
      <c r="I47" s="1474"/>
      <c r="J47" s="1474"/>
      <c r="K47" s="1474"/>
      <c r="L47" s="1474"/>
      <c r="M47" s="1474"/>
      <c r="N47" s="1474"/>
      <c r="O47" s="1474"/>
      <c r="P47" s="1474"/>
      <c r="Q47" s="1474"/>
      <c r="R47" s="1474"/>
      <c r="S47" s="1474"/>
      <c r="T47" s="1474"/>
      <c r="U47" s="1474"/>
      <c r="V47" s="1474"/>
      <c r="W47" s="1474"/>
      <c r="X47" s="1474"/>
      <c r="Y47" s="1474"/>
      <c r="Z47" s="1474"/>
      <c r="AA47" s="1475"/>
      <c r="AB47" s="62"/>
    </row>
    <row r="48" spans="2:28" ht="19.5" customHeight="1" x14ac:dyDescent="0.2">
      <c r="B48" s="60"/>
      <c r="C48" s="1473"/>
      <c r="D48" s="1474"/>
      <c r="E48" s="1474"/>
      <c r="F48" s="1474"/>
      <c r="G48" s="1474"/>
      <c r="H48" s="1474"/>
      <c r="I48" s="1474"/>
      <c r="J48" s="1474"/>
      <c r="K48" s="1474"/>
      <c r="L48" s="1474"/>
      <c r="M48" s="1474"/>
      <c r="N48" s="1474"/>
      <c r="O48" s="1474"/>
      <c r="P48" s="1474"/>
      <c r="Q48" s="1474"/>
      <c r="R48" s="1474"/>
      <c r="S48" s="1474"/>
      <c r="T48" s="1474"/>
      <c r="U48" s="1474"/>
      <c r="V48" s="1474"/>
      <c r="W48" s="1474"/>
      <c r="X48" s="1474"/>
      <c r="Y48" s="1474"/>
      <c r="Z48" s="1474"/>
      <c r="AA48" s="1475"/>
      <c r="AB48" s="62"/>
    </row>
    <row r="49" spans="1:28" ht="19.5" customHeight="1" x14ac:dyDescent="0.2">
      <c r="B49" s="60"/>
      <c r="C49" s="1473"/>
      <c r="D49" s="1474"/>
      <c r="E49" s="1474"/>
      <c r="F49" s="1474"/>
      <c r="G49" s="1474"/>
      <c r="H49" s="1474"/>
      <c r="I49" s="1474"/>
      <c r="J49" s="1474"/>
      <c r="K49" s="1474"/>
      <c r="L49" s="1474"/>
      <c r="M49" s="1474"/>
      <c r="N49" s="1474"/>
      <c r="O49" s="1474"/>
      <c r="P49" s="1474"/>
      <c r="Q49" s="1474"/>
      <c r="R49" s="1474"/>
      <c r="S49" s="1474"/>
      <c r="T49" s="1474"/>
      <c r="U49" s="1474"/>
      <c r="V49" s="1474"/>
      <c r="W49" s="1474"/>
      <c r="X49" s="1474"/>
      <c r="Y49" s="1474"/>
      <c r="Z49" s="1474"/>
      <c r="AA49" s="1475"/>
      <c r="AB49" s="62"/>
    </row>
    <row r="50" spans="1:28" ht="19.5" customHeight="1" x14ac:dyDescent="0.2">
      <c r="B50" s="60"/>
      <c r="C50" s="1473"/>
      <c r="D50" s="1474"/>
      <c r="E50" s="1474"/>
      <c r="F50" s="1474"/>
      <c r="G50" s="1474"/>
      <c r="H50" s="1474"/>
      <c r="I50" s="1474"/>
      <c r="J50" s="1474"/>
      <c r="K50" s="1474"/>
      <c r="L50" s="1474"/>
      <c r="M50" s="1474"/>
      <c r="N50" s="1474"/>
      <c r="O50" s="1474"/>
      <c r="P50" s="1474"/>
      <c r="Q50" s="1474"/>
      <c r="R50" s="1474"/>
      <c r="S50" s="1474"/>
      <c r="T50" s="1474"/>
      <c r="U50" s="1474"/>
      <c r="V50" s="1474"/>
      <c r="W50" s="1474"/>
      <c r="X50" s="1474"/>
      <c r="Y50" s="1474"/>
      <c r="Z50" s="1474"/>
      <c r="AA50" s="1475"/>
      <c r="AB50" s="62"/>
    </row>
    <row r="51" spans="1:28" ht="18" customHeight="1" x14ac:dyDescent="0.2">
      <c r="B51" s="60"/>
      <c r="C51" s="1473"/>
      <c r="D51" s="1474"/>
      <c r="E51" s="1474"/>
      <c r="F51" s="1474"/>
      <c r="G51" s="1474"/>
      <c r="H51" s="1474"/>
      <c r="I51" s="1474"/>
      <c r="J51" s="1474"/>
      <c r="K51" s="1474"/>
      <c r="L51" s="1474"/>
      <c r="M51" s="1474"/>
      <c r="N51" s="1474"/>
      <c r="O51" s="1474"/>
      <c r="P51" s="1474"/>
      <c r="Q51" s="1474"/>
      <c r="R51" s="1474"/>
      <c r="S51" s="1474"/>
      <c r="T51" s="1474"/>
      <c r="U51" s="1474"/>
      <c r="V51" s="1474"/>
      <c r="W51" s="1474"/>
      <c r="X51" s="1474"/>
      <c r="Y51" s="1474"/>
      <c r="Z51" s="1474"/>
      <c r="AA51" s="1475"/>
      <c r="AB51" s="62"/>
    </row>
    <row r="52" spans="1:28" ht="19.149999999999999" hidden="1" customHeight="1" x14ac:dyDescent="0.2">
      <c r="B52" s="60"/>
      <c r="C52" s="1473"/>
      <c r="D52" s="1474"/>
      <c r="E52" s="1474"/>
      <c r="F52" s="1474"/>
      <c r="G52" s="1474"/>
      <c r="H52" s="1474"/>
      <c r="I52" s="1474"/>
      <c r="J52" s="1474"/>
      <c r="K52" s="1474"/>
      <c r="L52" s="1474"/>
      <c r="M52" s="1474"/>
      <c r="N52" s="1474"/>
      <c r="O52" s="1474"/>
      <c r="P52" s="1474"/>
      <c r="Q52" s="1474"/>
      <c r="R52" s="1474"/>
      <c r="S52" s="1474"/>
      <c r="T52" s="1474"/>
      <c r="U52" s="1474"/>
      <c r="V52" s="1474"/>
      <c r="W52" s="1474"/>
      <c r="X52" s="1474"/>
      <c r="Y52" s="1474"/>
      <c r="Z52" s="1474"/>
      <c r="AA52" s="1475"/>
      <c r="AB52" s="62"/>
    </row>
    <row r="53" spans="1:28" ht="19.5" customHeight="1" x14ac:dyDescent="0.2">
      <c r="B53" s="60"/>
      <c r="C53" s="1473"/>
      <c r="D53" s="1474"/>
      <c r="E53" s="1474"/>
      <c r="F53" s="1474"/>
      <c r="G53" s="1474"/>
      <c r="H53" s="1474"/>
      <c r="I53" s="1474"/>
      <c r="J53" s="1474"/>
      <c r="K53" s="1474"/>
      <c r="L53" s="1474"/>
      <c r="M53" s="1474"/>
      <c r="N53" s="1474"/>
      <c r="O53" s="1474"/>
      <c r="P53" s="1474"/>
      <c r="Q53" s="1474"/>
      <c r="R53" s="1474"/>
      <c r="S53" s="1474"/>
      <c r="T53" s="1474"/>
      <c r="U53" s="1474"/>
      <c r="V53" s="1474"/>
      <c r="W53" s="1474"/>
      <c r="X53" s="1474"/>
      <c r="Y53" s="1474"/>
      <c r="Z53" s="1474"/>
      <c r="AA53" s="1475"/>
      <c r="AB53" s="62"/>
    </row>
    <row r="54" spans="1:28" ht="10.15" customHeight="1" x14ac:dyDescent="0.2">
      <c r="B54" s="60"/>
      <c r="C54" s="1473"/>
      <c r="D54" s="1474"/>
      <c r="E54" s="1474"/>
      <c r="F54" s="1474"/>
      <c r="G54" s="1474"/>
      <c r="H54" s="1474"/>
      <c r="I54" s="1474"/>
      <c r="J54" s="1474"/>
      <c r="K54" s="1474"/>
      <c r="L54" s="1474"/>
      <c r="M54" s="1474"/>
      <c r="N54" s="1474"/>
      <c r="O54" s="1474"/>
      <c r="P54" s="1474"/>
      <c r="Q54" s="1474"/>
      <c r="R54" s="1474"/>
      <c r="S54" s="1474"/>
      <c r="T54" s="1474"/>
      <c r="U54" s="1474"/>
      <c r="V54" s="1474"/>
      <c r="W54" s="1474"/>
      <c r="X54" s="1474"/>
      <c r="Y54" s="1474"/>
      <c r="Z54" s="1474"/>
      <c r="AA54" s="1475"/>
      <c r="AB54" s="62"/>
    </row>
    <row r="55" spans="1:28" ht="9.6" customHeight="1" x14ac:dyDescent="0.2">
      <c r="B55" s="60"/>
      <c r="C55" s="1473"/>
      <c r="D55" s="1474"/>
      <c r="E55" s="1474"/>
      <c r="F55" s="1474"/>
      <c r="G55" s="1474"/>
      <c r="H55" s="1474"/>
      <c r="I55" s="1474"/>
      <c r="J55" s="1474"/>
      <c r="K55" s="1474"/>
      <c r="L55" s="1474"/>
      <c r="M55" s="1474"/>
      <c r="N55" s="1474"/>
      <c r="O55" s="1474"/>
      <c r="P55" s="1474"/>
      <c r="Q55" s="1474"/>
      <c r="R55" s="1474"/>
      <c r="S55" s="1474"/>
      <c r="T55" s="1474"/>
      <c r="U55" s="1474"/>
      <c r="V55" s="1474"/>
      <c r="W55" s="1474"/>
      <c r="X55" s="1474"/>
      <c r="Y55" s="1474"/>
      <c r="Z55" s="1474"/>
      <c r="AA55" s="1475"/>
      <c r="AB55" s="62"/>
    </row>
    <row r="56" spans="1:28" ht="6" customHeight="1" x14ac:dyDescent="0.2">
      <c r="B56" s="60"/>
      <c r="C56" s="1473"/>
      <c r="D56" s="1474"/>
      <c r="E56" s="1474"/>
      <c r="F56" s="1474"/>
      <c r="G56" s="1474"/>
      <c r="H56" s="1474"/>
      <c r="I56" s="1474"/>
      <c r="J56" s="1474"/>
      <c r="K56" s="1474"/>
      <c r="L56" s="1474"/>
      <c r="M56" s="1474"/>
      <c r="N56" s="1474"/>
      <c r="O56" s="1474"/>
      <c r="P56" s="1474"/>
      <c r="Q56" s="1474"/>
      <c r="R56" s="1474"/>
      <c r="S56" s="1474"/>
      <c r="T56" s="1474"/>
      <c r="U56" s="1474"/>
      <c r="V56" s="1474"/>
      <c r="W56" s="1474"/>
      <c r="X56" s="1474"/>
      <c r="Y56" s="1474"/>
      <c r="Z56" s="1474"/>
      <c r="AA56" s="1475"/>
      <c r="AB56" s="62"/>
    </row>
    <row r="57" spans="1:28" ht="9.6" customHeight="1" thickBot="1" x14ac:dyDescent="0.25">
      <c r="B57" s="60"/>
      <c r="C57" s="1476"/>
      <c r="D57" s="1477"/>
      <c r="E57" s="1477"/>
      <c r="F57" s="1477"/>
      <c r="G57" s="1477"/>
      <c r="H57" s="1477"/>
      <c r="I57" s="1477"/>
      <c r="J57" s="1477"/>
      <c r="K57" s="1477"/>
      <c r="L57" s="1477"/>
      <c r="M57" s="1477"/>
      <c r="N57" s="1477"/>
      <c r="O57" s="1477"/>
      <c r="P57" s="1477"/>
      <c r="Q57" s="1477"/>
      <c r="R57" s="1477"/>
      <c r="S57" s="1477"/>
      <c r="T57" s="1477"/>
      <c r="U57" s="1477"/>
      <c r="V57" s="1477"/>
      <c r="W57" s="1477"/>
      <c r="X57" s="1477"/>
      <c r="Y57" s="1477"/>
      <c r="Z57" s="1477"/>
      <c r="AA57" s="1478"/>
      <c r="AB57" s="62"/>
    </row>
    <row r="58" spans="1:28" ht="7.15" customHeight="1" x14ac:dyDescent="0.2">
      <c r="B58" s="285"/>
      <c r="C58" s="286"/>
      <c r="D58" s="286"/>
      <c r="E58" s="286"/>
      <c r="F58" s="286"/>
      <c r="G58" s="286"/>
      <c r="H58" s="286"/>
      <c r="I58" s="286"/>
      <c r="J58" s="286"/>
      <c r="K58" s="286"/>
      <c r="L58" s="286"/>
      <c r="M58" s="286"/>
      <c r="N58" s="286"/>
      <c r="O58" s="286"/>
      <c r="P58" s="286"/>
      <c r="Q58" s="286"/>
      <c r="R58" s="286"/>
      <c r="S58" s="286"/>
      <c r="T58" s="286"/>
      <c r="U58" s="286"/>
      <c r="V58" s="286"/>
      <c r="W58" s="286"/>
      <c r="X58" s="286"/>
      <c r="Y58" s="286"/>
      <c r="Z58" s="286"/>
      <c r="AA58" s="286"/>
      <c r="AB58" s="80"/>
    </row>
    <row r="59" spans="1:28" ht="6" customHeight="1" thickBot="1" x14ac:dyDescent="0.25">
      <c r="B59" s="287"/>
      <c r="C59" s="288"/>
      <c r="D59" s="288"/>
      <c r="E59" s="288"/>
      <c r="F59" s="288"/>
      <c r="G59" s="288"/>
      <c r="H59" s="288"/>
      <c r="I59" s="288"/>
      <c r="J59" s="288"/>
      <c r="K59" s="288"/>
      <c r="L59" s="288"/>
      <c r="M59" s="288"/>
      <c r="N59" s="288"/>
      <c r="O59" s="288"/>
      <c r="P59" s="288"/>
      <c r="Q59" s="288"/>
      <c r="R59" s="288"/>
      <c r="S59" s="288"/>
      <c r="T59" s="288"/>
      <c r="U59" s="288"/>
      <c r="V59" s="288"/>
      <c r="W59" s="288"/>
      <c r="X59" s="288"/>
      <c r="Y59" s="288"/>
      <c r="Z59" s="288"/>
      <c r="AA59" s="288"/>
      <c r="AB59" s="83"/>
    </row>
    <row r="60" spans="1:28" ht="9.6" customHeight="1" x14ac:dyDescent="0.2">
      <c r="B60" s="289"/>
      <c r="C60" s="2192" t="s">
        <v>46</v>
      </c>
      <c r="D60" s="2193"/>
      <c r="E60" s="2193"/>
      <c r="F60" s="2193"/>
      <c r="G60" s="2194"/>
      <c r="H60" s="2192" t="s">
        <v>91</v>
      </c>
      <c r="I60" s="2194"/>
      <c r="J60" s="2192" t="s">
        <v>64</v>
      </c>
      <c r="K60" s="2193"/>
      <c r="L60" s="2193"/>
      <c r="M60" s="2194"/>
      <c r="N60" s="2192" t="s">
        <v>53</v>
      </c>
      <c r="O60" s="2193"/>
      <c r="P60" s="2193"/>
      <c r="Q60" s="2193"/>
      <c r="R60" s="2193"/>
      <c r="S60" s="2193"/>
      <c r="T60" s="2193"/>
      <c r="U60" s="2194"/>
      <c r="V60" s="1446" t="s">
        <v>54</v>
      </c>
      <c r="W60" s="1446"/>
      <c r="X60" s="1446"/>
      <c r="Y60" s="1446"/>
      <c r="Z60" s="1446"/>
      <c r="AA60" s="1447"/>
      <c r="AB60" s="25"/>
    </row>
    <row r="61" spans="1:28" ht="9.6" customHeight="1" x14ac:dyDescent="0.2">
      <c r="A61" s="46"/>
      <c r="B61" s="26"/>
      <c r="C61" s="2195"/>
      <c r="D61" s="2196"/>
      <c r="E61" s="2196"/>
      <c r="F61" s="2196"/>
      <c r="G61" s="2197"/>
      <c r="H61" s="2195"/>
      <c r="I61" s="2197"/>
      <c r="J61" s="2195"/>
      <c r="K61" s="2196"/>
      <c r="L61" s="2196"/>
      <c r="M61" s="2197"/>
      <c r="N61" s="2195"/>
      <c r="O61" s="2196"/>
      <c r="P61" s="2196"/>
      <c r="Q61" s="2196"/>
      <c r="R61" s="2196"/>
      <c r="S61" s="2196"/>
      <c r="T61" s="2196"/>
      <c r="U61" s="2197"/>
      <c r="V61" s="1448"/>
      <c r="W61" s="1448"/>
      <c r="X61" s="1448"/>
      <c r="Y61" s="1448"/>
      <c r="Z61" s="1448"/>
      <c r="AA61" s="1449"/>
      <c r="AB61" s="25"/>
    </row>
    <row r="62" spans="1:28" ht="10.15" customHeight="1" thickBot="1" x14ac:dyDescent="0.25">
      <c r="A62" s="46"/>
      <c r="B62" s="26"/>
      <c r="C62" s="2195"/>
      <c r="D62" s="2196"/>
      <c r="E62" s="2196"/>
      <c r="F62" s="2196"/>
      <c r="G62" s="2197"/>
      <c r="H62" s="2195"/>
      <c r="I62" s="2197"/>
      <c r="J62" s="2195"/>
      <c r="K62" s="2196"/>
      <c r="L62" s="2196"/>
      <c r="M62" s="2197"/>
      <c r="N62" s="2198"/>
      <c r="O62" s="2199"/>
      <c r="P62" s="2199"/>
      <c r="Q62" s="2199"/>
      <c r="R62" s="2199"/>
      <c r="S62" s="2199"/>
      <c r="T62" s="2199"/>
      <c r="U62" s="2200"/>
      <c r="V62" s="2201"/>
      <c r="W62" s="2201"/>
      <c r="X62" s="2201"/>
      <c r="Y62" s="2201"/>
      <c r="Z62" s="2201"/>
      <c r="AA62" s="2202"/>
      <c r="AB62" s="25"/>
    </row>
    <row r="63" spans="1:28" x14ac:dyDescent="0.2">
      <c r="B63" s="289"/>
      <c r="C63" s="1402" t="s">
        <v>314</v>
      </c>
      <c r="D63" s="1403"/>
      <c r="E63" s="1403"/>
      <c r="F63" s="1403"/>
      <c r="G63" s="1403"/>
      <c r="H63" s="1403"/>
      <c r="I63" s="1403"/>
      <c r="J63" s="1403"/>
      <c r="K63" s="1403"/>
      <c r="L63" s="1403"/>
      <c r="M63" s="1403"/>
      <c r="N63" s="2203"/>
      <c r="O63" s="2204"/>
      <c r="P63" s="2204"/>
      <c r="Q63" s="2204"/>
      <c r="R63" s="2204"/>
      <c r="S63" s="2204"/>
      <c r="T63" s="2204"/>
      <c r="U63" s="2205"/>
      <c r="V63" s="2203"/>
      <c r="W63" s="2204"/>
      <c r="X63" s="2204"/>
      <c r="Y63" s="2204"/>
      <c r="Z63" s="2204"/>
      <c r="AA63" s="2206"/>
      <c r="AB63" s="87"/>
    </row>
    <row r="64" spans="1:28" x14ac:dyDescent="0.2">
      <c r="B64" s="289"/>
      <c r="C64" s="1402" t="s">
        <v>59</v>
      </c>
      <c r="D64" s="1403"/>
      <c r="E64" s="1403"/>
      <c r="F64" s="1403"/>
      <c r="G64" s="1403"/>
      <c r="H64" s="1403"/>
      <c r="I64" s="1403"/>
      <c r="J64" s="1403"/>
      <c r="K64" s="1403"/>
      <c r="L64" s="1403"/>
      <c r="M64" s="1403"/>
      <c r="N64" s="2203"/>
      <c r="O64" s="2204"/>
      <c r="P64" s="2204"/>
      <c r="Q64" s="2204"/>
      <c r="R64" s="2204"/>
      <c r="S64" s="2204"/>
      <c r="T64" s="2204"/>
      <c r="U64" s="2205"/>
      <c r="V64" s="2203"/>
      <c r="W64" s="2204"/>
      <c r="X64" s="2204"/>
      <c r="Y64" s="2204"/>
      <c r="Z64" s="2204"/>
      <c r="AA64" s="2206"/>
      <c r="AB64" s="87"/>
    </row>
    <row r="65" spans="2:28" x14ac:dyDescent="0.2">
      <c r="B65" s="289"/>
      <c r="C65" s="1402" t="s">
        <v>61</v>
      </c>
      <c r="D65" s="1403"/>
      <c r="E65" s="1403"/>
      <c r="F65" s="1403"/>
      <c r="G65" s="1403"/>
      <c r="H65" s="1403"/>
      <c r="I65" s="1403"/>
      <c r="J65" s="1403"/>
      <c r="K65" s="1403"/>
      <c r="L65" s="1403"/>
      <c r="M65" s="1403"/>
      <c r="N65" s="2203"/>
      <c r="O65" s="2204"/>
      <c r="P65" s="2204"/>
      <c r="Q65" s="2204"/>
      <c r="R65" s="2204"/>
      <c r="S65" s="2204"/>
      <c r="T65" s="2204"/>
      <c r="U65" s="2205"/>
      <c r="V65" s="2203"/>
      <c r="W65" s="2204"/>
      <c r="X65" s="2204"/>
      <c r="Y65" s="2204"/>
      <c r="Z65" s="2204"/>
      <c r="AA65" s="2206"/>
      <c r="AB65" s="87"/>
    </row>
    <row r="66" spans="2:28" ht="186" customHeight="1" thickBot="1" x14ac:dyDescent="0.25">
      <c r="B66" s="289"/>
      <c r="C66" s="2207" t="s">
        <v>189</v>
      </c>
      <c r="D66" s="2208"/>
      <c r="E66" s="2208"/>
      <c r="F66" s="2208"/>
      <c r="G66" s="2208"/>
      <c r="H66" s="2209" t="s">
        <v>870</v>
      </c>
      <c r="I66" s="2209"/>
      <c r="J66" s="2210">
        <v>1.67</v>
      </c>
      <c r="K66" s="2209"/>
      <c r="L66" s="2209"/>
      <c r="M66" s="2209"/>
      <c r="N66" s="2211" t="s">
        <v>871</v>
      </c>
      <c r="O66" s="2212"/>
      <c r="P66" s="2212"/>
      <c r="Q66" s="2212"/>
      <c r="R66" s="2212"/>
      <c r="S66" s="2212"/>
      <c r="T66" s="2212"/>
      <c r="U66" s="2213"/>
      <c r="V66" s="2211" t="s">
        <v>872</v>
      </c>
      <c r="W66" s="2212"/>
      <c r="X66" s="2212"/>
      <c r="Y66" s="2212"/>
      <c r="Z66" s="2212"/>
      <c r="AA66" s="2214"/>
      <c r="AB66" s="87"/>
    </row>
    <row r="67" spans="2:28" x14ac:dyDescent="0.2">
      <c r="B67" s="291"/>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89"/>
    </row>
    <row r="68" spans="2:28" x14ac:dyDescent="0.2">
      <c r="C68" s="399"/>
      <c r="D68" s="399"/>
      <c r="E68" s="399"/>
      <c r="F68" s="399"/>
      <c r="G68" s="399"/>
      <c r="H68" s="399"/>
      <c r="I68" s="399"/>
      <c r="J68" s="399"/>
      <c r="K68" s="399"/>
      <c r="L68" s="399"/>
      <c r="M68" s="399"/>
      <c r="N68" s="399"/>
      <c r="O68" s="399"/>
      <c r="P68" s="399"/>
      <c r="Q68" s="399"/>
      <c r="R68" s="399"/>
      <c r="S68" s="399"/>
      <c r="T68" s="399"/>
      <c r="U68" s="399"/>
      <c r="V68" s="399"/>
      <c r="W68" s="399"/>
      <c r="X68" s="399"/>
      <c r="Y68" s="399"/>
      <c r="Z68" s="399"/>
      <c r="AA68" s="399"/>
    </row>
    <row r="69" spans="2:28" x14ac:dyDescent="0.2">
      <c r="C69" s="399"/>
      <c r="D69" s="399"/>
      <c r="E69" s="399"/>
      <c r="F69" s="399"/>
      <c r="G69" s="399"/>
      <c r="H69" s="399"/>
      <c r="I69" s="399"/>
      <c r="J69" s="399"/>
      <c r="K69" s="399"/>
      <c r="L69" s="399"/>
      <c r="M69" s="399"/>
      <c r="N69" s="399"/>
      <c r="O69" s="399"/>
      <c r="P69" s="399"/>
      <c r="Q69" s="399"/>
      <c r="R69" s="399"/>
      <c r="S69" s="399"/>
      <c r="T69" s="399"/>
      <c r="U69" s="399"/>
      <c r="V69" s="399"/>
      <c r="W69" s="399"/>
      <c r="X69" s="399"/>
      <c r="Y69" s="399"/>
      <c r="Z69" s="399"/>
      <c r="AA69" s="399"/>
    </row>
    <row r="70" spans="2:28" x14ac:dyDescent="0.2">
      <c r="C70" s="399"/>
      <c r="D70" s="399"/>
      <c r="E70" s="399"/>
      <c r="F70" s="399"/>
      <c r="G70" s="399"/>
      <c r="H70" s="399"/>
      <c r="I70" s="399"/>
      <c r="J70" s="399"/>
      <c r="K70" s="399"/>
      <c r="L70" s="399"/>
      <c r="M70" s="399"/>
      <c r="N70" s="399"/>
      <c r="O70" s="399"/>
      <c r="P70" s="399"/>
      <c r="Q70" s="399"/>
      <c r="R70" s="399"/>
      <c r="S70" s="399"/>
      <c r="T70" s="399"/>
      <c r="U70" s="399"/>
      <c r="V70" s="399"/>
      <c r="W70" s="399"/>
      <c r="X70" s="399"/>
      <c r="Y70" s="399"/>
      <c r="Z70" s="399"/>
      <c r="AA70" s="399"/>
    </row>
    <row r="71" spans="2:28" x14ac:dyDescent="0.2">
      <c r="C71" s="399"/>
      <c r="D71" s="399"/>
      <c r="E71" s="399"/>
      <c r="F71" s="399"/>
      <c r="G71" s="399"/>
      <c r="H71" s="399"/>
      <c r="I71" s="399"/>
      <c r="J71" s="399"/>
      <c r="K71" s="399"/>
      <c r="L71" s="399"/>
      <c r="M71" s="399"/>
      <c r="N71" s="399"/>
      <c r="O71" s="399"/>
      <c r="P71" s="399"/>
      <c r="Q71" s="399"/>
      <c r="R71" s="399"/>
      <c r="S71" s="399"/>
      <c r="T71" s="399"/>
      <c r="U71" s="399"/>
      <c r="V71" s="399"/>
      <c r="W71" s="399"/>
      <c r="X71" s="399"/>
      <c r="Y71" s="399"/>
      <c r="Z71" s="399"/>
      <c r="AA71" s="399"/>
    </row>
    <row r="72" spans="2:28" x14ac:dyDescent="0.2">
      <c r="C72" s="399"/>
      <c r="D72" s="399"/>
      <c r="E72" s="399"/>
      <c r="F72" s="399"/>
      <c r="G72" s="399"/>
      <c r="H72" s="399"/>
      <c r="I72" s="399"/>
      <c r="J72" s="399"/>
      <c r="K72" s="399"/>
      <c r="L72" s="399"/>
      <c r="M72" s="399"/>
      <c r="N72" s="399"/>
      <c r="O72" s="399"/>
      <c r="P72" s="399"/>
      <c r="Q72" s="399"/>
      <c r="R72" s="399"/>
      <c r="S72" s="399"/>
      <c r="T72" s="399"/>
      <c r="U72" s="399"/>
      <c r="V72" s="399"/>
      <c r="W72" s="399"/>
      <c r="X72" s="399"/>
      <c r="Y72" s="399"/>
      <c r="Z72" s="399"/>
      <c r="AA72" s="399"/>
    </row>
    <row r="73" spans="2:28" x14ac:dyDescent="0.2">
      <c r="C73" s="399"/>
      <c r="D73" s="399"/>
      <c r="E73" s="399"/>
      <c r="F73" s="399"/>
      <c r="G73" s="399"/>
      <c r="H73" s="399"/>
      <c r="I73" s="399"/>
      <c r="J73" s="399"/>
      <c r="K73" s="399"/>
      <c r="L73" s="399"/>
      <c r="M73" s="399"/>
      <c r="N73" s="399"/>
      <c r="O73" s="399"/>
      <c r="P73" s="399"/>
      <c r="Q73" s="399"/>
      <c r="R73" s="399"/>
      <c r="S73" s="399"/>
      <c r="T73" s="399"/>
      <c r="U73" s="399"/>
      <c r="V73" s="399"/>
      <c r="W73" s="399"/>
      <c r="X73" s="399"/>
      <c r="Y73" s="399"/>
      <c r="Z73" s="399"/>
      <c r="AA73" s="399"/>
    </row>
    <row r="74" spans="2:28" x14ac:dyDescent="0.2">
      <c r="C74" s="399"/>
      <c r="D74" s="399"/>
      <c r="E74" s="399"/>
      <c r="F74" s="399"/>
      <c r="G74" s="399"/>
      <c r="H74" s="399"/>
      <c r="I74" s="399"/>
      <c r="J74" s="399"/>
      <c r="K74" s="399"/>
      <c r="L74" s="399"/>
      <c r="M74" s="399"/>
      <c r="N74" s="399"/>
      <c r="O74" s="399"/>
      <c r="P74" s="399"/>
      <c r="Q74" s="399"/>
      <c r="R74" s="399"/>
      <c r="S74" s="399"/>
      <c r="T74" s="399"/>
      <c r="U74" s="399"/>
      <c r="V74" s="399"/>
      <c r="W74" s="399"/>
      <c r="X74" s="399"/>
      <c r="Y74" s="399"/>
      <c r="Z74" s="399"/>
      <c r="AA74" s="399"/>
    </row>
    <row r="75" spans="2:28" x14ac:dyDescent="0.2">
      <c r="C75" s="399"/>
      <c r="D75" s="399"/>
      <c r="E75" s="399"/>
      <c r="F75" s="399"/>
      <c r="G75" s="399"/>
      <c r="H75" s="399"/>
      <c r="I75" s="399"/>
      <c r="J75" s="399"/>
      <c r="K75" s="399"/>
      <c r="L75" s="399"/>
      <c r="M75" s="399"/>
      <c r="N75" s="399"/>
      <c r="O75" s="399"/>
      <c r="P75" s="399"/>
      <c r="Q75" s="399"/>
      <c r="R75" s="399"/>
      <c r="S75" s="399"/>
      <c r="T75" s="399"/>
      <c r="U75" s="399"/>
      <c r="V75" s="399"/>
      <c r="W75" s="399"/>
      <c r="X75" s="399"/>
      <c r="Y75" s="399"/>
      <c r="Z75" s="399"/>
      <c r="AA75" s="399"/>
    </row>
    <row r="76" spans="2:28" x14ac:dyDescent="0.2">
      <c r="C76" s="399"/>
      <c r="D76" s="399"/>
      <c r="E76" s="399"/>
      <c r="F76" s="399"/>
      <c r="G76" s="399"/>
      <c r="H76" s="399"/>
      <c r="I76" s="399"/>
      <c r="J76" s="399"/>
      <c r="K76" s="399"/>
      <c r="L76" s="399"/>
      <c r="M76" s="399"/>
      <c r="N76" s="399"/>
      <c r="O76" s="399"/>
      <c r="P76" s="399"/>
      <c r="Q76" s="399"/>
      <c r="R76" s="399"/>
      <c r="S76" s="399"/>
      <c r="T76" s="399"/>
      <c r="U76" s="399"/>
      <c r="V76" s="399"/>
      <c r="W76" s="399"/>
      <c r="X76" s="399"/>
      <c r="Y76" s="399"/>
      <c r="Z76" s="399"/>
      <c r="AA76" s="399"/>
    </row>
    <row r="77" spans="2:28" x14ac:dyDescent="0.2">
      <c r="C77" s="399"/>
      <c r="D77" s="399"/>
      <c r="E77" s="399"/>
      <c r="F77" s="399"/>
      <c r="G77" s="399"/>
      <c r="H77" s="399"/>
      <c r="I77" s="399"/>
      <c r="J77" s="399"/>
      <c r="K77" s="399"/>
      <c r="L77" s="399"/>
      <c r="M77" s="399"/>
      <c r="N77" s="399"/>
      <c r="O77" s="399"/>
      <c r="P77" s="399"/>
      <c r="Q77" s="399"/>
      <c r="R77" s="399"/>
      <c r="S77" s="399"/>
      <c r="T77" s="399"/>
      <c r="U77" s="399"/>
      <c r="V77" s="399"/>
      <c r="W77" s="399"/>
      <c r="X77" s="399"/>
      <c r="Y77" s="399"/>
      <c r="Z77" s="399"/>
      <c r="AA77" s="399"/>
    </row>
    <row r="78" spans="2:28" x14ac:dyDescent="0.2">
      <c r="C78" s="399"/>
      <c r="D78" s="399"/>
      <c r="E78" s="399"/>
      <c r="F78" s="399"/>
      <c r="G78" s="399"/>
      <c r="H78" s="399"/>
      <c r="I78" s="399"/>
      <c r="J78" s="399"/>
      <c r="K78" s="399"/>
      <c r="L78" s="399"/>
      <c r="M78" s="399"/>
      <c r="N78" s="399"/>
      <c r="O78" s="399"/>
      <c r="P78" s="399"/>
      <c r="Q78" s="399"/>
      <c r="R78" s="399"/>
      <c r="S78" s="399"/>
      <c r="T78" s="399"/>
      <c r="U78" s="399"/>
      <c r="V78" s="399"/>
      <c r="W78" s="399"/>
      <c r="X78" s="399"/>
      <c r="Y78" s="399"/>
      <c r="Z78" s="399"/>
      <c r="AA78" s="399"/>
    </row>
    <row r="79" spans="2:28" x14ac:dyDescent="0.2">
      <c r="C79" s="399"/>
      <c r="D79" s="399"/>
      <c r="E79" s="399"/>
      <c r="F79" s="399"/>
      <c r="G79" s="399"/>
      <c r="H79" s="399"/>
      <c r="I79" s="399"/>
      <c r="J79" s="399"/>
      <c r="K79" s="399"/>
      <c r="L79" s="399"/>
      <c r="M79" s="399"/>
      <c r="N79" s="399"/>
      <c r="O79" s="399"/>
      <c r="P79" s="399"/>
      <c r="Q79" s="399"/>
      <c r="R79" s="399"/>
      <c r="S79" s="399"/>
      <c r="T79" s="399"/>
      <c r="U79" s="399"/>
      <c r="V79" s="399"/>
      <c r="W79" s="399"/>
      <c r="X79" s="399"/>
      <c r="Y79" s="399"/>
      <c r="Z79" s="399"/>
      <c r="AA79" s="399"/>
    </row>
    <row r="106" ht="6" customHeight="1" x14ac:dyDescent="0.2"/>
  </sheetData>
  <mergeCells count="97">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 right="0.7" top="0.75" bottom="0.75" header="0.3" footer="0.3"/>
  <drawing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22"/>
  <sheetViews>
    <sheetView workbookViewId="0">
      <selection activeCell="T13" sqref="T13:AA13"/>
    </sheetView>
  </sheetViews>
  <sheetFormatPr baseColWidth="10" defaultColWidth="3.7109375" defaultRowHeight="14.25" x14ac:dyDescent="0.2"/>
  <cols>
    <col min="1" max="1" width="3.7109375" style="48"/>
    <col min="2" max="2" width="2.85546875" style="48" customWidth="1"/>
    <col min="3" max="6" width="2.7109375" style="48" customWidth="1"/>
    <col min="7" max="7" width="4.28515625" style="48" customWidth="1"/>
    <col min="8" max="8" width="18" style="48" customWidth="1"/>
    <col min="9" max="9" width="13.42578125" style="48" customWidth="1"/>
    <col min="10" max="10" width="15" style="48" customWidth="1"/>
    <col min="11" max="12" width="3.42578125" style="48" customWidth="1"/>
    <col min="13" max="15" width="2.7109375" style="48" customWidth="1"/>
    <col min="16" max="16" width="3.42578125" style="48" customWidth="1"/>
    <col min="17" max="17" width="3.5703125" style="48" customWidth="1"/>
    <col min="18" max="18" width="3.7109375" style="48"/>
    <col min="19" max="19" width="3.28515625" style="48" customWidth="1"/>
    <col min="20" max="20" width="7.42578125" style="48" customWidth="1"/>
    <col min="21" max="21" width="3.5703125" style="48" customWidth="1"/>
    <col min="22" max="27" width="9.140625" style="48" customWidth="1"/>
    <col min="28" max="28" width="2" style="48" customWidth="1"/>
    <col min="29" max="16384" width="3.7109375" style="48"/>
  </cols>
  <sheetData>
    <row r="1" spans="1:28" ht="15" thickBot="1" x14ac:dyDescent="0.25">
      <c r="A1" s="46"/>
      <c r="B1" s="47"/>
      <c r="C1" s="47"/>
      <c r="D1" s="47"/>
      <c r="E1" s="47"/>
      <c r="F1" s="47"/>
    </row>
    <row r="2" spans="1:28" ht="45.75" customHeight="1" x14ac:dyDescent="0.2">
      <c r="A2" s="46"/>
      <c r="B2" s="846"/>
      <c r="C2" s="847"/>
      <c r="D2" s="847"/>
      <c r="E2" s="847"/>
      <c r="F2" s="847"/>
      <c r="G2" s="847"/>
      <c r="H2" s="852" t="s">
        <v>0</v>
      </c>
      <c r="I2" s="852"/>
      <c r="J2" s="852"/>
      <c r="K2" s="852"/>
      <c r="L2" s="852"/>
      <c r="M2" s="852"/>
      <c r="N2" s="852"/>
      <c r="O2" s="852"/>
      <c r="P2" s="852"/>
      <c r="Q2" s="852"/>
      <c r="R2" s="852"/>
      <c r="S2" s="852"/>
      <c r="T2" s="852"/>
      <c r="U2" s="852"/>
      <c r="V2" s="852"/>
      <c r="W2" s="852"/>
      <c r="X2" s="852"/>
      <c r="Y2" s="852"/>
      <c r="Z2" s="852"/>
      <c r="AA2" s="852"/>
      <c r="AB2" s="853"/>
    </row>
    <row r="3" spans="1:28" ht="15" x14ac:dyDescent="0.2">
      <c r="A3" s="46"/>
      <c r="B3" s="848"/>
      <c r="C3" s="849"/>
      <c r="D3" s="849"/>
      <c r="E3" s="849"/>
      <c r="F3" s="849"/>
      <c r="G3" s="849"/>
      <c r="H3" s="854" t="s">
        <v>1</v>
      </c>
      <c r="I3" s="854"/>
      <c r="J3" s="854"/>
      <c r="K3" s="854"/>
      <c r="L3" s="854"/>
      <c r="M3" s="854"/>
      <c r="N3" s="854"/>
      <c r="O3" s="854"/>
      <c r="P3" s="854" t="s">
        <v>2</v>
      </c>
      <c r="Q3" s="854"/>
      <c r="R3" s="854"/>
      <c r="S3" s="854"/>
      <c r="T3" s="854"/>
      <c r="U3" s="854"/>
      <c r="V3" s="854"/>
      <c r="W3" s="854"/>
      <c r="X3" s="854"/>
      <c r="Y3" s="854"/>
      <c r="Z3" s="854"/>
      <c r="AA3" s="854"/>
      <c r="AB3" s="855"/>
    </row>
    <row r="4" spans="1:28" ht="15.75" thickBot="1" x14ac:dyDescent="0.25">
      <c r="A4" s="46"/>
      <c r="B4" s="850"/>
      <c r="C4" s="851"/>
      <c r="D4" s="851"/>
      <c r="E4" s="851"/>
      <c r="F4" s="851"/>
      <c r="G4" s="851"/>
      <c r="H4" s="856" t="s">
        <v>800</v>
      </c>
      <c r="I4" s="856"/>
      <c r="J4" s="856"/>
      <c r="K4" s="856"/>
      <c r="L4" s="856"/>
      <c r="M4" s="856"/>
      <c r="N4" s="856"/>
      <c r="O4" s="856"/>
      <c r="P4" s="856"/>
      <c r="Q4" s="856"/>
      <c r="R4" s="856"/>
      <c r="S4" s="856"/>
      <c r="T4" s="856"/>
      <c r="U4" s="856"/>
      <c r="V4" s="856"/>
      <c r="W4" s="856"/>
      <c r="X4" s="856"/>
      <c r="Y4" s="856"/>
      <c r="Z4" s="856"/>
      <c r="AA4" s="856"/>
      <c r="AB4" s="857"/>
    </row>
    <row r="5" spans="1:28" ht="15" x14ac:dyDescent="0.2">
      <c r="A5" s="46"/>
      <c r="B5" s="46"/>
      <c r="C5" s="46"/>
      <c r="D5" s="46"/>
      <c r="E5" s="46"/>
      <c r="F5" s="46"/>
      <c r="G5" s="46"/>
      <c r="H5" s="49"/>
      <c r="I5" s="49"/>
      <c r="J5" s="49"/>
      <c r="K5" s="49"/>
      <c r="L5" s="49"/>
      <c r="M5" s="49"/>
      <c r="N5" s="49"/>
      <c r="O5" s="49"/>
      <c r="P5" s="49"/>
      <c r="Q5" s="49"/>
      <c r="R5" s="49"/>
      <c r="S5" s="49"/>
      <c r="T5" s="49"/>
      <c r="U5" s="49"/>
      <c r="V5" s="49"/>
      <c r="W5" s="49"/>
      <c r="X5" s="49"/>
      <c r="Y5" s="49"/>
      <c r="Z5" s="49"/>
      <c r="AA5" s="49"/>
      <c r="AB5" s="49"/>
    </row>
    <row r="6" spans="1:28" ht="15.75" thickBot="1" x14ac:dyDescent="0.25">
      <c r="B6" s="50"/>
      <c r="C6" s="51"/>
      <c r="D6" s="51"/>
      <c r="E6" s="51"/>
      <c r="F6" s="51"/>
      <c r="G6" s="51"/>
      <c r="H6" s="51"/>
      <c r="I6" s="52"/>
      <c r="J6" s="52"/>
      <c r="K6" s="52"/>
      <c r="L6" s="52"/>
      <c r="M6" s="52"/>
      <c r="N6" s="52"/>
      <c r="O6" s="52"/>
      <c r="P6" s="52"/>
      <c r="Q6" s="52"/>
      <c r="R6" s="53"/>
      <c r="S6" s="53"/>
      <c r="T6" s="53"/>
      <c r="U6" s="53"/>
      <c r="V6" s="53"/>
      <c r="W6" s="51"/>
      <c r="X6" s="51"/>
      <c r="Y6" s="51"/>
      <c r="Z6" s="51"/>
      <c r="AA6" s="51"/>
      <c r="AB6" s="54"/>
    </row>
    <row r="7" spans="1:28" ht="15" customHeight="1" x14ac:dyDescent="0.2">
      <c r="B7" s="55"/>
      <c r="C7" s="666" t="s">
        <v>4</v>
      </c>
      <c r="D7" s="667"/>
      <c r="E7" s="667"/>
      <c r="F7" s="667"/>
      <c r="G7" s="667"/>
      <c r="H7" s="668"/>
      <c r="I7" s="700" t="s">
        <v>801</v>
      </c>
      <c r="J7" s="701"/>
      <c r="K7" s="701"/>
      <c r="L7" s="701"/>
      <c r="M7" s="701"/>
      <c r="N7" s="701"/>
      <c r="O7" s="701"/>
      <c r="P7" s="701"/>
      <c r="Q7" s="701"/>
      <c r="R7" s="701"/>
      <c r="S7" s="701"/>
      <c r="T7" s="701"/>
      <c r="U7" s="701"/>
      <c r="V7" s="701"/>
      <c r="W7" s="701"/>
      <c r="X7" s="701"/>
      <c r="Y7" s="701"/>
      <c r="Z7" s="701"/>
      <c r="AA7" s="702"/>
      <c r="AB7" s="56"/>
    </row>
    <row r="8" spans="1:28" ht="15.75" thickBot="1" x14ac:dyDescent="0.25">
      <c r="B8" s="55"/>
      <c r="C8" s="669"/>
      <c r="D8" s="670"/>
      <c r="E8" s="670"/>
      <c r="F8" s="670"/>
      <c r="G8" s="670"/>
      <c r="H8" s="671"/>
      <c r="I8" s="703"/>
      <c r="J8" s="704"/>
      <c r="K8" s="704"/>
      <c r="L8" s="704"/>
      <c r="M8" s="704"/>
      <c r="N8" s="704"/>
      <c r="O8" s="704"/>
      <c r="P8" s="704"/>
      <c r="Q8" s="704"/>
      <c r="R8" s="704"/>
      <c r="S8" s="704"/>
      <c r="T8" s="704"/>
      <c r="U8" s="704"/>
      <c r="V8" s="704"/>
      <c r="W8" s="704"/>
      <c r="X8" s="704"/>
      <c r="Y8" s="704"/>
      <c r="Z8" s="704"/>
      <c r="AA8" s="705"/>
      <c r="AB8" s="56"/>
    </row>
    <row r="9" spans="1:28" ht="15.75" thickBot="1" x14ac:dyDescent="0.25">
      <c r="B9" s="55"/>
      <c r="C9" s="57"/>
      <c r="D9" s="57"/>
      <c r="E9" s="57"/>
      <c r="F9" s="57"/>
      <c r="G9" s="57"/>
      <c r="H9" s="57"/>
      <c r="I9" s="58"/>
      <c r="J9" s="58"/>
      <c r="K9" s="58"/>
      <c r="L9" s="58"/>
      <c r="M9" s="58"/>
      <c r="N9" s="58"/>
      <c r="O9" s="58"/>
      <c r="P9" s="58"/>
      <c r="Q9" s="58"/>
      <c r="R9" s="59"/>
      <c r="S9" s="59"/>
      <c r="T9" s="59"/>
      <c r="U9" s="59"/>
      <c r="V9" s="59"/>
      <c r="W9" s="57"/>
      <c r="X9" s="57"/>
      <c r="Y9" s="57"/>
      <c r="Z9" s="57"/>
      <c r="AA9" s="57"/>
      <c r="AB9" s="56"/>
    </row>
    <row r="10" spans="1:28" ht="15" customHeight="1" thickBot="1" x14ac:dyDescent="0.25">
      <c r="B10" s="55"/>
      <c r="C10" s="666" t="s">
        <v>6</v>
      </c>
      <c r="D10" s="667"/>
      <c r="E10" s="667"/>
      <c r="F10" s="667"/>
      <c r="G10" s="667"/>
      <c r="H10" s="668"/>
      <c r="I10" s="838" t="s">
        <v>873</v>
      </c>
      <c r="J10" s="839"/>
      <c r="K10" s="839"/>
      <c r="L10" s="839"/>
      <c r="M10" s="839"/>
      <c r="N10" s="839"/>
      <c r="O10" s="839"/>
      <c r="P10" s="839"/>
      <c r="Q10" s="840"/>
      <c r="R10" s="708" t="s">
        <v>8</v>
      </c>
      <c r="S10" s="709"/>
      <c r="T10" s="709"/>
      <c r="U10" s="710"/>
      <c r="V10" s="608" t="s">
        <v>9</v>
      </c>
      <c r="W10" s="609"/>
      <c r="X10" s="609"/>
      <c r="Y10" s="609"/>
      <c r="Z10" s="609"/>
      <c r="AA10" s="610"/>
      <c r="AB10" s="56"/>
    </row>
    <row r="11" spans="1:28" ht="28.5" customHeight="1" thickBot="1" x14ac:dyDescent="0.25">
      <c r="B11" s="55"/>
      <c r="C11" s="669"/>
      <c r="D11" s="670"/>
      <c r="E11" s="670"/>
      <c r="F11" s="670"/>
      <c r="G11" s="670"/>
      <c r="H11" s="671"/>
      <c r="I11" s="841"/>
      <c r="J11" s="842"/>
      <c r="K11" s="842"/>
      <c r="L11" s="842"/>
      <c r="M11" s="842"/>
      <c r="N11" s="842"/>
      <c r="O11" s="842"/>
      <c r="P11" s="842"/>
      <c r="Q11" s="843"/>
      <c r="R11" s="804" t="s">
        <v>874</v>
      </c>
      <c r="S11" s="844"/>
      <c r="T11" s="844"/>
      <c r="U11" s="845"/>
      <c r="V11" s="1516" t="s">
        <v>150</v>
      </c>
      <c r="W11" s="1528"/>
      <c r="X11" s="1528"/>
      <c r="Y11" s="1528"/>
      <c r="Z11" s="1528"/>
      <c r="AA11" s="1529"/>
      <c r="AB11" s="56"/>
    </row>
    <row r="12" spans="1:28" ht="15" thickBot="1" x14ac:dyDescent="0.25">
      <c r="B12" s="60"/>
      <c r="C12" s="61"/>
      <c r="D12" s="61"/>
      <c r="E12" s="61"/>
      <c r="F12" s="61"/>
      <c r="G12" s="61"/>
      <c r="H12" s="61"/>
      <c r="I12" s="61"/>
      <c r="J12" s="61"/>
      <c r="K12" s="61"/>
      <c r="L12" s="61"/>
      <c r="M12" s="61"/>
      <c r="N12" s="61"/>
      <c r="O12" s="61"/>
      <c r="P12" s="61"/>
      <c r="Q12" s="61"/>
      <c r="R12" s="61"/>
      <c r="S12" s="61"/>
      <c r="T12" s="61"/>
      <c r="U12" s="61"/>
      <c r="V12" s="61"/>
      <c r="W12" s="61"/>
      <c r="X12" s="61"/>
      <c r="Y12" s="61"/>
      <c r="Z12" s="61"/>
      <c r="AA12" s="61"/>
      <c r="AB12" s="62"/>
    </row>
    <row r="13" spans="1:28" ht="15" customHeight="1" x14ac:dyDescent="0.2">
      <c r="B13" s="60"/>
      <c r="C13" s="666" t="s">
        <v>11</v>
      </c>
      <c r="D13" s="667"/>
      <c r="E13" s="667"/>
      <c r="F13" s="667"/>
      <c r="G13" s="667"/>
      <c r="H13" s="668"/>
      <c r="I13" s="829" t="s">
        <v>875</v>
      </c>
      <c r="J13" s="830"/>
      <c r="K13" s="830"/>
      <c r="L13" s="830"/>
      <c r="M13" s="830"/>
      <c r="N13" s="830"/>
      <c r="O13" s="830"/>
      <c r="P13" s="830"/>
      <c r="Q13" s="830"/>
      <c r="R13" s="830"/>
      <c r="S13" s="831"/>
      <c r="T13" s="666" t="s">
        <v>13</v>
      </c>
      <c r="U13" s="667"/>
      <c r="V13" s="667"/>
      <c r="W13" s="667"/>
      <c r="X13" s="667"/>
      <c r="Y13" s="667"/>
      <c r="Z13" s="667"/>
      <c r="AA13" s="668"/>
      <c r="AB13" s="62"/>
    </row>
    <row r="14" spans="1:28" ht="30" customHeight="1" thickBot="1" x14ac:dyDescent="0.25">
      <c r="B14" s="60"/>
      <c r="C14" s="669"/>
      <c r="D14" s="670"/>
      <c r="E14" s="670"/>
      <c r="F14" s="670"/>
      <c r="G14" s="670"/>
      <c r="H14" s="671"/>
      <c r="I14" s="832"/>
      <c r="J14" s="833"/>
      <c r="K14" s="833"/>
      <c r="L14" s="833"/>
      <c r="M14" s="833"/>
      <c r="N14" s="833"/>
      <c r="O14" s="833"/>
      <c r="P14" s="833"/>
      <c r="Q14" s="833"/>
      <c r="R14" s="833"/>
      <c r="S14" s="834"/>
      <c r="T14" s="835" t="s">
        <v>152</v>
      </c>
      <c r="U14" s="836"/>
      <c r="V14" s="836"/>
      <c r="W14" s="836"/>
      <c r="X14" s="836"/>
      <c r="Y14" s="836"/>
      <c r="Z14" s="836"/>
      <c r="AA14" s="837"/>
      <c r="AB14" s="62"/>
    </row>
    <row r="15" spans="1:28" ht="15" thickBot="1" x14ac:dyDescent="0.25">
      <c r="B15" s="60"/>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2"/>
    </row>
    <row r="16" spans="1:28" ht="57.75" customHeight="1" thickBot="1" x14ac:dyDescent="0.25">
      <c r="B16" s="60"/>
      <c r="C16" s="629" t="s">
        <v>15</v>
      </c>
      <c r="D16" s="630"/>
      <c r="E16" s="630"/>
      <c r="F16" s="630"/>
      <c r="G16" s="630"/>
      <c r="H16" s="631"/>
      <c r="I16" s="801" t="s">
        <v>876</v>
      </c>
      <c r="J16" s="802"/>
      <c r="K16" s="802"/>
      <c r="L16" s="802"/>
      <c r="M16" s="802"/>
      <c r="N16" s="802"/>
      <c r="O16" s="802"/>
      <c r="P16" s="802"/>
      <c r="Q16" s="802"/>
      <c r="R16" s="802"/>
      <c r="S16" s="802"/>
      <c r="T16" s="802"/>
      <c r="U16" s="802"/>
      <c r="V16" s="802"/>
      <c r="W16" s="802"/>
      <c r="X16" s="802"/>
      <c r="Y16" s="802"/>
      <c r="Z16" s="802"/>
      <c r="AA16" s="803"/>
      <c r="AB16" s="62"/>
    </row>
    <row r="17" spans="2:28" ht="16.5" customHeight="1" thickBot="1" x14ac:dyDescent="0.25">
      <c r="B17" s="60"/>
      <c r="C17" s="59"/>
      <c r="D17" s="59"/>
      <c r="E17" s="59"/>
      <c r="F17" s="59"/>
      <c r="G17" s="59"/>
      <c r="H17" s="59"/>
      <c r="I17" s="63"/>
      <c r="J17" s="63"/>
      <c r="K17" s="63"/>
      <c r="L17" s="63"/>
      <c r="M17" s="63"/>
      <c r="N17" s="63"/>
      <c r="O17" s="63"/>
      <c r="P17" s="63"/>
      <c r="Q17" s="63"/>
      <c r="R17" s="63"/>
      <c r="S17" s="63"/>
      <c r="T17" s="63"/>
      <c r="U17" s="63"/>
      <c r="V17" s="63"/>
      <c r="W17" s="63"/>
      <c r="X17" s="63"/>
      <c r="Y17" s="63"/>
      <c r="Z17" s="63"/>
      <c r="AA17" s="63"/>
      <c r="AB17" s="62"/>
    </row>
    <row r="18" spans="2:28" ht="52.5" customHeight="1" thickBot="1" x14ac:dyDescent="0.25">
      <c r="B18" s="60"/>
      <c r="C18" s="629" t="s">
        <v>73</v>
      </c>
      <c r="D18" s="630"/>
      <c r="E18" s="630"/>
      <c r="F18" s="630"/>
      <c r="G18" s="630"/>
      <c r="H18" s="631"/>
      <c r="I18" s="801" t="s">
        <v>877</v>
      </c>
      <c r="J18" s="802"/>
      <c r="K18" s="802"/>
      <c r="L18" s="802"/>
      <c r="M18" s="802"/>
      <c r="N18" s="802"/>
      <c r="O18" s="802"/>
      <c r="P18" s="802"/>
      <c r="Q18" s="802"/>
      <c r="R18" s="802"/>
      <c r="S18" s="802"/>
      <c r="T18" s="802"/>
      <c r="U18" s="802"/>
      <c r="V18" s="802"/>
      <c r="W18" s="802"/>
      <c r="X18" s="802"/>
      <c r="Y18" s="802"/>
      <c r="Z18" s="802"/>
      <c r="AA18" s="803"/>
      <c r="AB18" s="62"/>
    </row>
    <row r="19" spans="2:28" ht="16.5" customHeight="1" thickBot="1" x14ac:dyDescent="0.25">
      <c r="B19" s="60"/>
      <c r="C19" s="59"/>
      <c r="D19" s="59"/>
      <c r="E19" s="59"/>
      <c r="F19" s="59"/>
      <c r="G19" s="59"/>
      <c r="H19" s="59"/>
      <c r="I19" s="63"/>
      <c r="J19" s="63"/>
      <c r="K19" s="63"/>
      <c r="L19" s="63"/>
      <c r="M19" s="63"/>
      <c r="N19" s="63"/>
      <c r="O19" s="63"/>
      <c r="P19" s="63"/>
      <c r="Q19" s="63"/>
      <c r="R19" s="63"/>
      <c r="S19" s="63"/>
      <c r="T19" s="63"/>
      <c r="U19" s="63"/>
      <c r="V19" s="63"/>
      <c r="W19" s="63"/>
      <c r="X19" s="63"/>
      <c r="Y19" s="63"/>
      <c r="Z19" s="63"/>
      <c r="AA19" s="63"/>
      <c r="AB19" s="62"/>
    </row>
    <row r="20" spans="2:28" s="46" customFormat="1" ht="22.5" customHeight="1" x14ac:dyDescent="0.2">
      <c r="B20" s="60"/>
      <c r="C20" s="684" t="s">
        <v>19</v>
      </c>
      <c r="D20" s="685"/>
      <c r="E20" s="685"/>
      <c r="F20" s="685"/>
      <c r="G20" s="685"/>
      <c r="H20" s="686"/>
      <c r="I20" s="814" t="s">
        <v>807</v>
      </c>
      <c r="J20" s="815"/>
      <c r="K20" s="815"/>
      <c r="L20" s="816"/>
      <c r="M20" s="608" t="s">
        <v>21</v>
      </c>
      <c r="N20" s="609"/>
      <c r="O20" s="609"/>
      <c r="P20" s="609"/>
      <c r="Q20" s="609"/>
      <c r="R20" s="609"/>
      <c r="S20" s="610"/>
      <c r="T20" s="608" t="s">
        <v>22</v>
      </c>
      <c r="U20" s="609"/>
      <c r="V20" s="609"/>
      <c r="W20" s="609"/>
      <c r="X20" s="609"/>
      <c r="Y20" s="609"/>
      <c r="Z20" s="609"/>
      <c r="AA20" s="610"/>
      <c r="AB20" s="62"/>
    </row>
    <row r="21" spans="2:28" s="46" customFormat="1" ht="30.75" customHeight="1" thickBot="1" x14ac:dyDescent="0.25">
      <c r="B21" s="60"/>
      <c r="C21" s="687"/>
      <c r="D21" s="688"/>
      <c r="E21" s="688"/>
      <c r="F21" s="688"/>
      <c r="G21" s="688"/>
      <c r="H21" s="689"/>
      <c r="I21" s="817"/>
      <c r="J21" s="818"/>
      <c r="K21" s="818"/>
      <c r="L21" s="819"/>
      <c r="M21" s="823" t="s">
        <v>729</v>
      </c>
      <c r="N21" s="824"/>
      <c r="O21" s="824"/>
      <c r="P21" s="824"/>
      <c r="Q21" s="824"/>
      <c r="R21" s="824"/>
      <c r="S21" s="825"/>
      <c r="T21" s="2055" t="s">
        <v>157</v>
      </c>
      <c r="U21" s="2056"/>
      <c r="V21" s="2056"/>
      <c r="W21" s="2056"/>
      <c r="X21" s="2056"/>
      <c r="Y21" s="2056"/>
      <c r="Z21" s="2056"/>
      <c r="AA21" s="2057"/>
      <c r="AB21" s="62"/>
    </row>
    <row r="22" spans="2:28" ht="15" thickBot="1" x14ac:dyDescent="0.25">
      <c r="B22" s="60"/>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2"/>
    </row>
    <row r="23" spans="2:28" ht="31.5" customHeight="1" x14ac:dyDescent="0.2">
      <c r="B23" s="60"/>
      <c r="C23" s="608" t="s">
        <v>25</v>
      </c>
      <c r="D23" s="609"/>
      <c r="E23" s="609"/>
      <c r="F23" s="609"/>
      <c r="G23" s="609"/>
      <c r="H23" s="609"/>
      <c r="I23" s="610"/>
      <c r="J23" s="608" t="s">
        <v>26</v>
      </c>
      <c r="K23" s="609"/>
      <c r="L23" s="609"/>
      <c r="M23" s="609"/>
      <c r="N23" s="609"/>
      <c r="O23" s="609"/>
      <c r="P23" s="610"/>
      <c r="Q23" s="608" t="s">
        <v>27</v>
      </c>
      <c r="R23" s="609"/>
      <c r="S23" s="609"/>
      <c r="T23" s="609"/>
      <c r="U23" s="609"/>
      <c r="V23" s="609"/>
      <c r="W23" s="609"/>
      <c r="X23" s="609"/>
      <c r="Y23" s="609"/>
      <c r="Z23" s="609"/>
      <c r="AA23" s="610"/>
      <c r="AB23" s="62"/>
    </row>
    <row r="24" spans="2:28" ht="27" customHeight="1" thickBot="1" x14ac:dyDescent="0.25">
      <c r="B24" s="60"/>
      <c r="C24" s="808" t="s">
        <v>809</v>
      </c>
      <c r="D24" s="809"/>
      <c r="E24" s="809"/>
      <c r="F24" s="809"/>
      <c r="G24" s="809"/>
      <c r="H24" s="809"/>
      <c r="I24" s="810"/>
      <c r="J24" s="808" t="s">
        <v>810</v>
      </c>
      <c r="K24" s="809"/>
      <c r="L24" s="809"/>
      <c r="M24" s="809"/>
      <c r="N24" s="809"/>
      <c r="O24" s="809"/>
      <c r="P24" s="810"/>
      <c r="Q24" s="811" t="s">
        <v>227</v>
      </c>
      <c r="R24" s="812"/>
      <c r="S24" s="812"/>
      <c r="T24" s="812"/>
      <c r="U24" s="812"/>
      <c r="V24" s="812"/>
      <c r="W24" s="812"/>
      <c r="X24" s="812"/>
      <c r="Y24" s="812"/>
      <c r="Z24" s="812"/>
      <c r="AA24" s="813"/>
      <c r="AB24" s="62"/>
    </row>
    <row r="25" spans="2:28" ht="15" thickBot="1" x14ac:dyDescent="0.25">
      <c r="B25" s="60"/>
      <c r="C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62"/>
    </row>
    <row r="26" spans="2:28" ht="33" customHeight="1" thickBot="1" x14ac:dyDescent="0.25">
      <c r="B26" s="60"/>
      <c r="C26" s="629" t="s">
        <v>31</v>
      </c>
      <c r="D26" s="630"/>
      <c r="E26" s="630"/>
      <c r="F26" s="630"/>
      <c r="G26" s="630"/>
      <c r="H26" s="631"/>
      <c r="I26" s="801" t="s">
        <v>878</v>
      </c>
      <c r="J26" s="802"/>
      <c r="K26" s="802"/>
      <c r="L26" s="802"/>
      <c r="M26" s="802"/>
      <c r="N26" s="802"/>
      <c r="O26" s="802"/>
      <c r="P26" s="802"/>
      <c r="Q26" s="802"/>
      <c r="R26" s="802"/>
      <c r="S26" s="802"/>
      <c r="T26" s="802"/>
      <c r="U26" s="802"/>
      <c r="V26" s="802"/>
      <c r="W26" s="802"/>
      <c r="X26" s="802"/>
      <c r="Y26" s="802"/>
      <c r="Z26" s="802"/>
      <c r="AA26" s="803"/>
      <c r="AB26" s="62"/>
    </row>
    <row r="27" spans="2:28" ht="15.75" thickBot="1" x14ac:dyDescent="0.25">
      <c r="B27" s="60"/>
      <c r="C27" s="59"/>
      <c r="D27" s="59"/>
      <c r="E27" s="59"/>
      <c r="F27" s="59"/>
      <c r="G27" s="59"/>
      <c r="H27" s="59"/>
      <c r="I27" s="63"/>
      <c r="J27" s="63"/>
      <c r="K27" s="63"/>
      <c r="L27" s="63"/>
      <c r="M27" s="63"/>
      <c r="N27" s="63"/>
      <c r="O27" s="63"/>
      <c r="P27" s="63"/>
      <c r="Q27" s="63"/>
      <c r="R27" s="63"/>
      <c r="S27" s="63"/>
      <c r="T27" s="63"/>
      <c r="U27" s="63"/>
      <c r="V27" s="63"/>
      <c r="W27" s="63"/>
      <c r="X27" s="63"/>
      <c r="Y27" s="63"/>
      <c r="Z27" s="63"/>
      <c r="AA27" s="63"/>
      <c r="AB27" s="62"/>
    </row>
    <row r="28" spans="2:28" ht="53.25" customHeight="1" thickBot="1" x14ac:dyDescent="0.25">
      <c r="B28" s="60"/>
      <c r="C28" s="629" t="s">
        <v>33</v>
      </c>
      <c r="D28" s="630"/>
      <c r="E28" s="630"/>
      <c r="F28" s="630"/>
      <c r="G28" s="630"/>
      <c r="H28" s="631"/>
      <c r="I28" s="2215">
        <v>2.0999999999999999E-3</v>
      </c>
      <c r="J28" s="801"/>
      <c r="K28" s="617" t="s">
        <v>34</v>
      </c>
      <c r="L28" s="618"/>
      <c r="M28" s="618"/>
      <c r="N28" s="619"/>
      <c r="O28" s="805" t="s">
        <v>35</v>
      </c>
      <c r="P28" s="806"/>
      <c r="Q28" s="806"/>
      <c r="R28" s="807"/>
      <c r="S28" s="64"/>
      <c r="T28" s="806" t="s">
        <v>36</v>
      </c>
      <c r="U28" s="806"/>
      <c r="V28" s="807"/>
      <c r="W28" s="31" t="s">
        <v>37</v>
      </c>
      <c r="X28" s="635" t="s">
        <v>38</v>
      </c>
      <c r="Y28" s="636"/>
      <c r="Z28" s="637"/>
      <c r="AA28" s="65"/>
      <c r="AB28" s="62"/>
    </row>
    <row r="29" spans="2:28" ht="15" thickBot="1" x14ac:dyDescent="0.25">
      <c r="B29" s="60"/>
      <c r="C29" s="61"/>
      <c r="D29" s="61"/>
      <c r="E29" s="61"/>
      <c r="F29" s="61"/>
      <c r="G29" s="61"/>
      <c r="H29" s="61"/>
      <c r="I29" s="61"/>
      <c r="J29" s="61"/>
      <c r="K29" s="61"/>
      <c r="L29" s="61"/>
      <c r="M29" s="61"/>
      <c r="N29" s="61"/>
      <c r="O29" s="61"/>
      <c r="P29" s="61"/>
      <c r="Q29" s="61"/>
      <c r="R29" s="61"/>
      <c r="S29" s="61"/>
      <c r="T29" s="61"/>
      <c r="U29" s="61"/>
      <c r="V29" s="61"/>
      <c r="W29" s="61"/>
      <c r="X29" s="61"/>
      <c r="Y29" s="61"/>
      <c r="Z29" s="61"/>
      <c r="AA29" s="61"/>
      <c r="AB29" s="62"/>
    </row>
    <row r="30" spans="2:28" ht="15" customHeight="1" x14ac:dyDescent="0.25">
      <c r="B30" s="60"/>
      <c r="C30" s="651" t="s">
        <v>39</v>
      </c>
      <c r="D30" s="652"/>
      <c r="E30" s="652"/>
      <c r="F30" s="652"/>
      <c r="G30" s="652"/>
      <c r="H30" s="652"/>
      <c r="I30" s="652"/>
      <c r="J30" s="653"/>
      <c r="K30" s="660" t="s">
        <v>40</v>
      </c>
      <c r="L30" s="661"/>
      <c r="M30" s="661"/>
      <c r="N30" s="661"/>
      <c r="O30" s="661"/>
      <c r="P30" s="661"/>
      <c r="Q30" s="661"/>
      <c r="R30" s="661"/>
      <c r="S30" s="662" t="s">
        <v>41</v>
      </c>
      <c r="T30" s="662"/>
      <c r="U30" s="662"/>
      <c r="V30" s="662"/>
      <c r="W30" s="662"/>
      <c r="X30" s="663" t="s">
        <v>42</v>
      </c>
      <c r="Y30" s="663"/>
      <c r="Z30" s="663"/>
      <c r="AA30" s="664"/>
      <c r="AB30" s="62"/>
    </row>
    <row r="31" spans="2:28" ht="14.25" customHeight="1" x14ac:dyDescent="0.2">
      <c r="B31" s="60"/>
      <c r="C31" s="654"/>
      <c r="D31" s="797"/>
      <c r="E31" s="797"/>
      <c r="F31" s="797"/>
      <c r="G31" s="797"/>
      <c r="H31" s="797"/>
      <c r="I31" s="797"/>
      <c r="J31" s="656"/>
      <c r="K31" s="798" t="s">
        <v>43</v>
      </c>
      <c r="L31" s="799"/>
      <c r="M31" s="799"/>
      <c r="N31" s="799"/>
      <c r="O31" s="799" t="s">
        <v>44</v>
      </c>
      <c r="P31" s="799"/>
      <c r="Q31" s="799"/>
      <c r="R31" s="799"/>
      <c r="S31" s="799" t="s">
        <v>43</v>
      </c>
      <c r="T31" s="799"/>
      <c r="U31" s="799" t="s">
        <v>44</v>
      </c>
      <c r="V31" s="799"/>
      <c r="W31" s="799"/>
      <c r="X31" s="799" t="s">
        <v>43</v>
      </c>
      <c r="Y31" s="799"/>
      <c r="Z31" s="799" t="s">
        <v>44</v>
      </c>
      <c r="AA31" s="800"/>
      <c r="AB31" s="62"/>
    </row>
    <row r="32" spans="2:28" ht="15" customHeight="1" thickBot="1" x14ac:dyDescent="0.25">
      <c r="B32" s="60"/>
      <c r="C32" s="657"/>
      <c r="D32" s="658"/>
      <c r="E32" s="658"/>
      <c r="F32" s="658"/>
      <c r="G32" s="658"/>
      <c r="H32" s="658"/>
      <c r="I32" s="658"/>
      <c r="J32" s="659"/>
      <c r="K32" s="2117">
        <v>6.0999999999999999E-2</v>
      </c>
      <c r="L32" s="794"/>
      <c r="M32" s="794"/>
      <c r="N32" s="794"/>
      <c r="O32" s="795">
        <v>7.0000000000000007E-2</v>
      </c>
      <c r="P32" s="794"/>
      <c r="Q32" s="794"/>
      <c r="R32" s="794"/>
      <c r="S32" s="2068">
        <v>5.0999999999999997E-2</v>
      </c>
      <c r="T32" s="2068"/>
      <c r="U32" s="795">
        <v>0.06</v>
      </c>
      <c r="V32" s="794"/>
      <c r="W32" s="794"/>
      <c r="X32" s="795">
        <v>0</v>
      </c>
      <c r="Y32" s="794"/>
      <c r="Z32" s="795">
        <v>0.05</v>
      </c>
      <c r="AA32" s="796"/>
      <c r="AB32" s="62"/>
    </row>
    <row r="33" spans="2:28" ht="15" thickBot="1" x14ac:dyDescent="0.25">
      <c r="B33" s="60"/>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2"/>
    </row>
    <row r="34" spans="2:28" s="68" customFormat="1" ht="15.75" thickBot="1" x14ac:dyDescent="0.25">
      <c r="B34" s="268"/>
      <c r="C34" s="1008" t="s">
        <v>45</v>
      </c>
      <c r="D34" s="1009"/>
      <c r="E34" s="1009"/>
      <c r="F34" s="1009"/>
      <c r="G34" s="1009"/>
      <c r="H34" s="1009"/>
      <c r="I34" s="1009"/>
      <c r="J34" s="1009"/>
      <c r="K34" s="1009"/>
      <c r="L34" s="1009"/>
      <c r="M34" s="1009"/>
      <c r="N34" s="1009"/>
      <c r="O34" s="1009"/>
      <c r="P34" s="1009"/>
      <c r="Q34" s="1009"/>
      <c r="R34" s="1009"/>
      <c r="S34" s="1009"/>
      <c r="T34" s="1009"/>
      <c r="U34" s="1009"/>
      <c r="V34" s="1009"/>
      <c r="W34" s="1009"/>
      <c r="X34" s="1009"/>
      <c r="Y34" s="1009"/>
      <c r="Z34" s="1009"/>
      <c r="AA34" s="1010"/>
      <c r="AB34" s="62"/>
    </row>
    <row r="35" spans="2:28" s="68" customFormat="1" ht="63" customHeight="1" thickBot="1" x14ac:dyDescent="0.25">
      <c r="B35" s="268"/>
      <c r="C35" s="1008" t="s">
        <v>46</v>
      </c>
      <c r="D35" s="1009"/>
      <c r="E35" s="1009"/>
      <c r="F35" s="1009"/>
      <c r="G35" s="1010"/>
      <c r="H35" s="202" t="s">
        <v>879</v>
      </c>
      <c r="I35" s="202" t="s">
        <v>813</v>
      </c>
      <c r="J35" s="167" t="s">
        <v>49</v>
      </c>
      <c r="K35" s="1146" t="s">
        <v>50</v>
      </c>
      <c r="L35" s="1147"/>
      <c r="M35" s="1147"/>
      <c r="N35" s="1147"/>
      <c r="O35" s="1147"/>
      <c r="P35" s="1147"/>
      <c r="Q35" s="1147"/>
      <c r="R35" s="1147"/>
      <c r="S35" s="1147"/>
      <c r="T35" s="1147"/>
      <c r="U35" s="1147"/>
      <c r="V35" s="1147"/>
      <c r="W35" s="1147"/>
      <c r="X35" s="1147"/>
      <c r="Y35" s="1147"/>
      <c r="Z35" s="1147"/>
      <c r="AA35" s="1148"/>
      <c r="AB35" s="62"/>
    </row>
    <row r="36" spans="2:28" s="68" customFormat="1" ht="45" customHeight="1" x14ac:dyDescent="0.2">
      <c r="B36" s="268"/>
      <c r="C36" s="1849" t="s">
        <v>486</v>
      </c>
      <c r="D36" s="1850"/>
      <c r="E36" s="1850"/>
      <c r="F36" s="1850"/>
      <c r="G36" s="1851"/>
      <c r="H36" s="379">
        <v>0</v>
      </c>
      <c r="I36" s="379">
        <v>656</v>
      </c>
      <c r="J36" s="382">
        <f>+H36/I36</f>
        <v>0</v>
      </c>
      <c r="K36" s="2058" t="s">
        <v>814</v>
      </c>
      <c r="L36" s="2059"/>
      <c r="M36" s="2059"/>
      <c r="N36" s="2059"/>
      <c r="O36" s="2059"/>
      <c r="P36" s="2059"/>
      <c r="Q36" s="2059"/>
      <c r="R36" s="2059"/>
      <c r="S36" s="2059"/>
      <c r="T36" s="2059"/>
      <c r="U36" s="2059"/>
      <c r="V36" s="2059"/>
      <c r="W36" s="2059"/>
      <c r="X36" s="2059"/>
      <c r="Y36" s="2059"/>
      <c r="Z36" s="2059"/>
      <c r="AA36" s="2060"/>
      <c r="AB36" s="62"/>
    </row>
    <row r="37" spans="2:28" s="68" customFormat="1" ht="95.25" customHeight="1" x14ac:dyDescent="0.2">
      <c r="B37" s="268"/>
      <c r="C37" s="1849" t="s">
        <v>488</v>
      </c>
      <c r="D37" s="1850"/>
      <c r="E37" s="1850"/>
      <c r="F37" s="1850"/>
      <c r="G37" s="1851"/>
      <c r="H37" s="379">
        <v>1</v>
      </c>
      <c r="I37" s="379">
        <v>656</v>
      </c>
      <c r="J37" s="382">
        <f t="shared" ref="J37:J47" si="0">+H37/I37</f>
        <v>1.5243902439024391E-3</v>
      </c>
      <c r="K37" s="2216" t="s">
        <v>815</v>
      </c>
      <c r="L37" s="2217"/>
      <c r="M37" s="2217"/>
      <c r="N37" s="2217"/>
      <c r="O37" s="2217"/>
      <c r="P37" s="2217"/>
      <c r="Q37" s="2217"/>
      <c r="R37" s="2217"/>
      <c r="S37" s="2217"/>
      <c r="T37" s="2217"/>
      <c r="U37" s="2217"/>
      <c r="V37" s="2217"/>
      <c r="W37" s="2217"/>
      <c r="X37" s="2217"/>
      <c r="Y37" s="2217"/>
      <c r="Z37" s="2217"/>
      <c r="AA37" s="2218"/>
      <c r="AB37" s="62"/>
    </row>
    <row r="38" spans="2:28" s="68" customFormat="1" ht="69" customHeight="1" x14ac:dyDescent="0.2">
      <c r="B38" s="268"/>
      <c r="C38" s="1849" t="s">
        <v>489</v>
      </c>
      <c r="D38" s="1850"/>
      <c r="E38" s="1850"/>
      <c r="F38" s="1850"/>
      <c r="G38" s="1851"/>
      <c r="H38" s="379">
        <v>1</v>
      </c>
      <c r="I38" s="379">
        <v>656</v>
      </c>
      <c r="J38" s="183">
        <f t="shared" si="0"/>
        <v>1.5243902439024391E-3</v>
      </c>
      <c r="K38" s="2221" t="s">
        <v>816</v>
      </c>
      <c r="L38" s="2222"/>
      <c r="M38" s="2222"/>
      <c r="N38" s="2222"/>
      <c r="O38" s="2222"/>
      <c r="P38" s="2222"/>
      <c r="Q38" s="2222"/>
      <c r="R38" s="2222"/>
      <c r="S38" s="2222"/>
      <c r="T38" s="2222"/>
      <c r="U38" s="2222"/>
      <c r="V38" s="2222"/>
      <c r="W38" s="2222"/>
      <c r="X38" s="2222"/>
      <c r="Y38" s="2222"/>
      <c r="Z38" s="2222"/>
      <c r="AA38" s="2223"/>
      <c r="AB38" s="62"/>
    </row>
    <row r="39" spans="2:28" s="68" customFormat="1" ht="40.5" customHeight="1" x14ac:dyDescent="0.2">
      <c r="B39" s="268"/>
      <c r="C39" s="1849" t="s">
        <v>490</v>
      </c>
      <c r="D39" s="1850"/>
      <c r="E39" s="1850"/>
      <c r="F39" s="1850"/>
      <c r="G39" s="1851"/>
      <c r="H39" s="379">
        <v>0</v>
      </c>
      <c r="I39" s="379">
        <v>656</v>
      </c>
      <c r="J39" s="382">
        <f t="shared" si="0"/>
        <v>0</v>
      </c>
      <c r="K39" s="2070" t="s">
        <v>817</v>
      </c>
      <c r="L39" s="2071"/>
      <c r="M39" s="2071"/>
      <c r="N39" s="2071"/>
      <c r="O39" s="2071"/>
      <c r="P39" s="2071"/>
      <c r="Q39" s="2071"/>
      <c r="R39" s="2071"/>
      <c r="S39" s="2071"/>
      <c r="T39" s="2071"/>
      <c r="U39" s="2071"/>
      <c r="V39" s="2071"/>
      <c r="W39" s="2071"/>
      <c r="X39" s="2071"/>
      <c r="Y39" s="2071"/>
      <c r="Z39" s="2071"/>
      <c r="AA39" s="2072"/>
      <c r="AB39" s="62"/>
    </row>
    <row r="40" spans="2:28" s="68" customFormat="1" ht="174.75" customHeight="1" x14ac:dyDescent="0.2">
      <c r="B40" s="268"/>
      <c r="C40" s="1849" t="s">
        <v>492</v>
      </c>
      <c r="D40" s="1850"/>
      <c r="E40" s="1850"/>
      <c r="F40" s="1850"/>
      <c r="G40" s="1851"/>
      <c r="H40" s="379">
        <v>4</v>
      </c>
      <c r="I40" s="379">
        <v>656</v>
      </c>
      <c r="J40" s="382">
        <f t="shared" si="0"/>
        <v>6.0975609756097563E-3</v>
      </c>
      <c r="K40" s="2216" t="s">
        <v>880</v>
      </c>
      <c r="L40" s="2217"/>
      <c r="M40" s="2217"/>
      <c r="N40" s="2217"/>
      <c r="O40" s="2217"/>
      <c r="P40" s="2217"/>
      <c r="Q40" s="2217"/>
      <c r="R40" s="2217"/>
      <c r="S40" s="2217"/>
      <c r="T40" s="2217"/>
      <c r="U40" s="2217"/>
      <c r="V40" s="2217"/>
      <c r="W40" s="2217"/>
      <c r="X40" s="2217"/>
      <c r="Y40" s="2217"/>
      <c r="Z40" s="2217"/>
      <c r="AA40" s="2218"/>
      <c r="AB40" s="62"/>
    </row>
    <row r="41" spans="2:28" s="68" customFormat="1" ht="90.75" customHeight="1" x14ac:dyDescent="0.2">
      <c r="B41" s="400"/>
      <c r="C41" s="2082" t="s">
        <v>493</v>
      </c>
      <c r="D41" s="2219"/>
      <c r="E41" s="2219"/>
      <c r="F41" s="2219"/>
      <c r="G41" s="2220"/>
      <c r="H41" s="379">
        <v>1</v>
      </c>
      <c r="I41" s="379">
        <v>645</v>
      </c>
      <c r="J41" s="382">
        <f t="shared" si="0"/>
        <v>1.5503875968992248E-3</v>
      </c>
      <c r="K41" s="2061" t="s">
        <v>819</v>
      </c>
      <c r="L41" s="2062"/>
      <c r="M41" s="2062"/>
      <c r="N41" s="2062"/>
      <c r="O41" s="2062"/>
      <c r="P41" s="2062"/>
      <c r="Q41" s="2062"/>
      <c r="R41" s="2062"/>
      <c r="S41" s="2062"/>
      <c r="T41" s="2062"/>
      <c r="U41" s="2062"/>
      <c r="V41" s="2062"/>
      <c r="W41" s="2062"/>
      <c r="X41" s="2062"/>
      <c r="Y41" s="2062"/>
      <c r="Z41" s="2062"/>
      <c r="AA41" s="2063"/>
      <c r="AB41" s="62"/>
    </row>
    <row r="42" spans="2:28" s="68" customFormat="1" ht="41.25" customHeight="1" x14ac:dyDescent="0.2">
      <c r="B42" s="268"/>
      <c r="C42" s="1849" t="s">
        <v>494</v>
      </c>
      <c r="D42" s="1850"/>
      <c r="E42" s="1850"/>
      <c r="F42" s="1850"/>
      <c r="G42" s="1851"/>
      <c r="H42" s="379">
        <v>1</v>
      </c>
      <c r="I42" s="379">
        <v>645</v>
      </c>
      <c r="J42" s="382">
        <f t="shared" si="0"/>
        <v>1.5503875968992248E-3</v>
      </c>
      <c r="K42" s="2070" t="s">
        <v>881</v>
      </c>
      <c r="L42" s="2071"/>
      <c r="M42" s="2071"/>
      <c r="N42" s="2071"/>
      <c r="O42" s="2071"/>
      <c r="P42" s="2071"/>
      <c r="Q42" s="2071"/>
      <c r="R42" s="2071"/>
      <c r="S42" s="2071"/>
      <c r="T42" s="2071"/>
      <c r="U42" s="2071"/>
      <c r="V42" s="2071"/>
      <c r="W42" s="2071"/>
      <c r="X42" s="2071"/>
      <c r="Y42" s="2071"/>
      <c r="Z42" s="2071"/>
      <c r="AA42" s="2072"/>
      <c r="AB42" s="62"/>
    </row>
    <row r="43" spans="2:28" s="68" customFormat="1" ht="36" customHeight="1" x14ac:dyDescent="0.2">
      <c r="B43" s="268"/>
      <c r="C43" s="1849" t="s">
        <v>496</v>
      </c>
      <c r="D43" s="1850"/>
      <c r="E43" s="1850"/>
      <c r="F43" s="1850"/>
      <c r="G43" s="1851"/>
      <c r="H43" s="379">
        <v>0</v>
      </c>
      <c r="I43" s="379">
        <v>645</v>
      </c>
      <c r="J43" s="382">
        <f t="shared" si="0"/>
        <v>0</v>
      </c>
      <c r="K43" s="2070" t="s">
        <v>821</v>
      </c>
      <c r="L43" s="2071"/>
      <c r="M43" s="2071"/>
      <c r="N43" s="2071"/>
      <c r="O43" s="2071"/>
      <c r="P43" s="2071"/>
      <c r="Q43" s="2071"/>
      <c r="R43" s="2071"/>
      <c r="S43" s="2071"/>
      <c r="T43" s="2071"/>
      <c r="U43" s="2071"/>
      <c r="V43" s="2071"/>
      <c r="W43" s="2071"/>
      <c r="X43" s="2071"/>
      <c r="Y43" s="2071"/>
      <c r="Z43" s="2071"/>
      <c r="AA43" s="2072"/>
      <c r="AB43" s="62"/>
    </row>
    <row r="44" spans="2:28" s="68" customFormat="1" ht="22.5" customHeight="1" x14ac:dyDescent="0.2">
      <c r="B44" s="268"/>
      <c r="C44" s="1849" t="s">
        <v>497</v>
      </c>
      <c r="D44" s="1850"/>
      <c r="E44" s="1850"/>
      <c r="F44" s="1850"/>
      <c r="G44" s="1851"/>
      <c r="H44" s="379">
        <v>0</v>
      </c>
      <c r="I44" s="379">
        <v>645</v>
      </c>
      <c r="J44" s="382">
        <f t="shared" si="0"/>
        <v>0</v>
      </c>
      <c r="K44" s="2070" t="s">
        <v>822</v>
      </c>
      <c r="L44" s="2071"/>
      <c r="M44" s="2071"/>
      <c r="N44" s="2071"/>
      <c r="O44" s="2071"/>
      <c r="P44" s="2071"/>
      <c r="Q44" s="2071"/>
      <c r="R44" s="2071"/>
      <c r="S44" s="2071"/>
      <c r="T44" s="2071"/>
      <c r="U44" s="2071"/>
      <c r="V44" s="2071"/>
      <c r="W44" s="2071"/>
      <c r="X44" s="2071"/>
      <c r="Y44" s="2071"/>
      <c r="Z44" s="2071"/>
      <c r="AA44" s="2072"/>
      <c r="AB44" s="62"/>
    </row>
    <row r="45" spans="2:28" s="68" customFormat="1" ht="77.25" customHeight="1" x14ac:dyDescent="0.2">
      <c r="B45" s="268"/>
      <c r="C45" s="1849" t="s">
        <v>498</v>
      </c>
      <c r="D45" s="1850"/>
      <c r="E45" s="1850"/>
      <c r="F45" s="1850"/>
      <c r="G45" s="1851"/>
      <c r="H45" s="379">
        <v>1</v>
      </c>
      <c r="I45" s="379">
        <v>644</v>
      </c>
      <c r="J45" s="382">
        <f t="shared" si="0"/>
        <v>1.5527950310559005E-3</v>
      </c>
      <c r="K45" s="2070" t="s">
        <v>882</v>
      </c>
      <c r="L45" s="2071"/>
      <c r="M45" s="2071"/>
      <c r="N45" s="2071"/>
      <c r="O45" s="2071"/>
      <c r="P45" s="2071"/>
      <c r="Q45" s="2071"/>
      <c r="R45" s="2071"/>
      <c r="S45" s="2071"/>
      <c r="T45" s="2071"/>
      <c r="U45" s="2071"/>
      <c r="V45" s="2071"/>
      <c r="W45" s="2071"/>
      <c r="X45" s="2071"/>
      <c r="Y45" s="2071"/>
      <c r="Z45" s="2071"/>
      <c r="AA45" s="2072"/>
      <c r="AB45" s="62"/>
    </row>
    <row r="46" spans="2:28" s="68" customFormat="1" ht="36.75" customHeight="1" x14ac:dyDescent="0.2">
      <c r="B46" s="268"/>
      <c r="C46" s="1849" t="s">
        <v>500</v>
      </c>
      <c r="D46" s="1850"/>
      <c r="E46" s="1850"/>
      <c r="F46" s="1850"/>
      <c r="G46" s="1851"/>
      <c r="H46" s="379">
        <v>0</v>
      </c>
      <c r="I46" s="379">
        <v>642</v>
      </c>
      <c r="J46" s="382">
        <f t="shared" si="0"/>
        <v>0</v>
      </c>
      <c r="K46" s="2070" t="s">
        <v>824</v>
      </c>
      <c r="L46" s="2071"/>
      <c r="M46" s="2071"/>
      <c r="N46" s="2071"/>
      <c r="O46" s="2071"/>
      <c r="P46" s="2071"/>
      <c r="Q46" s="2071"/>
      <c r="R46" s="2071"/>
      <c r="S46" s="2071"/>
      <c r="T46" s="2071"/>
      <c r="U46" s="2071"/>
      <c r="V46" s="2071"/>
      <c r="W46" s="2071"/>
      <c r="X46" s="2071"/>
      <c r="Y46" s="2071"/>
      <c r="Z46" s="2071"/>
      <c r="AA46" s="2072"/>
      <c r="AB46" s="62"/>
    </row>
    <row r="47" spans="2:28" s="68" customFormat="1" ht="78" customHeight="1" thickBot="1" x14ac:dyDescent="0.25">
      <c r="B47" s="268"/>
      <c r="C47" s="1849" t="s">
        <v>501</v>
      </c>
      <c r="D47" s="1850"/>
      <c r="E47" s="1850"/>
      <c r="F47" s="1850"/>
      <c r="G47" s="1851"/>
      <c r="H47" s="379">
        <v>1</v>
      </c>
      <c r="I47" s="379">
        <v>630</v>
      </c>
      <c r="J47" s="382">
        <f t="shared" si="0"/>
        <v>1.5873015873015873E-3</v>
      </c>
      <c r="K47" s="2073" t="s">
        <v>883</v>
      </c>
      <c r="L47" s="2074"/>
      <c r="M47" s="2074"/>
      <c r="N47" s="2074"/>
      <c r="O47" s="2074"/>
      <c r="P47" s="2074"/>
      <c r="Q47" s="2074"/>
      <c r="R47" s="2074"/>
      <c r="S47" s="2074"/>
      <c r="T47" s="2074"/>
      <c r="U47" s="2074"/>
      <c r="V47" s="2074"/>
      <c r="W47" s="2074"/>
      <c r="X47" s="2074"/>
      <c r="Y47" s="2074"/>
      <c r="Z47" s="2074"/>
      <c r="AA47" s="2075"/>
      <c r="AB47" s="62"/>
    </row>
    <row r="48" spans="2:28" s="68" customFormat="1" ht="15.75" customHeight="1" thickBot="1" x14ac:dyDescent="0.3">
      <c r="B48" s="268"/>
      <c r="C48" s="1002" t="s">
        <v>51</v>
      </c>
      <c r="D48" s="1003"/>
      <c r="E48" s="1003"/>
      <c r="F48" s="1003"/>
      <c r="G48" s="1004"/>
      <c r="H48" s="389">
        <f>+SUM(H36:H47)</f>
        <v>10</v>
      </c>
      <c r="I48" s="389">
        <f>AVERAGE(I36:I47)</f>
        <v>648</v>
      </c>
      <c r="J48" s="401">
        <f>+AVERAGE(J36:J47)</f>
        <v>1.2822677729642142E-3</v>
      </c>
      <c r="K48" s="1005"/>
      <c r="L48" s="1006"/>
      <c r="M48" s="1006"/>
      <c r="N48" s="1006"/>
      <c r="O48" s="1006"/>
      <c r="P48" s="1006"/>
      <c r="Q48" s="1006"/>
      <c r="R48" s="1006"/>
      <c r="S48" s="1006"/>
      <c r="T48" s="1006"/>
      <c r="U48" s="1006"/>
      <c r="V48" s="1006"/>
      <c r="W48" s="1006"/>
      <c r="X48" s="1006"/>
      <c r="Y48" s="1006"/>
      <c r="Z48" s="1006"/>
      <c r="AA48" s="1007"/>
      <c r="AB48" s="62"/>
    </row>
    <row r="49" spans="2:28" s="68" customFormat="1" ht="5.25" customHeight="1" x14ac:dyDescent="0.2">
      <c r="B49" s="268"/>
      <c r="C49" s="61"/>
      <c r="D49" s="61"/>
      <c r="E49" s="61"/>
      <c r="F49" s="61"/>
      <c r="G49" s="61"/>
      <c r="H49" s="327"/>
      <c r="I49" s="327"/>
      <c r="J49" s="137"/>
      <c r="K49" s="61"/>
      <c r="L49" s="61"/>
      <c r="M49" s="61"/>
      <c r="N49" s="61"/>
      <c r="O49" s="61"/>
      <c r="P49" s="61"/>
      <c r="Q49" s="61"/>
      <c r="R49" s="61"/>
      <c r="S49" s="61"/>
      <c r="T49" s="61"/>
      <c r="U49" s="61"/>
      <c r="V49" s="61"/>
      <c r="W49" s="61"/>
      <c r="X49" s="61"/>
      <c r="Y49" s="61"/>
      <c r="Z49" s="61"/>
      <c r="AA49" s="61"/>
      <c r="AB49" s="62"/>
    </row>
    <row r="50" spans="2:28" s="68" customFormat="1" ht="15" thickBot="1" x14ac:dyDescent="0.25">
      <c r="B50" s="268"/>
      <c r="C50" s="61"/>
      <c r="D50" s="61"/>
      <c r="E50" s="61"/>
      <c r="F50" s="61"/>
      <c r="G50" s="61"/>
      <c r="H50" s="327"/>
      <c r="I50" s="327"/>
      <c r="J50" s="137"/>
      <c r="K50" s="61"/>
      <c r="L50" s="61"/>
      <c r="M50" s="61"/>
      <c r="N50" s="61"/>
      <c r="O50" s="61"/>
      <c r="P50" s="61"/>
      <c r="Q50" s="61"/>
      <c r="R50" s="61"/>
      <c r="S50" s="61"/>
      <c r="T50" s="61"/>
      <c r="U50" s="61"/>
      <c r="V50" s="61"/>
      <c r="W50" s="61"/>
      <c r="X50" s="61"/>
      <c r="Y50" s="61"/>
      <c r="Z50" s="61"/>
      <c r="AA50" s="61"/>
      <c r="AB50" s="62"/>
    </row>
    <row r="51" spans="2:28" s="68" customFormat="1" x14ac:dyDescent="0.2">
      <c r="B51" s="268"/>
      <c r="C51" s="820" t="s">
        <v>52</v>
      </c>
      <c r="D51" s="821"/>
      <c r="E51" s="821"/>
      <c r="F51" s="821"/>
      <c r="G51" s="821"/>
      <c r="H51" s="821"/>
      <c r="I51" s="821"/>
      <c r="J51" s="821"/>
      <c r="K51" s="821"/>
      <c r="L51" s="821"/>
      <c r="M51" s="821"/>
      <c r="N51" s="821"/>
      <c r="O51" s="821"/>
      <c r="P51" s="821"/>
      <c r="Q51" s="821"/>
      <c r="R51" s="821"/>
      <c r="S51" s="821"/>
      <c r="T51" s="821"/>
      <c r="U51" s="821"/>
      <c r="V51" s="821"/>
      <c r="W51" s="821"/>
      <c r="X51" s="821"/>
      <c r="Y51" s="821"/>
      <c r="Z51" s="821"/>
      <c r="AA51" s="822"/>
      <c r="AB51" s="62"/>
    </row>
    <row r="52" spans="2:28" ht="15" thickBot="1" x14ac:dyDescent="0.25">
      <c r="B52" s="60"/>
      <c r="C52" s="1125"/>
      <c r="D52" s="1855"/>
      <c r="E52" s="1855"/>
      <c r="F52" s="1855"/>
      <c r="G52" s="1855"/>
      <c r="H52" s="1855"/>
      <c r="I52" s="1855"/>
      <c r="J52" s="1855"/>
      <c r="K52" s="1855"/>
      <c r="L52" s="1855"/>
      <c r="M52" s="1855"/>
      <c r="N52" s="1855"/>
      <c r="O52" s="1855"/>
      <c r="P52" s="1855"/>
      <c r="Q52" s="1855"/>
      <c r="R52" s="1855"/>
      <c r="S52" s="1855"/>
      <c r="T52" s="1855"/>
      <c r="U52" s="1855"/>
      <c r="V52" s="1855"/>
      <c r="W52" s="1855"/>
      <c r="X52" s="1855"/>
      <c r="Y52" s="1855"/>
      <c r="Z52" s="1855"/>
      <c r="AA52" s="1127"/>
      <c r="AB52" s="62"/>
    </row>
    <row r="53" spans="2:28" ht="26.25" customHeight="1" x14ac:dyDescent="0.2">
      <c r="B53" s="60"/>
      <c r="C53" s="1856"/>
      <c r="D53" s="1857"/>
      <c r="E53" s="1857"/>
      <c r="F53" s="1857"/>
      <c r="G53" s="1857"/>
      <c r="H53" s="1857"/>
      <c r="I53" s="1857"/>
      <c r="J53" s="1857"/>
      <c r="K53" s="1857"/>
      <c r="L53" s="1857"/>
      <c r="M53" s="1857"/>
      <c r="N53" s="1857"/>
      <c r="O53" s="1857"/>
      <c r="P53" s="1857"/>
      <c r="Q53" s="1857"/>
      <c r="R53" s="1857"/>
      <c r="S53" s="1857"/>
      <c r="T53" s="1857"/>
      <c r="U53" s="1857"/>
      <c r="V53" s="1857"/>
      <c r="W53" s="1857"/>
      <c r="X53" s="1857"/>
      <c r="Y53" s="1857"/>
      <c r="Z53" s="1857"/>
      <c r="AA53" s="1858"/>
      <c r="AB53" s="62"/>
    </row>
    <row r="54" spans="2:28" ht="26.25" customHeight="1" x14ac:dyDescent="0.2">
      <c r="B54" s="60"/>
      <c r="C54" s="1859"/>
      <c r="D54" s="1860"/>
      <c r="E54" s="1860"/>
      <c r="F54" s="1860"/>
      <c r="G54" s="1860"/>
      <c r="H54" s="1860"/>
      <c r="I54" s="1860"/>
      <c r="J54" s="1860"/>
      <c r="K54" s="1860"/>
      <c r="L54" s="1860"/>
      <c r="M54" s="1860"/>
      <c r="N54" s="1860"/>
      <c r="O54" s="1860"/>
      <c r="P54" s="1860"/>
      <c r="Q54" s="1860"/>
      <c r="R54" s="1860"/>
      <c r="S54" s="1860"/>
      <c r="T54" s="1860"/>
      <c r="U54" s="1860"/>
      <c r="V54" s="1860"/>
      <c r="W54" s="1860"/>
      <c r="X54" s="1860"/>
      <c r="Y54" s="1860"/>
      <c r="Z54" s="1860"/>
      <c r="AA54" s="1861"/>
      <c r="AB54" s="62"/>
    </row>
    <row r="55" spans="2:28" ht="26.25" customHeight="1" x14ac:dyDescent="0.2">
      <c r="B55" s="60"/>
      <c r="C55" s="1859"/>
      <c r="D55" s="1860"/>
      <c r="E55" s="1860"/>
      <c r="F55" s="1860"/>
      <c r="G55" s="1860"/>
      <c r="H55" s="1860"/>
      <c r="I55" s="1860"/>
      <c r="J55" s="1860"/>
      <c r="K55" s="1860"/>
      <c r="L55" s="1860"/>
      <c r="M55" s="1860"/>
      <c r="N55" s="1860"/>
      <c r="O55" s="1860"/>
      <c r="P55" s="1860"/>
      <c r="Q55" s="1860"/>
      <c r="R55" s="1860"/>
      <c r="S55" s="1860"/>
      <c r="T55" s="1860"/>
      <c r="U55" s="1860"/>
      <c r="V55" s="1860"/>
      <c r="W55" s="1860"/>
      <c r="X55" s="1860"/>
      <c r="Y55" s="1860"/>
      <c r="Z55" s="1860"/>
      <c r="AA55" s="1861"/>
      <c r="AB55" s="62"/>
    </row>
    <row r="56" spans="2:28" ht="26.25" customHeight="1" x14ac:dyDescent="0.2">
      <c r="B56" s="60"/>
      <c r="C56" s="1859"/>
      <c r="D56" s="1860"/>
      <c r="E56" s="1860"/>
      <c r="F56" s="1860"/>
      <c r="G56" s="1860"/>
      <c r="H56" s="1860"/>
      <c r="I56" s="1860"/>
      <c r="J56" s="1860"/>
      <c r="K56" s="1860"/>
      <c r="L56" s="1860"/>
      <c r="M56" s="1860"/>
      <c r="N56" s="1860"/>
      <c r="O56" s="1860"/>
      <c r="P56" s="1860"/>
      <c r="Q56" s="1860"/>
      <c r="R56" s="1860"/>
      <c r="S56" s="1860"/>
      <c r="T56" s="1860"/>
      <c r="U56" s="1860"/>
      <c r="V56" s="1860"/>
      <c r="W56" s="1860"/>
      <c r="X56" s="1860"/>
      <c r="Y56" s="1860"/>
      <c r="Z56" s="1860"/>
      <c r="AA56" s="1861"/>
      <c r="AB56" s="62"/>
    </row>
    <row r="57" spans="2:28" ht="26.25" customHeight="1" x14ac:dyDescent="0.2">
      <c r="B57" s="60"/>
      <c r="C57" s="1859"/>
      <c r="D57" s="1860"/>
      <c r="E57" s="1860"/>
      <c r="F57" s="1860"/>
      <c r="G57" s="1860"/>
      <c r="H57" s="1860"/>
      <c r="I57" s="1860"/>
      <c r="J57" s="1860"/>
      <c r="K57" s="1860"/>
      <c r="L57" s="1860"/>
      <c r="M57" s="1860"/>
      <c r="N57" s="1860"/>
      <c r="O57" s="1860"/>
      <c r="P57" s="1860"/>
      <c r="Q57" s="1860"/>
      <c r="R57" s="1860"/>
      <c r="S57" s="1860"/>
      <c r="T57" s="1860"/>
      <c r="U57" s="1860"/>
      <c r="V57" s="1860"/>
      <c r="W57" s="1860"/>
      <c r="X57" s="1860"/>
      <c r="Y57" s="1860"/>
      <c r="Z57" s="1860"/>
      <c r="AA57" s="1861"/>
      <c r="AB57" s="62"/>
    </row>
    <row r="58" spans="2:28" ht="26.25" customHeight="1" x14ac:dyDescent="0.2">
      <c r="B58" s="60"/>
      <c r="C58" s="1859"/>
      <c r="D58" s="1860"/>
      <c r="E58" s="1860"/>
      <c r="F58" s="1860"/>
      <c r="G58" s="1860"/>
      <c r="H58" s="1860"/>
      <c r="I58" s="1860"/>
      <c r="J58" s="1860"/>
      <c r="K58" s="1860"/>
      <c r="L58" s="1860"/>
      <c r="M58" s="1860"/>
      <c r="N58" s="1860"/>
      <c r="O58" s="1860"/>
      <c r="P58" s="1860"/>
      <c r="Q58" s="1860"/>
      <c r="R58" s="1860"/>
      <c r="S58" s="1860"/>
      <c r="T58" s="1860"/>
      <c r="U58" s="1860"/>
      <c r="V58" s="1860"/>
      <c r="W58" s="1860"/>
      <c r="X58" s="1860"/>
      <c r="Y58" s="1860"/>
      <c r="Z58" s="1860"/>
      <c r="AA58" s="1861"/>
      <c r="AB58" s="62"/>
    </row>
    <row r="59" spans="2:28" ht="26.25" customHeight="1" x14ac:dyDescent="0.2">
      <c r="B59" s="60"/>
      <c r="C59" s="1859"/>
      <c r="D59" s="1860"/>
      <c r="E59" s="1860"/>
      <c r="F59" s="1860"/>
      <c r="G59" s="1860"/>
      <c r="H59" s="1860"/>
      <c r="I59" s="1860"/>
      <c r="J59" s="1860"/>
      <c r="K59" s="1860"/>
      <c r="L59" s="1860"/>
      <c r="M59" s="1860"/>
      <c r="N59" s="1860"/>
      <c r="O59" s="1860"/>
      <c r="P59" s="1860"/>
      <c r="Q59" s="1860"/>
      <c r="R59" s="1860"/>
      <c r="S59" s="1860"/>
      <c r="T59" s="1860"/>
      <c r="U59" s="1860"/>
      <c r="V59" s="1860"/>
      <c r="W59" s="1860"/>
      <c r="X59" s="1860"/>
      <c r="Y59" s="1860"/>
      <c r="Z59" s="1860"/>
      <c r="AA59" s="1861"/>
      <c r="AB59" s="62"/>
    </row>
    <row r="60" spans="2:28" ht="26.25" customHeight="1" x14ac:dyDescent="0.2">
      <c r="B60" s="60"/>
      <c r="C60" s="1859"/>
      <c r="D60" s="1860"/>
      <c r="E60" s="1860"/>
      <c r="F60" s="1860"/>
      <c r="G60" s="1860"/>
      <c r="H60" s="1860"/>
      <c r="I60" s="1860"/>
      <c r="J60" s="1860"/>
      <c r="K60" s="1860"/>
      <c r="L60" s="1860"/>
      <c r="M60" s="1860"/>
      <c r="N60" s="1860"/>
      <c r="O60" s="1860"/>
      <c r="P60" s="1860"/>
      <c r="Q60" s="1860"/>
      <c r="R60" s="1860"/>
      <c r="S60" s="1860"/>
      <c r="T60" s="1860"/>
      <c r="U60" s="1860"/>
      <c r="V60" s="1860"/>
      <c r="W60" s="1860"/>
      <c r="X60" s="1860"/>
      <c r="Y60" s="1860"/>
      <c r="Z60" s="1860"/>
      <c r="AA60" s="1861"/>
      <c r="AB60" s="62"/>
    </row>
    <row r="61" spans="2:28" ht="26.25" customHeight="1" x14ac:dyDescent="0.2">
      <c r="B61" s="60"/>
      <c r="C61" s="1859"/>
      <c r="D61" s="1860"/>
      <c r="E61" s="1860"/>
      <c r="F61" s="1860"/>
      <c r="G61" s="1860"/>
      <c r="H61" s="1860"/>
      <c r="I61" s="1860"/>
      <c r="J61" s="1860"/>
      <c r="K61" s="1860"/>
      <c r="L61" s="1860"/>
      <c r="M61" s="1860"/>
      <c r="N61" s="1860"/>
      <c r="O61" s="1860"/>
      <c r="P61" s="1860"/>
      <c r="Q61" s="1860"/>
      <c r="R61" s="1860"/>
      <c r="S61" s="1860"/>
      <c r="T61" s="1860"/>
      <c r="U61" s="1860"/>
      <c r="V61" s="1860"/>
      <c r="W61" s="1860"/>
      <c r="X61" s="1860"/>
      <c r="Y61" s="1860"/>
      <c r="Z61" s="1860"/>
      <c r="AA61" s="1861"/>
      <c r="AB61" s="62"/>
    </row>
    <row r="62" spans="2:28" ht="26.25" customHeight="1" x14ac:dyDescent="0.2">
      <c r="B62" s="60"/>
      <c r="C62" s="1859"/>
      <c r="D62" s="1860"/>
      <c r="E62" s="1860"/>
      <c r="F62" s="1860"/>
      <c r="G62" s="1860"/>
      <c r="H62" s="1860"/>
      <c r="I62" s="1860"/>
      <c r="J62" s="1860"/>
      <c r="K62" s="1860"/>
      <c r="L62" s="1860"/>
      <c r="M62" s="1860"/>
      <c r="N62" s="1860"/>
      <c r="O62" s="1860"/>
      <c r="P62" s="1860"/>
      <c r="Q62" s="1860"/>
      <c r="R62" s="1860"/>
      <c r="S62" s="1860"/>
      <c r="T62" s="1860"/>
      <c r="U62" s="1860"/>
      <c r="V62" s="1860"/>
      <c r="W62" s="1860"/>
      <c r="X62" s="1860"/>
      <c r="Y62" s="1860"/>
      <c r="Z62" s="1860"/>
      <c r="AA62" s="1861"/>
      <c r="AB62" s="62"/>
    </row>
    <row r="63" spans="2:28" ht="26.25" customHeight="1" x14ac:dyDescent="0.2">
      <c r="B63" s="60"/>
      <c r="C63" s="1859"/>
      <c r="D63" s="1860"/>
      <c r="E63" s="1860"/>
      <c r="F63" s="1860"/>
      <c r="G63" s="1860"/>
      <c r="H63" s="1860"/>
      <c r="I63" s="1860"/>
      <c r="J63" s="1860"/>
      <c r="K63" s="1860"/>
      <c r="L63" s="1860"/>
      <c r="M63" s="1860"/>
      <c r="N63" s="1860"/>
      <c r="O63" s="1860"/>
      <c r="P63" s="1860"/>
      <c r="Q63" s="1860"/>
      <c r="R63" s="1860"/>
      <c r="S63" s="1860"/>
      <c r="T63" s="1860"/>
      <c r="U63" s="1860"/>
      <c r="V63" s="1860"/>
      <c r="W63" s="1860"/>
      <c r="X63" s="1860"/>
      <c r="Y63" s="1860"/>
      <c r="Z63" s="1860"/>
      <c r="AA63" s="1861"/>
      <c r="AB63" s="62"/>
    </row>
    <row r="64" spans="2:28" ht="26.25" customHeight="1" x14ac:dyDescent="0.2">
      <c r="B64" s="60"/>
      <c r="C64" s="1859"/>
      <c r="D64" s="1860"/>
      <c r="E64" s="1860"/>
      <c r="F64" s="1860"/>
      <c r="G64" s="1860"/>
      <c r="H64" s="1860"/>
      <c r="I64" s="1860"/>
      <c r="J64" s="1860"/>
      <c r="K64" s="1860"/>
      <c r="L64" s="1860"/>
      <c r="M64" s="1860"/>
      <c r="N64" s="1860"/>
      <c r="O64" s="1860"/>
      <c r="P64" s="1860"/>
      <c r="Q64" s="1860"/>
      <c r="R64" s="1860"/>
      <c r="S64" s="1860"/>
      <c r="T64" s="1860"/>
      <c r="U64" s="1860"/>
      <c r="V64" s="1860"/>
      <c r="W64" s="1860"/>
      <c r="X64" s="1860"/>
      <c r="Y64" s="1860"/>
      <c r="Z64" s="1860"/>
      <c r="AA64" s="1861"/>
      <c r="AB64" s="62"/>
    </row>
    <row r="65" spans="1:28" ht="26.25" customHeight="1" thickBot="1" x14ac:dyDescent="0.25">
      <c r="B65" s="60"/>
      <c r="C65" s="1862"/>
      <c r="D65" s="1863"/>
      <c r="E65" s="1863"/>
      <c r="F65" s="1863"/>
      <c r="G65" s="1863"/>
      <c r="H65" s="1863"/>
      <c r="I65" s="1863"/>
      <c r="J65" s="1863"/>
      <c r="K65" s="1863"/>
      <c r="L65" s="1863"/>
      <c r="M65" s="1863"/>
      <c r="N65" s="1863"/>
      <c r="O65" s="1863"/>
      <c r="P65" s="1863"/>
      <c r="Q65" s="1863"/>
      <c r="R65" s="1863"/>
      <c r="S65" s="1863"/>
      <c r="T65" s="1863"/>
      <c r="U65" s="1863"/>
      <c r="V65" s="1863"/>
      <c r="W65" s="1863"/>
      <c r="X65" s="1863"/>
      <c r="Y65" s="1863"/>
      <c r="Z65" s="1863"/>
      <c r="AA65" s="1864"/>
      <c r="AB65" s="62"/>
    </row>
    <row r="66" spans="1:28" x14ac:dyDescent="0.2">
      <c r="B66" s="285"/>
      <c r="C66" s="328"/>
      <c r="D66" s="328"/>
      <c r="E66" s="328"/>
      <c r="F66" s="328"/>
      <c r="G66" s="328"/>
      <c r="H66" s="328"/>
      <c r="I66" s="328"/>
      <c r="J66" s="328"/>
      <c r="K66" s="328"/>
      <c r="L66" s="328"/>
      <c r="M66" s="328"/>
      <c r="N66" s="328"/>
      <c r="O66" s="328"/>
      <c r="P66" s="328"/>
      <c r="Q66" s="328"/>
      <c r="R66" s="328"/>
      <c r="S66" s="328"/>
      <c r="T66" s="328"/>
      <c r="U66" s="328"/>
      <c r="V66" s="328"/>
      <c r="W66" s="328"/>
      <c r="X66" s="328"/>
      <c r="Y66" s="328"/>
      <c r="Z66" s="328"/>
      <c r="AA66" s="328"/>
      <c r="AB66" s="80"/>
    </row>
    <row r="67" spans="1:28" ht="15" thickBot="1" x14ac:dyDescent="0.25">
      <c r="B67" s="287"/>
      <c r="C67" s="329"/>
      <c r="D67" s="329"/>
      <c r="E67" s="329"/>
      <c r="F67" s="329"/>
      <c r="G67" s="329"/>
      <c r="H67" s="329"/>
      <c r="I67" s="329"/>
      <c r="J67" s="329"/>
      <c r="K67" s="329"/>
      <c r="L67" s="329"/>
      <c r="M67" s="329"/>
      <c r="N67" s="329"/>
      <c r="O67" s="329"/>
      <c r="P67" s="329"/>
      <c r="Q67" s="329"/>
      <c r="R67" s="329"/>
      <c r="S67" s="329"/>
      <c r="T67" s="329"/>
      <c r="U67" s="329"/>
      <c r="V67" s="329"/>
      <c r="W67" s="329"/>
      <c r="X67" s="329"/>
      <c r="Y67" s="329"/>
      <c r="Z67" s="329"/>
      <c r="AA67" s="329"/>
      <c r="AB67" s="83"/>
    </row>
    <row r="68" spans="1:28" ht="15.75" x14ac:dyDescent="0.2">
      <c r="B68" s="289"/>
      <c r="C68" s="993" t="s">
        <v>46</v>
      </c>
      <c r="D68" s="994"/>
      <c r="E68" s="994"/>
      <c r="F68" s="994"/>
      <c r="G68" s="995"/>
      <c r="H68" s="993" t="s">
        <v>91</v>
      </c>
      <c r="I68" s="995"/>
      <c r="J68" s="993" t="s">
        <v>64</v>
      </c>
      <c r="K68" s="994"/>
      <c r="L68" s="994"/>
      <c r="M68" s="995"/>
      <c r="N68" s="993" t="s">
        <v>53</v>
      </c>
      <c r="O68" s="994"/>
      <c r="P68" s="994"/>
      <c r="Q68" s="994"/>
      <c r="R68" s="994"/>
      <c r="S68" s="994"/>
      <c r="T68" s="994"/>
      <c r="U68" s="995"/>
      <c r="V68" s="1139" t="s">
        <v>54</v>
      </c>
      <c r="W68" s="1139"/>
      <c r="X68" s="1139"/>
      <c r="Y68" s="1139"/>
      <c r="Z68" s="1139"/>
      <c r="AA68" s="1140"/>
      <c r="AB68" s="25"/>
    </row>
    <row r="69" spans="1:28" ht="15.75" x14ac:dyDescent="0.2">
      <c r="A69" s="46"/>
      <c r="B69" s="26"/>
      <c r="C69" s="996"/>
      <c r="D69" s="1167"/>
      <c r="E69" s="1167"/>
      <c r="F69" s="1167"/>
      <c r="G69" s="998"/>
      <c r="H69" s="996"/>
      <c r="I69" s="998"/>
      <c r="J69" s="996"/>
      <c r="K69" s="1167"/>
      <c r="L69" s="1167"/>
      <c r="M69" s="998"/>
      <c r="N69" s="996"/>
      <c r="O69" s="1167"/>
      <c r="P69" s="1167"/>
      <c r="Q69" s="1167"/>
      <c r="R69" s="1167"/>
      <c r="S69" s="1167"/>
      <c r="T69" s="1167"/>
      <c r="U69" s="998"/>
      <c r="V69" s="1168"/>
      <c r="W69" s="1168"/>
      <c r="X69" s="1168"/>
      <c r="Y69" s="1168"/>
      <c r="Z69" s="1168"/>
      <c r="AA69" s="1142"/>
      <c r="AB69" s="25"/>
    </row>
    <row r="70" spans="1:28" ht="16.5" thickBot="1" x14ac:dyDescent="0.25">
      <c r="A70" s="46"/>
      <c r="B70" s="26"/>
      <c r="C70" s="996"/>
      <c r="D70" s="1167"/>
      <c r="E70" s="1167"/>
      <c r="F70" s="1167"/>
      <c r="G70" s="998"/>
      <c r="H70" s="996"/>
      <c r="I70" s="998"/>
      <c r="J70" s="996"/>
      <c r="K70" s="1167"/>
      <c r="L70" s="1167"/>
      <c r="M70" s="998"/>
      <c r="N70" s="999"/>
      <c r="O70" s="1000"/>
      <c r="P70" s="1000"/>
      <c r="Q70" s="1000"/>
      <c r="R70" s="1000"/>
      <c r="S70" s="1000"/>
      <c r="T70" s="1000"/>
      <c r="U70" s="1001"/>
      <c r="V70" s="1182"/>
      <c r="W70" s="1182"/>
      <c r="X70" s="1182"/>
      <c r="Y70" s="1182"/>
      <c r="Z70" s="1182"/>
      <c r="AA70" s="1183"/>
      <c r="AB70" s="25"/>
    </row>
    <row r="71" spans="1:28" ht="51.75" customHeight="1" x14ac:dyDescent="0.2">
      <c r="B71" s="289"/>
      <c r="C71" s="1849" t="s">
        <v>486</v>
      </c>
      <c r="D71" s="1850"/>
      <c r="E71" s="1850"/>
      <c r="F71" s="1850"/>
      <c r="G71" s="1851"/>
      <c r="H71" s="2224">
        <v>3.0000000000000001E-3</v>
      </c>
      <c r="I71" s="2022"/>
      <c r="J71" s="2225">
        <v>0</v>
      </c>
      <c r="K71" s="2226"/>
      <c r="L71" s="2226"/>
      <c r="M71" s="2226"/>
      <c r="N71" s="2080" t="s">
        <v>826</v>
      </c>
      <c r="O71" s="2080"/>
      <c r="P71" s="2080"/>
      <c r="Q71" s="2080"/>
      <c r="R71" s="2080"/>
      <c r="S71" s="2080"/>
      <c r="T71" s="2080"/>
      <c r="U71" s="2080"/>
      <c r="V71" s="2081" t="s">
        <v>827</v>
      </c>
      <c r="W71" s="2081"/>
      <c r="X71" s="2081"/>
      <c r="Y71" s="2081"/>
      <c r="Z71" s="2081"/>
      <c r="AA71" s="2227"/>
      <c r="AB71" s="87"/>
    </row>
    <row r="72" spans="1:28" ht="61.5" customHeight="1" x14ac:dyDescent="0.2">
      <c r="B72" s="289"/>
      <c r="C72" s="1849" t="s">
        <v>488</v>
      </c>
      <c r="D72" s="1850"/>
      <c r="E72" s="1850"/>
      <c r="F72" s="1850"/>
      <c r="G72" s="1851"/>
      <c r="H72" s="1982">
        <v>0</v>
      </c>
      <c r="I72" s="2032"/>
      <c r="J72" s="2085">
        <v>1.5200000000000001E-3</v>
      </c>
      <c r="K72" s="2079"/>
      <c r="L72" s="2079"/>
      <c r="M72" s="2079"/>
      <c r="N72" s="2080" t="s">
        <v>828</v>
      </c>
      <c r="O72" s="2080"/>
      <c r="P72" s="2080"/>
      <c r="Q72" s="2080"/>
      <c r="R72" s="2080"/>
      <c r="S72" s="2080"/>
      <c r="T72" s="2080"/>
      <c r="U72" s="2080"/>
      <c r="V72" s="2228" t="s">
        <v>829</v>
      </c>
      <c r="W72" s="2229"/>
      <c r="X72" s="2229"/>
      <c r="Y72" s="2229"/>
      <c r="Z72" s="2229"/>
      <c r="AA72" s="2230"/>
      <c r="AB72" s="87"/>
    </row>
    <row r="73" spans="1:28" ht="85.5" customHeight="1" x14ac:dyDescent="0.2">
      <c r="B73" s="289"/>
      <c r="C73" s="1849" t="s">
        <v>489</v>
      </c>
      <c r="D73" s="1850"/>
      <c r="E73" s="1850"/>
      <c r="F73" s="1850"/>
      <c r="G73" s="1851"/>
      <c r="H73" s="1982">
        <v>0</v>
      </c>
      <c r="I73" s="2032"/>
      <c r="J73" s="2085">
        <v>1.5200000000000001E-3</v>
      </c>
      <c r="K73" s="2079"/>
      <c r="L73" s="2079"/>
      <c r="M73" s="2079"/>
      <c r="N73" s="2080" t="s">
        <v>830</v>
      </c>
      <c r="O73" s="2080"/>
      <c r="P73" s="2080"/>
      <c r="Q73" s="2080"/>
      <c r="R73" s="2080"/>
      <c r="S73" s="2080"/>
      <c r="T73" s="2080"/>
      <c r="U73" s="2080"/>
      <c r="V73" s="2231" t="s">
        <v>884</v>
      </c>
      <c r="W73" s="2232"/>
      <c r="X73" s="2232"/>
      <c r="Y73" s="2232"/>
      <c r="Z73" s="2232"/>
      <c r="AA73" s="2233"/>
      <c r="AB73" s="87"/>
    </row>
    <row r="74" spans="1:28" ht="51" customHeight="1" x14ac:dyDescent="0.2">
      <c r="B74" s="289"/>
      <c r="C74" s="1849" t="s">
        <v>490</v>
      </c>
      <c r="D74" s="1850"/>
      <c r="E74" s="1850"/>
      <c r="F74" s="1850"/>
      <c r="G74" s="1851"/>
      <c r="H74" s="1982">
        <v>0</v>
      </c>
      <c r="I74" s="2032"/>
      <c r="J74" s="2078">
        <v>0</v>
      </c>
      <c r="K74" s="2079"/>
      <c r="L74" s="2079"/>
      <c r="M74" s="2079"/>
      <c r="N74" s="2080" t="s">
        <v>832</v>
      </c>
      <c r="O74" s="2080"/>
      <c r="P74" s="2080"/>
      <c r="Q74" s="2080"/>
      <c r="R74" s="2080"/>
      <c r="S74" s="2080"/>
      <c r="T74" s="2080"/>
      <c r="U74" s="2080"/>
      <c r="V74" s="2234" t="s">
        <v>827</v>
      </c>
      <c r="W74" s="2229"/>
      <c r="X74" s="2229"/>
      <c r="Y74" s="2229"/>
      <c r="Z74" s="2229"/>
      <c r="AA74" s="2230"/>
      <c r="AB74" s="87"/>
    </row>
    <row r="75" spans="1:28" ht="218.25" customHeight="1" x14ac:dyDescent="0.2">
      <c r="B75" s="289"/>
      <c r="C75" s="1849" t="s">
        <v>492</v>
      </c>
      <c r="D75" s="1850"/>
      <c r="E75" s="1850"/>
      <c r="F75" s="1850"/>
      <c r="G75" s="1851"/>
      <c r="H75" s="1982">
        <v>0</v>
      </c>
      <c r="I75" s="2032"/>
      <c r="J75" s="2235">
        <v>6.1000000000000004E-3</v>
      </c>
      <c r="K75" s="2236"/>
      <c r="L75" s="2236"/>
      <c r="M75" s="2236"/>
      <c r="N75" s="2237" t="s">
        <v>885</v>
      </c>
      <c r="O75" s="2238"/>
      <c r="P75" s="2238"/>
      <c r="Q75" s="2238"/>
      <c r="R75" s="2238"/>
      <c r="S75" s="2238"/>
      <c r="T75" s="2238"/>
      <c r="U75" s="2239"/>
      <c r="V75" s="2240" t="s">
        <v>886</v>
      </c>
      <c r="W75" s="2241"/>
      <c r="X75" s="2241"/>
      <c r="Y75" s="2241"/>
      <c r="Z75" s="2241"/>
      <c r="AA75" s="2242"/>
      <c r="AB75" s="87"/>
    </row>
    <row r="76" spans="1:28" ht="48.75" customHeight="1" x14ac:dyDescent="0.2">
      <c r="B76" s="289"/>
      <c r="C76" s="1849" t="s">
        <v>493</v>
      </c>
      <c r="D76" s="1850"/>
      <c r="E76" s="1850"/>
      <c r="F76" s="1850"/>
      <c r="G76" s="1851"/>
      <c r="H76" s="2243">
        <v>3.3999999999999998E-3</v>
      </c>
      <c r="I76" s="2032"/>
      <c r="J76" s="2085">
        <v>1.6000000000000001E-3</v>
      </c>
      <c r="K76" s="2079"/>
      <c r="L76" s="2079"/>
      <c r="M76" s="2079"/>
      <c r="N76" s="2237" t="s">
        <v>887</v>
      </c>
      <c r="O76" s="2238"/>
      <c r="P76" s="2238"/>
      <c r="Q76" s="2238"/>
      <c r="R76" s="2238"/>
      <c r="S76" s="2238"/>
      <c r="T76" s="2238"/>
      <c r="U76" s="2239"/>
      <c r="V76" s="2228" t="s">
        <v>836</v>
      </c>
      <c r="W76" s="2244"/>
      <c r="X76" s="2244"/>
      <c r="Y76" s="2244"/>
      <c r="Z76" s="2244"/>
      <c r="AA76" s="2245"/>
      <c r="AB76" s="87"/>
    </row>
    <row r="77" spans="1:28" ht="50.25" customHeight="1" x14ac:dyDescent="0.2">
      <c r="B77" s="289"/>
      <c r="C77" s="1849" t="s">
        <v>494</v>
      </c>
      <c r="D77" s="1850"/>
      <c r="E77" s="1850"/>
      <c r="F77" s="1850"/>
      <c r="G77" s="1851"/>
      <c r="H77" s="1982">
        <v>0</v>
      </c>
      <c r="I77" s="2032"/>
      <c r="J77" s="2085">
        <v>1.6000000000000001E-3</v>
      </c>
      <c r="K77" s="2079"/>
      <c r="L77" s="2079"/>
      <c r="M77" s="2079"/>
      <c r="N77" s="2228" t="s">
        <v>888</v>
      </c>
      <c r="O77" s="2244"/>
      <c r="P77" s="2244"/>
      <c r="Q77" s="2244"/>
      <c r="R77" s="2244"/>
      <c r="S77" s="2244"/>
      <c r="T77" s="2244"/>
      <c r="U77" s="2246"/>
      <c r="V77" s="2228" t="s">
        <v>836</v>
      </c>
      <c r="W77" s="2244"/>
      <c r="X77" s="2244"/>
      <c r="Y77" s="2244"/>
      <c r="Z77" s="2244"/>
      <c r="AA77" s="2245"/>
      <c r="AB77" s="87"/>
    </row>
    <row r="78" spans="1:28" ht="45" customHeight="1" x14ac:dyDescent="0.2">
      <c r="B78" s="289"/>
      <c r="C78" s="1849" t="s">
        <v>496</v>
      </c>
      <c r="D78" s="1850"/>
      <c r="E78" s="1850"/>
      <c r="F78" s="1850"/>
      <c r="G78" s="1851"/>
      <c r="H78" s="2243">
        <v>4.4000000000000003E-3</v>
      </c>
      <c r="I78" s="2032"/>
      <c r="J78" s="2078">
        <v>0</v>
      </c>
      <c r="K78" s="2079"/>
      <c r="L78" s="2079"/>
      <c r="M78" s="2079"/>
      <c r="N78" s="2228" t="s">
        <v>889</v>
      </c>
      <c r="O78" s="2244"/>
      <c r="P78" s="2244"/>
      <c r="Q78" s="2244"/>
      <c r="R78" s="2244"/>
      <c r="S78" s="2244"/>
      <c r="T78" s="2244"/>
      <c r="U78" s="2246"/>
      <c r="V78" s="2234" t="s">
        <v>827</v>
      </c>
      <c r="W78" s="2229"/>
      <c r="X78" s="2229"/>
      <c r="Y78" s="2229"/>
      <c r="Z78" s="2229"/>
      <c r="AA78" s="2230"/>
      <c r="AB78" s="87"/>
    </row>
    <row r="79" spans="1:28" ht="55.5" customHeight="1" x14ac:dyDescent="0.2">
      <c r="B79" s="289"/>
      <c r="C79" s="1849" t="s">
        <v>497</v>
      </c>
      <c r="D79" s="1850"/>
      <c r="E79" s="1850"/>
      <c r="F79" s="1850"/>
      <c r="G79" s="1851"/>
      <c r="H79" s="1982">
        <v>0</v>
      </c>
      <c r="I79" s="2032"/>
      <c r="J79" s="2078">
        <v>0</v>
      </c>
      <c r="K79" s="2079"/>
      <c r="L79" s="2079"/>
      <c r="M79" s="2079"/>
      <c r="N79" s="2228" t="s">
        <v>890</v>
      </c>
      <c r="O79" s="2244"/>
      <c r="P79" s="2244"/>
      <c r="Q79" s="2244"/>
      <c r="R79" s="2244"/>
      <c r="S79" s="2244"/>
      <c r="T79" s="2244"/>
      <c r="U79" s="2246"/>
      <c r="V79" s="2234" t="s">
        <v>827</v>
      </c>
      <c r="W79" s="2229"/>
      <c r="X79" s="2229"/>
      <c r="Y79" s="2229"/>
      <c r="Z79" s="2229"/>
      <c r="AA79" s="2230"/>
      <c r="AB79" s="87"/>
    </row>
    <row r="80" spans="1:28" ht="68.25" customHeight="1" x14ac:dyDescent="0.2">
      <c r="B80" s="289"/>
      <c r="C80" s="1849" t="s">
        <v>498</v>
      </c>
      <c r="D80" s="1850"/>
      <c r="E80" s="1850"/>
      <c r="F80" s="1850"/>
      <c r="G80" s="1851"/>
      <c r="H80" s="2243">
        <v>1.6999999999999999E-3</v>
      </c>
      <c r="I80" s="2032"/>
      <c r="J80" s="2085">
        <v>1.6000000000000001E-3</v>
      </c>
      <c r="K80" s="2079"/>
      <c r="L80" s="2079"/>
      <c r="M80" s="2079"/>
      <c r="N80" s="2228" t="s">
        <v>841</v>
      </c>
      <c r="O80" s="2244"/>
      <c r="P80" s="2244"/>
      <c r="Q80" s="2244"/>
      <c r="R80" s="2244"/>
      <c r="S80" s="2244"/>
      <c r="T80" s="2244"/>
      <c r="U80" s="2246"/>
      <c r="V80" s="2228" t="s">
        <v>842</v>
      </c>
      <c r="W80" s="2244"/>
      <c r="X80" s="2244"/>
      <c r="Y80" s="2244"/>
      <c r="Z80" s="2244"/>
      <c r="AA80" s="2245"/>
      <c r="AB80" s="87"/>
    </row>
    <row r="81" spans="2:28" ht="69" customHeight="1" x14ac:dyDescent="0.2">
      <c r="B81" s="289"/>
      <c r="C81" s="1849" t="s">
        <v>500</v>
      </c>
      <c r="D81" s="1850"/>
      <c r="E81" s="1850"/>
      <c r="F81" s="1850"/>
      <c r="G81" s="1851"/>
      <c r="H81" s="2243">
        <v>1.5E-3</v>
      </c>
      <c r="I81" s="2032"/>
      <c r="J81" s="2078">
        <v>0</v>
      </c>
      <c r="K81" s="2079"/>
      <c r="L81" s="2079"/>
      <c r="M81" s="2079"/>
      <c r="N81" s="2228" t="s">
        <v>843</v>
      </c>
      <c r="O81" s="2244"/>
      <c r="P81" s="2244"/>
      <c r="Q81" s="2244"/>
      <c r="R81" s="2244"/>
      <c r="S81" s="2244"/>
      <c r="T81" s="2244"/>
      <c r="U81" s="2246"/>
      <c r="V81" s="2234" t="s">
        <v>827</v>
      </c>
      <c r="W81" s="2229"/>
      <c r="X81" s="2229"/>
      <c r="Y81" s="2229"/>
      <c r="Z81" s="2229"/>
      <c r="AA81" s="2230"/>
      <c r="AB81" s="87"/>
    </row>
    <row r="82" spans="2:28" ht="68.25" customHeight="1" thickBot="1" x14ac:dyDescent="0.25">
      <c r="B82" s="289"/>
      <c r="C82" s="1849" t="s">
        <v>501</v>
      </c>
      <c r="D82" s="1850"/>
      <c r="E82" s="1850"/>
      <c r="F82" s="1850"/>
      <c r="G82" s="1851"/>
      <c r="H82" s="1986">
        <v>0</v>
      </c>
      <c r="I82" s="2027"/>
      <c r="J82" s="2247">
        <v>1.6000000000000001E-3</v>
      </c>
      <c r="K82" s="2248"/>
      <c r="L82" s="2248"/>
      <c r="M82" s="2248"/>
      <c r="N82" s="2249" t="s">
        <v>844</v>
      </c>
      <c r="O82" s="2250"/>
      <c r="P82" s="2250"/>
      <c r="Q82" s="2250"/>
      <c r="R82" s="2250"/>
      <c r="S82" s="2250"/>
      <c r="T82" s="2250"/>
      <c r="U82" s="2251"/>
      <c r="V82" s="2249" t="s">
        <v>842</v>
      </c>
      <c r="W82" s="2250"/>
      <c r="X82" s="2250"/>
      <c r="Y82" s="2250"/>
      <c r="Z82" s="2250"/>
      <c r="AA82" s="2252"/>
      <c r="AB82" s="87"/>
    </row>
    <row r="83" spans="2:28" x14ac:dyDescent="0.2">
      <c r="B83" s="291"/>
      <c r="C83" s="328"/>
      <c r="D83" s="328"/>
      <c r="E83" s="328"/>
      <c r="F83" s="328"/>
      <c r="G83" s="328"/>
      <c r="H83" s="328"/>
      <c r="I83" s="328"/>
      <c r="J83" s="328"/>
      <c r="K83" s="328"/>
      <c r="L83" s="328"/>
      <c r="M83" s="328"/>
      <c r="N83" s="328"/>
      <c r="O83" s="328"/>
      <c r="P83" s="328"/>
      <c r="Q83" s="328"/>
      <c r="R83" s="328"/>
      <c r="S83" s="328"/>
      <c r="T83" s="328"/>
      <c r="U83" s="328"/>
      <c r="V83" s="328"/>
      <c r="W83" s="328"/>
      <c r="X83" s="328"/>
      <c r="Y83" s="328"/>
      <c r="Z83" s="328"/>
      <c r="AA83" s="328"/>
      <c r="AB83" s="89"/>
    </row>
    <row r="122" ht="6" customHeight="1" x14ac:dyDescent="0.2"/>
  </sheetData>
  <mergeCells count="153">
    <mergeCell ref="C82:G82"/>
    <mergeCell ref="H82:I82"/>
    <mergeCell ref="J82:M82"/>
    <mergeCell ref="N82:U82"/>
    <mergeCell ref="V82:AA82"/>
    <mergeCell ref="C80:G80"/>
    <mergeCell ref="H80:I80"/>
    <mergeCell ref="J80:M80"/>
    <mergeCell ref="N80:U80"/>
    <mergeCell ref="V80:AA80"/>
    <mergeCell ref="C81:G81"/>
    <mergeCell ref="H81:I81"/>
    <mergeCell ref="J81:M81"/>
    <mergeCell ref="N81:U81"/>
    <mergeCell ref="V81:AA81"/>
    <mergeCell ref="C78:G78"/>
    <mergeCell ref="H78:I78"/>
    <mergeCell ref="J78:M78"/>
    <mergeCell ref="N78:U78"/>
    <mergeCell ref="V78:AA78"/>
    <mergeCell ref="C79:G79"/>
    <mergeCell ref="H79:I79"/>
    <mergeCell ref="J79:M79"/>
    <mergeCell ref="N79:U79"/>
    <mergeCell ref="V79:AA79"/>
    <mergeCell ref="C76:G76"/>
    <mergeCell ref="H76:I76"/>
    <mergeCell ref="J76:M76"/>
    <mergeCell ref="N76:U76"/>
    <mergeCell ref="V76:AA76"/>
    <mergeCell ref="C77:G77"/>
    <mergeCell ref="H77:I77"/>
    <mergeCell ref="J77:M77"/>
    <mergeCell ref="N77:U77"/>
    <mergeCell ref="V77:AA77"/>
    <mergeCell ref="C74:G74"/>
    <mergeCell ref="H74:I74"/>
    <mergeCell ref="J74:M74"/>
    <mergeCell ref="N74:U74"/>
    <mergeCell ref="V74:AA74"/>
    <mergeCell ref="C75:G75"/>
    <mergeCell ref="H75:I75"/>
    <mergeCell ref="J75:M75"/>
    <mergeCell ref="N75:U75"/>
    <mergeCell ref="V75:AA75"/>
    <mergeCell ref="C72:G72"/>
    <mergeCell ref="H72:I72"/>
    <mergeCell ref="J72:M72"/>
    <mergeCell ref="N72:U72"/>
    <mergeCell ref="V72:AA72"/>
    <mergeCell ref="C73:G73"/>
    <mergeCell ref="H73:I73"/>
    <mergeCell ref="J73:M73"/>
    <mergeCell ref="N73:U73"/>
    <mergeCell ref="V73:AA73"/>
    <mergeCell ref="C68:G70"/>
    <mergeCell ref="H68:I70"/>
    <mergeCell ref="J68:M70"/>
    <mergeCell ref="N68:U70"/>
    <mergeCell ref="V68:AA70"/>
    <mergeCell ref="C71:G71"/>
    <mergeCell ref="H71:I71"/>
    <mergeCell ref="J71:M71"/>
    <mergeCell ref="N71:U71"/>
    <mergeCell ref="V71:AA71"/>
    <mergeCell ref="C47:G47"/>
    <mergeCell ref="K47:AA47"/>
    <mergeCell ref="C48:G48"/>
    <mergeCell ref="K48:AA48"/>
    <mergeCell ref="C51:AA52"/>
    <mergeCell ref="C53:AA65"/>
    <mergeCell ref="C44:G44"/>
    <mergeCell ref="K44:AA44"/>
    <mergeCell ref="C45:G45"/>
    <mergeCell ref="K45:AA45"/>
    <mergeCell ref="C46:G46"/>
    <mergeCell ref="K46:AA46"/>
    <mergeCell ref="C41:G41"/>
    <mergeCell ref="K41:AA41"/>
    <mergeCell ref="C42:G42"/>
    <mergeCell ref="K42:AA42"/>
    <mergeCell ref="C43:G43"/>
    <mergeCell ref="K43:AA43"/>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 right="0.7" top="0.75" bottom="0.75" header="0.3" footer="0.3"/>
  <drawing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04"/>
  <sheetViews>
    <sheetView topLeftCell="A31" workbookViewId="0">
      <selection activeCell="K37" sqref="K37:AA37"/>
    </sheetView>
  </sheetViews>
  <sheetFormatPr baseColWidth="10" defaultColWidth="3.7109375" defaultRowHeight="14.25" x14ac:dyDescent="0.2"/>
  <cols>
    <col min="1" max="1" width="3.7109375" style="48"/>
    <col min="2" max="2" width="2.85546875" style="48" customWidth="1"/>
    <col min="3" max="6" width="2.7109375" style="48" customWidth="1"/>
    <col min="7" max="7" width="4.28515625" style="48" customWidth="1"/>
    <col min="8" max="8" width="14.28515625" style="48" customWidth="1"/>
    <col min="9" max="9" width="13.42578125" style="48" customWidth="1"/>
    <col min="10" max="10" width="15" style="48" customWidth="1"/>
    <col min="11" max="12" width="3.42578125" style="48" customWidth="1"/>
    <col min="13" max="15" width="2.7109375" style="48" customWidth="1"/>
    <col min="16" max="16" width="3.42578125" style="48" customWidth="1"/>
    <col min="17" max="17" width="3.5703125" style="48" customWidth="1"/>
    <col min="18" max="18" width="3.7109375" style="48"/>
    <col min="19" max="19" width="3.28515625" style="48" customWidth="1"/>
    <col min="20" max="20" width="7.42578125" style="48" customWidth="1"/>
    <col min="21" max="21" width="3.5703125" style="48" customWidth="1"/>
    <col min="22" max="22" width="3.7109375" style="48"/>
    <col min="23" max="25" width="5" style="48" customWidth="1"/>
    <col min="26" max="26" width="6.7109375" style="48" customWidth="1"/>
    <col min="27" max="27" width="4.140625" style="48" customWidth="1"/>
    <col min="28" max="28" width="2" style="48" customWidth="1"/>
    <col min="29" max="16384" width="3.7109375" style="48"/>
  </cols>
  <sheetData>
    <row r="1" spans="1:28" ht="15" thickBot="1" x14ac:dyDescent="0.25">
      <c r="A1" s="46"/>
      <c r="B1" s="47"/>
      <c r="C1" s="47"/>
      <c r="D1" s="47"/>
      <c r="E1" s="47"/>
      <c r="F1" s="47"/>
    </row>
    <row r="2" spans="1:28" ht="45.75" customHeight="1" x14ac:dyDescent="0.2">
      <c r="A2" s="46"/>
      <c r="B2" s="846"/>
      <c r="C2" s="847"/>
      <c r="D2" s="847"/>
      <c r="E2" s="847"/>
      <c r="F2" s="847"/>
      <c r="G2" s="847"/>
      <c r="H2" s="852" t="s">
        <v>0</v>
      </c>
      <c r="I2" s="852"/>
      <c r="J2" s="852"/>
      <c r="K2" s="852"/>
      <c r="L2" s="852"/>
      <c r="M2" s="852"/>
      <c r="N2" s="852"/>
      <c r="O2" s="852"/>
      <c r="P2" s="852"/>
      <c r="Q2" s="852"/>
      <c r="R2" s="852"/>
      <c r="S2" s="852"/>
      <c r="T2" s="852"/>
      <c r="U2" s="852"/>
      <c r="V2" s="852"/>
      <c r="W2" s="852"/>
      <c r="X2" s="852"/>
      <c r="Y2" s="852"/>
      <c r="Z2" s="852"/>
      <c r="AA2" s="852"/>
      <c r="AB2" s="853"/>
    </row>
    <row r="3" spans="1:28" ht="15" x14ac:dyDescent="0.2">
      <c r="A3" s="46"/>
      <c r="B3" s="848"/>
      <c r="C3" s="849"/>
      <c r="D3" s="849"/>
      <c r="E3" s="849"/>
      <c r="F3" s="849"/>
      <c r="G3" s="849"/>
      <c r="H3" s="854" t="s">
        <v>1</v>
      </c>
      <c r="I3" s="854"/>
      <c r="J3" s="854"/>
      <c r="K3" s="854"/>
      <c r="L3" s="854"/>
      <c r="M3" s="854"/>
      <c r="N3" s="854"/>
      <c r="O3" s="854"/>
      <c r="P3" s="854" t="s">
        <v>2</v>
      </c>
      <c r="Q3" s="854"/>
      <c r="R3" s="854"/>
      <c r="S3" s="854"/>
      <c r="T3" s="854"/>
      <c r="U3" s="854"/>
      <c r="V3" s="854"/>
      <c r="W3" s="854"/>
      <c r="X3" s="854"/>
      <c r="Y3" s="854"/>
      <c r="Z3" s="854"/>
      <c r="AA3" s="854"/>
      <c r="AB3" s="855"/>
    </row>
    <row r="4" spans="1:28" ht="15.75" thickBot="1" x14ac:dyDescent="0.25">
      <c r="A4" s="46"/>
      <c r="B4" s="850"/>
      <c r="C4" s="851"/>
      <c r="D4" s="851"/>
      <c r="E4" s="851"/>
      <c r="F4" s="851"/>
      <c r="G4" s="851"/>
      <c r="H4" s="856" t="s">
        <v>800</v>
      </c>
      <c r="I4" s="856"/>
      <c r="J4" s="856"/>
      <c r="K4" s="856"/>
      <c r="L4" s="856"/>
      <c r="M4" s="856"/>
      <c r="N4" s="856"/>
      <c r="O4" s="856"/>
      <c r="P4" s="856"/>
      <c r="Q4" s="856"/>
      <c r="R4" s="856"/>
      <c r="S4" s="856"/>
      <c r="T4" s="856"/>
      <c r="U4" s="856"/>
      <c r="V4" s="856"/>
      <c r="W4" s="856"/>
      <c r="X4" s="856"/>
      <c r="Y4" s="856"/>
      <c r="Z4" s="856"/>
      <c r="AA4" s="856"/>
      <c r="AB4" s="857"/>
    </row>
    <row r="5" spans="1:28" ht="15" x14ac:dyDescent="0.2">
      <c r="A5" s="46"/>
      <c r="B5" s="46"/>
      <c r="C5" s="46"/>
      <c r="D5" s="46"/>
      <c r="E5" s="46"/>
      <c r="F5" s="46"/>
      <c r="G5" s="46"/>
      <c r="H5" s="49"/>
      <c r="I5" s="49"/>
      <c r="J5" s="49"/>
      <c r="K5" s="49"/>
      <c r="L5" s="49"/>
      <c r="M5" s="49"/>
      <c r="N5" s="49"/>
      <c r="O5" s="49"/>
      <c r="P5" s="49"/>
      <c r="Q5" s="49"/>
      <c r="R5" s="49"/>
      <c r="S5" s="49"/>
      <c r="T5" s="49"/>
      <c r="U5" s="49"/>
      <c r="V5" s="49"/>
      <c r="W5" s="49"/>
      <c r="X5" s="49"/>
      <c r="Y5" s="49"/>
      <c r="Z5" s="49"/>
      <c r="AA5" s="49"/>
      <c r="AB5" s="49"/>
    </row>
    <row r="6" spans="1:28" ht="15.75" thickBot="1" x14ac:dyDescent="0.25">
      <c r="B6" s="50"/>
      <c r="C6" s="51"/>
      <c r="D6" s="51"/>
      <c r="E6" s="51"/>
      <c r="F6" s="51"/>
      <c r="G6" s="51"/>
      <c r="H6" s="51"/>
      <c r="I6" s="52"/>
      <c r="J6" s="52"/>
      <c r="K6" s="52"/>
      <c r="L6" s="52"/>
      <c r="M6" s="52"/>
      <c r="N6" s="52"/>
      <c r="O6" s="52"/>
      <c r="P6" s="52"/>
      <c r="Q6" s="52"/>
      <c r="R6" s="53"/>
      <c r="S6" s="53"/>
      <c r="T6" s="53"/>
      <c r="U6" s="53"/>
      <c r="V6" s="53"/>
      <c r="W6" s="51"/>
      <c r="X6" s="51"/>
      <c r="Y6" s="51"/>
      <c r="Z6" s="51"/>
      <c r="AA6" s="51"/>
      <c r="AB6" s="54"/>
    </row>
    <row r="7" spans="1:28" ht="15" customHeight="1" x14ac:dyDescent="0.2">
      <c r="B7" s="55"/>
      <c r="C7" s="666" t="s">
        <v>4</v>
      </c>
      <c r="D7" s="667"/>
      <c r="E7" s="667"/>
      <c r="F7" s="667"/>
      <c r="G7" s="667"/>
      <c r="H7" s="668"/>
      <c r="I7" s="700" t="s">
        <v>801</v>
      </c>
      <c r="J7" s="701"/>
      <c r="K7" s="701"/>
      <c r="L7" s="701"/>
      <c r="M7" s="701"/>
      <c r="N7" s="701"/>
      <c r="O7" s="701"/>
      <c r="P7" s="701"/>
      <c r="Q7" s="701"/>
      <c r="R7" s="701"/>
      <c r="S7" s="701"/>
      <c r="T7" s="701"/>
      <c r="U7" s="701"/>
      <c r="V7" s="701"/>
      <c r="W7" s="701"/>
      <c r="X7" s="701"/>
      <c r="Y7" s="701"/>
      <c r="Z7" s="701"/>
      <c r="AA7" s="702"/>
      <c r="AB7" s="56"/>
    </row>
    <row r="8" spans="1:28" ht="15.75" thickBot="1" x14ac:dyDescent="0.25">
      <c r="B8" s="55"/>
      <c r="C8" s="669"/>
      <c r="D8" s="670"/>
      <c r="E8" s="670"/>
      <c r="F8" s="670"/>
      <c r="G8" s="670"/>
      <c r="H8" s="671"/>
      <c r="I8" s="703"/>
      <c r="J8" s="704"/>
      <c r="K8" s="704"/>
      <c r="L8" s="704"/>
      <c r="M8" s="704"/>
      <c r="N8" s="704"/>
      <c r="O8" s="704"/>
      <c r="P8" s="704"/>
      <c r="Q8" s="704"/>
      <c r="R8" s="704"/>
      <c r="S8" s="704"/>
      <c r="T8" s="704"/>
      <c r="U8" s="704"/>
      <c r="V8" s="704"/>
      <c r="W8" s="704"/>
      <c r="X8" s="704"/>
      <c r="Y8" s="704"/>
      <c r="Z8" s="704"/>
      <c r="AA8" s="705"/>
      <c r="AB8" s="56"/>
    </row>
    <row r="9" spans="1:28" ht="15.75" thickBot="1" x14ac:dyDescent="0.25">
      <c r="B9" s="55"/>
      <c r="C9" s="57"/>
      <c r="D9" s="57"/>
      <c r="E9" s="57"/>
      <c r="F9" s="57"/>
      <c r="G9" s="57"/>
      <c r="H9" s="57"/>
      <c r="I9" s="58"/>
      <c r="J9" s="58"/>
      <c r="K9" s="58"/>
      <c r="L9" s="58"/>
      <c r="M9" s="58"/>
      <c r="N9" s="58"/>
      <c r="O9" s="58"/>
      <c r="P9" s="58"/>
      <c r="Q9" s="58"/>
      <c r="R9" s="59"/>
      <c r="S9" s="59"/>
      <c r="T9" s="59"/>
      <c r="U9" s="59"/>
      <c r="V9" s="59"/>
      <c r="W9" s="57"/>
      <c r="X9" s="57"/>
      <c r="Y9" s="57"/>
      <c r="Z9" s="57"/>
      <c r="AA9" s="57"/>
      <c r="AB9" s="56"/>
    </row>
    <row r="10" spans="1:28" ht="15" customHeight="1" thickBot="1" x14ac:dyDescent="0.25">
      <c r="B10" s="55"/>
      <c r="C10" s="666" t="s">
        <v>6</v>
      </c>
      <c r="D10" s="667"/>
      <c r="E10" s="667"/>
      <c r="F10" s="667"/>
      <c r="G10" s="667"/>
      <c r="H10" s="668"/>
      <c r="I10" s="838" t="s">
        <v>891</v>
      </c>
      <c r="J10" s="839"/>
      <c r="K10" s="839"/>
      <c r="L10" s="839"/>
      <c r="M10" s="839"/>
      <c r="N10" s="839"/>
      <c r="O10" s="839"/>
      <c r="P10" s="839"/>
      <c r="Q10" s="840"/>
      <c r="R10" s="708" t="s">
        <v>8</v>
      </c>
      <c r="S10" s="709"/>
      <c r="T10" s="709"/>
      <c r="U10" s="710"/>
      <c r="V10" s="608" t="s">
        <v>9</v>
      </c>
      <c r="W10" s="609"/>
      <c r="X10" s="609"/>
      <c r="Y10" s="609"/>
      <c r="Z10" s="609"/>
      <c r="AA10" s="610"/>
      <c r="AB10" s="56"/>
    </row>
    <row r="11" spans="1:28" ht="28.5" customHeight="1" thickBot="1" x14ac:dyDescent="0.25">
      <c r="B11" s="55"/>
      <c r="C11" s="669"/>
      <c r="D11" s="670"/>
      <c r="E11" s="670"/>
      <c r="F11" s="670"/>
      <c r="G11" s="670"/>
      <c r="H11" s="671"/>
      <c r="I11" s="841"/>
      <c r="J11" s="842"/>
      <c r="K11" s="842"/>
      <c r="L11" s="842"/>
      <c r="M11" s="842"/>
      <c r="N11" s="842"/>
      <c r="O11" s="842"/>
      <c r="P11" s="842"/>
      <c r="Q11" s="843"/>
      <c r="R11" s="804" t="s">
        <v>892</v>
      </c>
      <c r="S11" s="844"/>
      <c r="T11" s="844"/>
      <c r="U11" s="845"/>
      <c r="V11" s="1516" t="s">
        <v>705</v>
      </c>
      <c r="W11" s="1528"/>
      <c r="X11" s="1528"/>
      <c r="Y11" s="1528"/>
      <c r="Z11" s="1528"/>
      <c r="AA11" s="1529"/>
      <c r="AB11" s="56"/>
    </row>
    <row r="12" spans="1:28" ht="15" thickBot="1" x14ac:dyDescent="0.25">
      <c r="B12" s="60"/>
      <c r="C12" s="61"/>
      <c r="D12" s="61"/>
      <c r="E12" s="61"/>
      <c r="F12" s="61"/>
      <c r="G12" s="61"/>
      <c r="H12" s="61"/>
      <c r="I12" s="61"/>
      <c r="J12" s="61"/>
      <c r="K12" s="61"/>
      <c r="L12" s="61"/>
      <c r="M12" s="61"/>
      <c r="N12" s="61"/>
      <c r="O12" s="61"/>
      <c r="P12" s="61"/>
      <c r="Q12" s="61"/>
      <c r="R12" s="61"/>
      <c r="S12" s="61"/>
      <c r="T12" s="61"/>
      <c r="U12" s="61"/>
      <c r="V12" s="61"/>
      <c r="W12" s="61"/>
      <c r="X12" s="61"/>
      <c r="Y12" s="61"/>
      <c r="Z12" s="61"/>
      <c r="AA12" s="61"/>
      <c r="AB12" s="62"/>
    </row>
    <row r="13" spans="1:28" ht="15" customHeight="1" x14ac:dyDescent="0.2">
      <c r="B13" s="60"/>
      <c r="C13" s="666" t="s">
        <v>11</v>
      </c>
      <c r="D13" s="667"/>
      <c r="E13" s="667"/>
      <c r="F13" s="667"/>
      <c r="G13" s="667"/>
      <c r="H13" s="668"/>
      <c r="I13" s="829" t="s">
        <v>893</v>
      </c>
      <c r="J13" s="830"/>
      <c r="K13" s="830"/>
      <c r="L13" s="830"/>
      <c r="M13" s="830"/>
      <c r="N13" s="830"/>
      <c r="O13" s="830"/>
      <c r="P13" s="830"/>
      <c r="Q13" s="830"/>
      <c r="R13" s="830"/>
      <c r="S13" s="831"/>
      <c r="T13" s="666" t="s">
        <v>13</v>
      </c>
      <c r="U13" s="667"/>
      <c r="V13" s="667"/>
      <c r="W13" s="667"/>
      <c r="X13" s="667"/>
      <c r="Y13" s="667"/>
      <c r="Z13" s="667"/>
      <c r="AA13" s="668"/>
      <c r="AB13" s="62"/>
    </row>
    <row r="14" spans="1:28" ht="30" customHeight="1" thickBot="1" x14ac:dyDescent="0.25">
      <c r="B14" s="60"/>
      <c r="C14" s="669"/>
      <c r="D14" s="670"/>
      <c r="E14" s="670"/>
      <c r="F14" s="670"/>
      <c r="G14" s="670"/>
      <c r="H14" s="671"/>
      <c r="I14" s="832"/>
      <c r="J14" s="833"/>
      <c r="K14" s="833"/>
      <c r="L14" s="833"/>
      <c r="M14" s="833"/>
      <c r="N14" s="833"/>
      <c r="O14" s="833"/>
      <c r="P14" s="833"/>
      <c r="Q14" s="833"/>
      <c r="R14" s="833"/>
      <c r="S14" s="834"/>
      <c r="T14" s="835" t="s">
        <v>152</v>
      </c>
      <c r="U14" s="836"/>
      <c r="V14" s="836"/>
      <c r="W14" s="836"/>
      <c r="X14" s="836"/>
      <c r="Y14" s="836"/>
      <c r="Z14" s="836"/>
      <c r="AA14" s="837"/>
      <c r="AB14" s="62"/>
    </row>
    <row r="15" spans="1:28" ht="15" thickBot="1" x14ac:dyDescent="0.25">
      <c r="B15" s="60"/>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2"/>
    </row>
    <row r="16" spans="1:28" ht="57.75" customHeight="1" thickBot="1" x14ac:dyDescent="0.25">
      <c r="B16" s="60"/>
      <c r="C16" s="629" t="s">
        <v>15</v>
      </c>
      <c r="D16" s="630"/>
      <c r="E16" s="630"/>
      <c r="F16" s="630"/>
      <c r="G16" s="630"/>
      <c r="H16" s="631"/>
      <c r="I16" s="801" t="s">
        <v>894</v>
      </c>
      <c r="J16" s="802"/>
      <c r="K16" s="802"/>
      <c r="L16" s="802"/>
      <c r="M16" s="802"/>
      <c r="N16" s="802"/>
      <c r="O16" s="802"/>
      <c r="P16" s="802"/>
      <c r="Q16" s="802"/>
      <c r="R16" s="802"/>
      <c r="S16" s="802"/>
      <c r="T16" s="802"/>
      <c r="U16" s="802"/>
      <c r="V16" s="802"/>
      <c r="W16" s="802"/>
      <c r="X16" s="802"/>
      <c r="Y16" s="802"/>
      <c r="Z16" s="802"/>
      <c r="AA16" s="803"/>
      <c r="AB16" s="62"/>
    </row>
    <row r="17" spans="2:28" ht="16.5" customHeight="1" thickBot="1" x14ac:dyDescent="0.25">
      <c r="B17" s="60"/>
      <c r="C17" s="59"/>
      <c r="D17" s="59"/>
      <c r="E17" s="59"/>
      <c r="F17" s="59"/>
      <c r="G17" s="59"/>
      <c r="H17" s="59"/>
      <c r="I17" s="63"/>
      <c r="J17" s="63"/>
      <c r="K17" s="63"/>
      <c r="L17" s="63"/>
      <c r="M17" s="63"/>
      <c r="N17" s="63"/>
      <c r="O17" s="63"/>
      <c r="P17" s="63"/>
      <c r="Q17" s="63"/>
      <c r="R17" s="63"/>
      <c r="S17" s="63"/>
      <c r="T17" s="63"/>
      <c r="U17" s="63"/>
      <c r="V17" s="63"/>
      <c r="W17" s="63"/>
      <c r="X17" s="63"/>
      <c r="Y17" s="63"/>
      <c r="Z17" s="63"/>
      <c r="AA17" s="63"/>
      <c r="AB17" s="62"/>
    </row>
    <row r="18" spans="2:28" ht="72.75" customHeight="1" thickBot="1" x14ac:dyDescent="0.25">
      <c r="B18" s="60"/>
      <c r="C18" s="629" t="s">
        <v>73</v>
      </c>
      <c r="D18" s="630"/>
      <c r="E18" s="630"/>
      <c r="F18" s="630"/>
      <c r="G18" s="630"/>
      <c r="H18" s="631"/>
      <c r="I18" s="801" t="s">
        <v>895</v>
      </c>
      <c r="J18" s="802"/>
      <c r="K18" s="802"/>
      <c r="L18" s="802"/>
      <c r="M18" s="802"/>
      <c r="N18" s="802"/>
      <c r="O18" s="802"/>
      <c r="P18" s="802"/>
      <c r="Q18" s="802"/>
      <c r="R18" s="802"/>
      <c r="S18" s="802"/>
      <c r="T18" s="802"/>
      <c r="U18" s="802"/>
      <c r="V18" s="802"/>
      <c r="W18" s="802"/>
      <c r="X18" s="802"/>
      <c r="Y18" s="802"/>
      <c r="Z18" s="802"/>
      <c r="AA18" s="803"/>
      <c r="AB18" s="62"/>
    </row>
    <row r="19" spans="2:28" ht="16.5" customHeight="1" thickBot="1" x14ac:dyDescent="0.25">
      <c r="B19" s="60"/>
      <c r="C19" s="59"/>
      <c r="D19" s="59"/>
      <c r="E19" s="59"/>
      <c r="F19" s="59"/>
      <c r="G19" s="59"/>
      <c r="H19" s="59"/>
      <c r="I19" s="63"/>
      <c r="J19" s="63"/>
      <c r="K19" s="63"/>
      <c r="L19" s="63"/>
      <c r="M19" s="63"/>
      <c r="N19" s="63"/>
      <c r="O19" s="63"/>
      <c r="P19" s="63"/>
      <c r="Q19" s="63"/>
      <c r="R19" s="63"/>
      <c r="S19" s="63"/>
      <c r="T19" s="63"/>
      <c r="U19" s="63"/>
      <c r="V19" s="63"/>
      <c r="W19" s="63"/>
      <c r="X19" s="63"/>
      <c r="Y19" s="63"/>
      <c r="Z19" s="63"/>
      <c r="AA19" s="63"/>
      <c r="AB19" s="62"/>
    </row>
    <row r="20" spans="2:28" s="46" customFormat="1" ht="22.5" customHeight="1" x14ac:dyDescent="0.2">
      <c r="B20" s="60"/>
      <c r="C20" s="684" t="s">
        <v>19</v>
      </c>
      <c r="D20" s="685"/>
      <c r="E20" s="685"/>
      <c r="F20" s="685"/>
      <c r="G20" s="685"/>
      <c r="H20" s="686"/>
      <c r="I20" s="814" t="s">
        <v>807</v>
      </c>
      <c r="J20" s="815"/>
      <c r="K20" s="815"/>
      <c r="L20" s="816"/>
      <c r="M20" s="608" t="s">
        <v>21</v>
      </c>
      <c r="N20" s="609"/>
      <c r="O20" s="609"/>
      <c r="P20" s="609"/>
      <c r="Q20" s="609"/>
      <c r="R20" s="609"/>
      <c r="S20" s="610"/>
      <c r="T20" s="608" t="s">
        <v>22</v>
      </c>
      <c r="U20" s="609"/>
      <c r="V20" s="609"/>
      <c r="W20" s="609"/>
      <c r="X20" s="609"/>
      <c r="Y20" s="609"/>
      <c r="Z20" s="609"/>
      <c r="AA20" s="610"/>
      <c r="AB20" s="62"/>
    </row>
    <row r="21" spans="2:28" s="46" customFormat="1" ht="30.75" customHeight="1" thickBot="1" x14ac:dyDescent="0.25">
      <c r="B21" s="60"/>
      <c r="C21" s="687"/>
      <c r="D21" s="688"/>
      <c r="E21" s="688"/>
      <c r="F21" s="688"/>
      <c r="G21" s="688"/>
      <c r="H21" s="689"/>
      <c r="I21" s="817"/>
      <c r="J21" s="818"/>
      <c r="K21" s="818"/>
      <c r="L21" s="819"/>
      <c r="M21" s="823" t="s">
        <v>156</v>
      </c>
      <c r="N21" s="824"/>
      <c r="O21" s="824"/>
      <c r="P21" s="824"/>
      <c r="Q21" s="824"/>
      <c r="R21" s="824"/>
      <c r="S21" s="825"/>
      <c r="T21" s="1516" t="s">
        <v>896</v>
      </c>
      <c r="U21" s="824"/>
      <c r="V21" s="824"/>
      <c r="W21" s="824"/>
      <c r="X21" s="824"/>
      <c r="Y21" s="824"/>
      <c r="Z21" s="824"/>
      <c r="AA21" s="825"/>
      <c r="AB21" s="62"/>
    </row>
    <row r="22" spans="2:28" ht="15" thickBot="1" x14ac:dyDescent="0.25">
      <c r="B22" s="60"/>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2"/>
    </row>
    <row r="23" spans="2:28" ht="31.5" customHeight="1" x14ac:dyDescent="0.2">
      <c r="B23" s="60"/>
      <c r="C23" s="608" t="s">
        <v>25</v>
      </c>
      <c r="D23" s="609"/>
      <c r="E23" s="609"/>
      <c r="F23" s="609"/>
      <c r="G23" s="609"/>
      <c r="H23" s="609"/>
      <c r="I23" s="610"/>
      <c r="J23" s="608" t="s">
        <v>26</v>
      </c>
      <c r="K23" s="609"/>
      <c r="L23" s="609"/>
      <c r="M23" s="609"/>
      <c r="N23" s="609"/>
      <c r="O23" s="609"/>
      <c r="P23" s="610"/>
      <c r="Q23" s="608" t="s">
        <v>27</v>
      </c>
      <c r="R23" s="609"/>
      <c r="S23" s="609"/>
      <c r="T23" s="609"/>
      <c r="U23" s="609"/>
      <c r="V23" s="609"/>
      <c r="W23" s="609"/>
      <c r="X23" s="609"/>
      <c r="Y23" s="609"/>
      <c r="Z23" s="609"/>
      <c r="AA23" s="610"/>
      <c r="AB23" s="62"/>
    </row>
    <row r="24" spans="2:28" ht="30.75" customHeight="1" thickBot="1" x14ac:dyDescent="0.25">
      <c r="B24" s="60"/>
      <c r="C24" s="808" t="s">
        <v>809</v>
      </c>
      <c r="D24" s="809"/>
      <c r="E24" s="809"/>
      <c r="F24" s="809"/>
      <c r="G24" s="809"/>
      <c r="H24" s="809"/>
      <c r="I24" s="810"/>
      <c r="J24" s="808" t="s">
        <v>810</v>
      </c>
      <c r="K24" s="809"/>
      <c r="L24" s="809"/>
      <c r="M24" s="809"/>
      <c r="N24" s="809"/>
      <c r="O24" s="809"/>
      <c r="P24" s="810"/>
      <c r="Q24" s="811" t="s">
        <v>227</v>
      </c>
      <c r="R24" s="812"/>
      <c r="S24" s="812"/>
      <c r="T24" s="812"/>
      <c r="U24" s="812"/>
      <c r="V24" s="812"/>
      <c r="W24" s="812"/>
      <c r="X24" s="812"/>
      <c r="Y24" s="812"/>
      <c r="Z24" s="812"/>
      <c r="AA24" s="813"/>
      <c r="AB24" s="62"/>
    </row>
    <row r="25" spans="2:28" ht="15" thickBot="1" x14ac:dyDescent="0.25">
      <c r="B25" s="60"/>
      <c r="C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62"/>
    </row>
    <row r="26" spans="2:28" ht="33" customHeight="1" thickBot="1" x14ac:dyDescent="0.25">
      <c r="B26" s="60"/>
      <c r="C26" s="629" t="s">
        <v>31</v>
      </c>
      <c r="D26" s="630"/>
      <c r="E26" s="630"/>
      <c r="F26" s="630"/>
      <c r="G26" s="630"/>
      <c r="H26" s="631"/>
      <c r="I26" s="801" t="s">
        <v>897</v>
      </c>
      <c r="J26" s="802"/>
      <c r="K26" s="802"/>
      <c r="L26" s="802"/>
      <c r="M26" s="802"/>
      <c r="N26" s="802"/>
      <c r="O26" s="802"/>
      <c r="P26" s="802"/>
      <c r="Q26" s="802"/>
      <c r="R26" s="802"/>
      <c r="S26" s="802"/>
      <c r="T26" s="802"/>
      <c r="U26" s="802"/>
      <c r="V26" s="802"/>
      <c r="W26" s="802"/>
      <c r="X26" s="802"/>
      <c r="Y26" s="802"/>
      <c r="Z26" s="802"/>
      <c r="AA26" s="803"/>
      <c r="AB26" s="62"/>
    </row>
    <row r="27" spans="2:28" ht="15.75" thickBot="1" x14ac:dyDescent="0.25">
      <c r="B27" s="60"/>
      <c r="C27" s="59"/>
      <c r="D27" s="59"/>
      <c r="E27" s="59"/>
      <c r="F27" s="59"/>
      <c r="G27" s="59"/>
      <c r="H27" s="59"/>
      <c r="I27" s="63"/>
      <c r="J27" s="63"/>
      <c r="K27" s="63"/>
      <c r="L27" s="63"/>
      <c r="M27" s="63"/>
      <c r="N27" s="63"/>
      <c r="O27" s="63"/>
      <c r="P27" s="63"/>
      <c r="Q27" s="63"/>
      <c r="R27" s="63"/>
      <c r="S27" s="63"/>
      <c r="T27" s="63"/>
      <c r="U27" s="63"/>
      <c r="V27" s="63"/>
      <c r="W27" s="63"/>
      <c r="X27" s="63"/>
      <c r="Y27" s="63"/>
      <c r="Z27" s="63"/>
      <c r="AA27" s="63"/>
      <c r="AB27" s="62"/>
    </row>
    <row r="28" spans="2:28" ht="53.25" customHeight="1" thickBot="1" x14ac:dyDescent="0.25">
      <c r="B28" s="60"/>
      <c r="C28" s="629" t="s">
        <v>33</v>
      </c>
      <c r="D28" s="630"/>
      <c r="E28" s="630"/>
      <c r="F28" s="630"/>
      <c r="G28" s="630"/>
      <c r="H28" s="631"/>
      <c r="I28" s="1918">
        <v>1000</v>
      </c>
      <c r="J28" s="801"/>
      <c r="K28" s="617" t="s">
        <v>34</v>
      </c>
      <c r="L28" s="618"/>
      <c r="M28" s="618"/>
      <c r="N28" s="619"/>
      <c r="O28" s="805" t="s">
        <v>35</v>
      </c>
      <c r="P28" s="806"/>
      <c r="Q28" s="806"/>
      <c r="R28" s="807"/>
      <c r="S28" s="64"/>
      <c r="T28" s="806" t="s">
        <v>36</v>
      </c>
      <c r="U28" s="806"/>
      <c r="V28" s="807"/>
      <c r="W28" s="31" t="s">
        <v>37</v>
      </c>
      <c r="X28" s="635" t="s">
        <v>38</v>
      </c>
      <c r="Y28" s="636"/>
      <c r="Z28" s="637"/>
      <c r="AA28" s="65"/>
      <c r="AB28" s="62"/>
    </row>
    <row r="29" spans="2:28" ht="15" thickBot="1" x14ac:dyDescent="0.25">
      <c r="B29" s="60"/>
      <c r="C29" s="61"/>
      <c r="D29" s="61"/>
      <c r="E29" s="61"/>
      <c r="F29" s="61"/>
      <c r="G29" s="61"/>
      <c r="H29" s="61"/>
      <c r="I29" s="61"/>
      <c r="J29" s="61"/>
      <c r="K29" s="61"/>
      <c r="L29" s="61"/>
      <c r="M29" s="61"/>
      <c r="N29" s="61"/>
      <c r="O29" s="61"/>
      <c r="P29" s="61"/>
      <c r="Q29" s="61"/>
      <c r="R29" s="61"/>
      <c r="S29" s="61"/>
      <c r="T29" s="61"/>
      <c r="U29" s="61"/>
      <c r="V29" s="61"/>
      <c r="W29" s="61"/>
      <c r="X29" s="61"/>
      <c r="Y29" s="61"/>
      <c r="Z29" s="61"/>
      <c r="AA29" s="61"/>
      <c r="AB29" s="62"/>
    </row>
    <row r="30" spans="2:28" ht="15" customHeight="1" x14ac:dyDescent="0.25">
      <c r="B30" s="60"/>
      <c r="C30" s="651" t="s">
        <v>39</v>
      </c>
      <c r="D30" s="652"/>
      <c r="E30" s="652"/>
      <c r="F30" s="652"/>
      <c r="G30" s="652"/>
      <c r="H30" s="652"/>
      <c r="I30" s="652"/>
      <c r="J30" s="653"/>
      <c r="K30" s="660" t="s">
        <v>40</v>
      </c>
      <c r="L30" s="661"/>
      <c r="M30" s="661"/>
      <c r="N30" s="661"/>
      <c r="O30" s="661"/>
      <c r="P30" s="661"/>
      <c r="Q30" s="661"/>
      <c r="R30" s="661"/>
      <c r="S30" s="662" t="s">
        <v>41</v>
      </c>
      <c r="T30" s="662"/>
      <c r="U30" s="662"/>
      <c r="V30" s="662"/>
      <c r="W30" s="662"/>
      <c r="X30" s="663" t="s">
        <v>42</v>
      </c>
      <c r="Y30" s="663"/>
      <c r="Z30" s="663"/>
      <c r="AA30" s="664"/>
      <c r="AB30" s="62"/>
    </row>
    <row r="31" spans="2:28" ht="14.25" customHeight="1" x14ac:dyDescent="0.2">
      <c r="B31" s="60"/>
      <c r="C31" s="654"/>
      <c r="D31" s="797"/>
      <c r="E31" s="797"/>
      <c r="F31" s="797"/>
      <c r="G31" s="797"/>
      <c r="H31" s="797"/>
      <c r="I31" s="797"/>
      <c r="J31" s="656"/>
      <c r="K31" s="798" t="s">
        <v>43</v>
      </c>
      <c r="L31" s="799"/>
      <c r="M31" s="799"/>
      <c r="N31" s="799"/>
      <c r="O31" s="799" t="s">
        <v>44</v>
      </c>
      <c r="P31" s="799"/>
      <c r="Q31" s="799"/>
      <c r="R31" s="799"/>
      <c r="S31" s="799" t="s">
        <v>43</v>
      </c>
      <c r="T31" s="799"/>
      <c r="U31" s="799" t="s">
        <v>44</v>
      </c>
      <c r="V31" s="799"/>
      <c r="W31" s="799"/>
      <c r="X31" s="799" t="s">
        <v>43</v>
      </c>
      <c r="Y31" s="799"/>
      <c r="Z31" s="799" t="s">
        <v>44</v>
      </c>
      <c r="AA31" s="800"/>
      <c r="AB31" s="62"/>
    </row>
    <row r="32" spans="2:28" ht="15" customHeight="1" thickBot="1" x14ac:dyDescent="0.25">
      <c r="B32" s="60"/>
      <c r="C32" s="657"/>
      <c r="D32" s="658"/>
      <c r="E32" s="658"/>
      <c r="F32" s="658"/>
      <c r="G32" s="658"/>
      <c r="H32" s="658"/>
      <c r="I32" s="658"/>
      <c r="J32" s="659"/>
      <c r="K32" s="1511">
        <v>1251</v>
      </c>
      <c r="L32" s="794"/>
      <c r="M32" s="794"/>
      <c r="N32" s="794"/>
      <c r="O32" s="794">
        <v>1500</v>
      </c>
      <c r="P32" s="794"/>
      <c r="Q32" s="794"/>
      <c r="R32" s="794"/>
      <c r="S32" s="794">
        <v>1001</v>
      </c>
      <c r="T32" s="794"/>
      <c r="U32" s="794">
        <v>1250</v>
      </c>
      <c r="V32" s="794"/>
      <c r="W32" s="794"/>
      <c r="X32" s="794">
        <v>0</v>
      </c>
      <c r="Y32" s="794"/>
      <c r="Z32" s="794">
        <v>1000</v>
      </c>
      <c r="AA32" s="796"/>
      <c r="AB32" s="62"/>
    </row>
    <row r="33" spans="2:28" ht="15" thickBot="1" x14ac:dyDescent="0.25">
      <c r="B33" s="60"/>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2"/>
    </row>
    <row r="34" spans="2:28" s="68" customFormat="1" ht="15.75" thickBot="1" x14ac:dyDescent="0.25">
      <c r="B34" s="268"/>
      <c r="C34" s="1008" t="s">
        <v>45</v>
      </c>
      <c r="D34" s="1009"/>
      <c r="E34" s="1009"/>
      <c r="F34" s="1009"/>
      <c r="G34" s="1009"/>
      <c r="H34" s="1009"/>
      <c r="I34" s="1009"/>
      <c r="J34" s="1009"/>
      <c r="K34" s="1009"/>
      <c r="L34" s="1009"/>
      <c r="M34" s="1009"/>
      <c r="N34" s="1009"/>
      <c r="O34" s="1009"/>
      <c r="P34" s="1009"/>
      <c r="Q34" s="1009"/>
      <c r="R34" s="1009"/>
      <c r="S34" s="1009"/>
      <c r="T34" s="1009"/>
      <c r="U34" s="1009"/>
      <c r="V34" s="1009"/>
      <c r="W34" s="1009"/>
      <c r="X34" s="1009"/>
      <c r="Y34" s="1009"/>
      <c r="Z34" s="1009"/>
      <c r="AA34" s="1010"/>
      <c r="AB34" s="62"/>
    </row>
    <row r="35" spans="2:28" s="68" customFormat="1" ht="76.5" customHeight="1" thickBot="1" x14ac:dyDescent="0.25">
      <c r="B35" s="268"/>
      <c r="C35" s="1008" t="s">
        <v>46</v>
      </c>
      <c r="D35" s="1009"/>
      <c r="E35" s="1009"/>
      <c r="F35" s="1009"/>
      <c r="G35" s="1010"/>
      <c r="H35" s="202" t="s">
        <v>898</v>
      </c>
      <c r="I35" s="202" t="s">
        <v>899</v>
      </c>
      <c r="J35" s="167" t="s">
        <v>49</v>
      </c>
      <c r="K35" s="1146" t="s">
        <v>50</v>
      </c>
      <c r="L35" s="1147"/>
      <c r="M35" s="1147"/>
      <c r="N35" s="1147"/>
      <c r="O35" s="1147"/>
      <c r="P35" s="1147"/>
      <c r="Q35" s="1147"/>
      <c r="R35" s="1147"/>
      <c r="S35" s="1147"/>
      <c r="T35" s="1147"/>
      <c r="U35" s="1147"/>
      <c r="V35" s="1147"/>
      <c r="W35" s="1147"/>
      <c r="X35" s="1147"/>
      <c r="Y35" s="1147"/>
      <c r="Z35" s="1147"/>
      <c r="AA35" s="1148"/>
      <c r="AB35" s="62"/>
    </row>
    <row r="36" spans="2:28" s="68" customFormat="1" ht="32.25" customHeight="1" x14ac:dyDescent="0.2">
      <c r="B36" s="268"/>
      <c r="C36" s="1849" t="s">
        <v>853</v>
      </c>
      <c r="D36" s="1850"/>
      <c r="E36" s="1850"/>
      <c r="F36" s="1850"/>
      <c r="G36" s="1851"/>
      <c r="H36" s="379">
        <v>4</v>
      </c>
      <c r="I36" s="379">
        <v>645</v>
      </c>
      <c r="J36" s="379">
        <f>+(H36/I36)*100000</f>
        <v>620.15503875968989</v>
      </c>
      <c r="K36" s="2058" t="s">
        <v>900</v>
      </c>
      <c r="L36" s="2059"/>
      <c r="M36" s="2059"/>
      <c r="N36" s="2059"/>
      <c r="O36" s="2059"/>
      <c r="P36" s="2059"/>
      <c r="Q36" s="2059"/>
      <c r="R36" s="2059"/>
      <c r="S36" s="2059"/>
      <c r="T36" s="2059"/>
      <c r="U36" s="2059"/>
      <c r="V36" s="2059"/>
      <c r="W36" s="2059"/>
      <c r="X36" s="2059"/>
      <c r="Y36" s="2059"/>
      <c r="Z36" s="2059"/>
      <c r="AA36" s="2060"/>
      <c r="AB36" s="62"/>
    </row>
    <row r="37" spans="2:28" s="68" customFormat="1" ht="32.25" customHeight="1" thickBot="1" x14ac:dyDescent="0.25">
      <c r="B37" s="268"/>
      <c r="C37" s="1849" t="s">
        <v>855</v>
      </c>
      <c r="D37" s="1850"/>
      <c r="E37" s="1850"/>
      <c r="F37" s="1850"/>
      <c r="G37" s="1851"/>
      <c r="H37" s="388" t="s">
        <v>905</v>
      </c>
      <c r="I37" s="388">
        <v>630</v>
      </c>
      <c r="J37" s="180" t="e">
        <f>+(H37/I37)*100000</f>
        <v>#VALUE!</v>
      </c>
      <c r="K37" s="2058" t="s">
        <v>901</v>
      </c>
      <c r="L37" s="2059"/>
      <c r="M37" s="2059"/>
      <c r="N37" s="2059"/>
      <c r="O37" s="2059"/>
      <c r="P37" s="2059"/>
      <c r="Q37" s="2059"/>
      <c r="R37" s="2059"/>
      <c r="S37" s="2059"/>
      <c r="T37" s="2059"/>
      <c r="U37" s="2059"/>
      <c r="V37" s="2059"/>
      <c r="W37" s="2059"/>
      <c r="X37" s="2059"/>
      <c r="Y37" s="2059"/>
      <c r="Z37" s="2059"/>
      <c r="AA37" s="2060"/>
      <c r="AB37" s="62"/>
    </row>
    <row r="38" spans="2:28" s="68" customFormat="1" ht="15.75" customHeight="1" thickBot="1" x14ac:dyDescent="0.3">
      <c r="B38" s="268"/>
      <c r="C38" s="1002" t="s">
        <v>51</v>
      </c>
      <c r="D38" s="1003"/>
      <c r="E38" s="1003"/>
      <c r="F38" s="1003"/>
      <c r="G38" s="1004"/>
      <c r="H38" s="389">
        <f>+SUM(H36:H37)</f>
        <v>4</v>
      </c>
      <c r="I38" s="389">
        <f>+AVERAGE(I36:I37)</f>
        <v>637.5</v>
      </c>
      <c r="J38" s="389" t="e">
        <f>+AVERAGE(J36:J37)</f>
        <v>#VALUE!</v>
      </c>
      <c r="K38" s="1005"/>
      <c r="L38" s="1006"/>
      <c r="M38" s="1006"/>
      <c r="N38" s="1006"/>
      <c r="O38" s="1006"/>
      <c r="P38" s="1006"/>
      <c r="Q38" s="1006"/>
      <c r="R38" s="1006"/>
      <c r="S38" s="1006"/>
      <c r="T38" s="1006"/>
      <c r="U38" s="1006"/>
      <c r="V38" s="1006"/>
      <c r="W38" s="1006"/>
      <c r="X38" s="1006"/>
      <c r="Y38" s="1006"/>
      <c r="Z38" s="1006"/>
      <c r="AA38" s="1007"/>
      <c r="AB38" s="62"/>
    </row>
    <row r="39" spans="2:28" s="68" customFormat="1" ht="5.25" customHeight="1" x14ac:dyDescent="0.2">
      <c r="B39" s="268"/>
      <c r="C39" s="61"/>
      <c r="D39" s="61"/>
      <c r="E39" s="61"/>
      <c r="F39" s="61"/>
      <c r="G39" s="61"/>
      <c r="H39" s="327"/>
      <c r="I39" s="327"/>
      <c r="J39" s="137"/>
      <c r="K39" s="61"/>
      <c r="L39" s="61"/>
      <c r="M39" s="61"/>
      <c r="N39" s="61"/>
      <c r="O39" s="61"/>
      <c r="P39" s="61"/>
      <c r="Q39" s="61"/>
      <c r="R39" s="61"/>
      <c r="S39" s="61"/>
      <c r="T39" s="61"/>
      <c r="U39" s="61"/>
      <c r="V39" s="61"/>
      <c r="W39" s="61"/>
      <c r="X39" s="61"/>
      <c r="Y39" s="61"/>
      <c r="Z39" s="61"/>
      <c r="AA39" s="61"/>
      <c r="AB39" s="62"/>
    </row>
    <row r="40" spans="2:28" s="68" customFormat="1" ht="15" thickBot="1" x14ac:dyDescent="0.25">
      <c r="B40" s="268"/>
      <c r="C40" s="61"/>
      <c r="D40" s="61"/>
      <c r="E40" s="61"/>
      <c r="F40" s="61"/>
      <c r="G40" s="61"/>
      <c r="H40" s="327"/>
      <c r="I40" s="327"/>
      <c r="J40" s="137"/>
      <c r="K40" s="61"/>
      <c r="L40" s="61"/>
      <c r="M40" s="61"/>
      <c r="N40" s="61"/>
      <c r="O40" s="61"/>
      <c r="P40" s="61"/>
      <c r="Q40" s="61"/>
      <c r="R40" s="61"/>
      <c r="S40" s="61"/>
      <c r="T40" s="61"/>
      <c r="U40" s="61"/>
      <c r="V40" s="61"/>
      <c r="W40" s="61"/>
      <c r="X40" s="61"/>
      <c r="Y40" s="61"/>
      <c r="Z40" s="61"/>
      <c r="AA40" s="61"/>
      <c r="AB40" s="62"/>
    </row>
    <row r="41" spans="2:28" s="68" customFormat="1" x14ac:dyDescent="0.2">
      <c r="B41" s="268"/>
      <c r="C41" s="820" t="s">
        <v>52</v>
      </c>
      <c r="D41" s="821"/>
      <c r="E41" s="821"/>
      <c r="F41" s="821"/>
      <c r="G41" s="821"/>
      <c r="H41" s="821"/>
      <c r="I41" s="821"/>
      <c r="J41" s="821"/>
      <c r="K41" s="821"/>
      <c r="L41" s="821"/>
      <c r="M41" s="821"/>
      <c r="N41" s="821"/>
      <c r="O41" s="821"/>
      <c r="P41" s="821"/>
      <c r="Q41" s="821"/>
      <c r="R41" s="821"/>
      <c r="S41" s="821"/>
      <c r="T41" s="821"/>
      <c r="U41" s="821"/>
      <c r="V41" s="821"/>
      <c r="W41" s="821"/>
      <c r="X41" s="821"/>
      <c r="Y41" s="821"/>
      <c r="Z41" s="821"/>
      <c r="AA41" s="822"/>
      <c r="AB41" s="62"/>
    </row>
    <row r="42" spans="2:28" ht="15" thickBot="1" x14ac:dyDescent="0.25">
      <c r="B42" s="60"/>
      <c r="C42" s="1125"/>
      <c r="D42" s="1855"/>
      <c r="E42" s="1855"/>
      <c r="F42" s="1855"/>
      <c r="G42" s="1855"/>
      <c r="H42" s="1855"/>
      <c r="I42" s="1855"/>
      <c r="J42" s="1855"/>
      <c r="K42" s="1855"/>
      <c r="L42" s="1855"/>
      <c r="M42" s="1855"/>
      <c r="N42" s="1855"/>
      <c r="O42" s="1855"/>
      <c r="P42" s="1855"/>
      <c r="Q42" s="1855"/>
      <c r="R42" s="1855"/>
      <c r="S42" s="1855"/>
      <c r="T42" s="1855"/>
      <c r="U42" s="1855"/>
      <c r="V42" s="1855"/>
      <c r="W42" s="1855"/>
      <c r="X42" s="1855"/>
      <c r="Y42" s="1855"/>
      <c r="Z42" s="1855"/>
      <c r="AA42" s="1127"/>
      <c r="AB42" s="62"/>
    </row>
    <row r="43" spans="2:28" ht="18.75" customHeight="1" x14ac:dyDescent="0.2">
      <c r="B43" s="60"/>
      <c r="C43" s="1856"/>
      <c r="D43" s="1857"/>
      <c r="E43" s="1857"/>
      <c r="F43" s="1857"/>
      <c r="G43" s="1857"/>
      <c r="H43" s="1857"/>
      <c r="I43" s="1857"/>
      <c r="J43" s="1857"/>
      <c r="K43" s="1857"/>
      <c r="L43" s="1857"/>
      <c r="M43" s="1857"/>
      <c r="N43" s="1857"/>
      <c r="O43" s="1857"/>
      <c r="P43" s="1857"/>
      <c r="Q43" s="1857"/>
      <c r="R43" s="1857"/>
      <c r="S43" s="1857"/>
      <c r="T43" s="1857"/>
      <c r="U43" s="1857"/>
      <c r="V43" s="1857"/>
      <c r="W43" s="1857"/>
      <c r="X43" s="1857"/>
      <c r="Y43" s="1857"/>
      <c r="Z43" s="1857"/>
      <c r="AA43" s="1858"/>
      <c r="AB43" s="62"/>
    </row>
    <row r="44" spans="2:28" ht="18.75" customHeight="1" x14ac:dyDescent="0.2">
      <c r="B44" s="60"/>
      <c r="C44" s="1859"/>
      <c r="D44" s="1860"/>
      <c r="E44" s="1860"/>
      <c r="F44" s="1860"/>
      <c r="G44" s="1860"/>
      <c r="H44" s="1860"/>
      <c r="I44" s="1860"/>
      <c r="J44" s="1860"/>
      <c r="K44" s="1860"/>
      <c r="L44" s="1860"/>
      <c r="M44" s="1860"/>
      <c r="N44" s="1860"/>
      <c r="O44" s="1860"/>
      <c r="P44" s="1860"/>
      <c r="Q44" s="1860"/>
      <c r="R44" s="1860"/>
      <c r="S44" s="1860"/>
      <c r="T44" s="1860"/>
      <c r="U44" s="1860"/>
      <c r="V44" s="1860"/>
      <c r="W44" s="1860"/>
      <c r="X44" s="1860"/>
      <c r="Y44" s="1860"/>
      <c r="Z44" s="1860"/>
      <c r="AA44" s="1861"/>
      <c r="AB44" s="62"/>
    </row>
    <row r="45" spans="2:28" ht="18.75" customHeight="1" x14ac:dyDescent="0.2">
      <c r="B45" s="60"/>
      <c r="C45" s="1859"/>
      <c r="D45" s="1860"/>
      <c r="E45" s="1860"/>
      <c r="F45" s="1860"/>
      <c r="G45" s="1860"/>
      <c r="H45" s="1860"/>
      <c r="I45" s="1860"/>
      <c r="J45" s="1860"/>
      <c r="K45" s="1860"/>
      <c r="L45" s="1860"/>
      <c r="M45" s="1860"/>
      <c r="N45" s="1860"/>
      <c r="O45" s="1860"/>
      <c r="P45" s="1860"/>
      <c r="Q45" s="1860"/>
      <c r="R45" s="1860"/>
      <c r="S45" s="1860"/>
      <c r="T45" s="1860"/>
      <c r="U45" s="1860"/>
      <c r="V45" s="1860"/>
      <c r="W45" s="1860"/>
      <c r="X45" s="1860"/>
      <c r="Y45" s="1860"/>
      <c r="Z45" s="1860"/>
      <c r="AA45" s="1861"/>
      <c r="AB45" s="62"/>
    </row>
    <row r="46" spans="2:28" ht="18.75" customHeight="1" x14ac:dyDescent="0.2">
      <c r="B46" s="60"/>
      <c r="C46" s="1859"/>
      <c r="D46" s="1860"/>
      <c r="E46" s="1860"/>
      <c r="F46" s="1860"/>
      <c r="G46" s="1860"/>
      <c r="H46" s="1860"/>
      <c r="I46" s="1860"/>
      <c r="J46" s="1860"/>
      <c r="K46" s="1860"/>
      <c r="L46" s="1860"/>
      <c r="M46" s="1860"/>
      <c r="N46" s="1860"/>
      <c r="O46" s="1860"/>
      <c r="P46" s="1860"/>
      <c r="Q46" s="1860"/>
      <c r="R46" s="1860"/>
      <c r="S46" s="1860"/>
      <c r="T46" s="1860"/>
      <c r="U46" s="1860"/>
      <c r="V46" s="1860"/>
      <c r="W46" s="1860"/>
      <c r="X46" s="1860"/>
      <c r="Y46" s="1860"/>
      <c r="Z46" s="1860"/>
      <c r="AA46" s="1861"/>
      <c r="AB46" s="62"/>
    </row>
    <row r="47" spans="2:28" ht="18.75" customHeight="1" x14ac:dyDescent="0.2">
      <c r="B47" s="60"/>
      <c r="C47" s="1859"/>
      <c r="D47" s="1860"/>
      <c r="E47" s="1860"/>
      <c r="F47" s="1860"/>
      <c r="G47" s="1860"/>
      <c r="H47" s="1860"/>
      <c r="I47" s="1860"/>
      <c r="J47" s="1860"/>
      <c r="K47" s="1860"/>
      <c r="L47" s="1860"/>
      <c r="M47" s="1860"/>
      <c r="N47" s="1860"/>
      <c r="O47" s="1860"/>
      <c r="P47" s="1860"/>
      <c r="Q47" s="1860"/>
      <c r="R47" s="1860"/>
      <c r="S47" s="1860"/>
      <c r="T47" s="1860"/>
      <c r="U47" s="1860"/>
      <c r="V47" s="1860"/>
      <c r="W47" s="1860"/>
      <c r="X47" s="1860"/>
      <c r="Y47" s="1860"/>
      <c r="Z47" s="1860"/>
      <c r="AA47" s="1861"/>
      <c r="AB47" s="62"/>
    </row>
    <row r="48" spans="2:28" ht="18.75" customHeight="1" x14ac:dyDescent="0.2">
      <c r="B48" s="60"/>
      <c r="C48" s="1859"/>
      <c r="D48" s="1860"/>
      <c r="E48" s="1860"/>
      <c r="F48" s="1860"/>
      <c r="G48" s="1860"/>
      <c r="H48" s="1860"/>
      <c r="I48" s="1860"/>
      <c r="J48" s="1860"/>
      <c r="K48" s="1860"/>
      <c r="L48" s="1860"/>
      <c r="M48" s="1860"/>
      <c r="N48" s="1860"/>
      <c r="O48" s="1860"/>
      <c r="P48" s="1860"/>
      <c r="Q48" s="1860"/>
      <c r="R48" s="1860"/>
      <c r="S48" s="1860"/>
      <c r="T48" s="1860"/>
      <c r="U48" s="1860"/>
      <c r="V48" s="1860"/>
      <c r="W48" s="1860"/>
      <c r="X48" s="1860"/>
      <c r="Y48" s="1860"/>
      <c r="Z48" s="1860"/>
      <c r="AA48" s="1861"/>
      <c r="AB48" s="62"/>
    </row>
    <row r="49" spans="1:28" ht="18.75" customHeight="1" x14ac:dyDescent="0.2">
      <c r="B49" s="60"/>
      <c r="C49" s="1859"/>
      <c r="D49" s="1860"/>
      <c r="E49" s="1860"/>
      <c r="F49" s="1860"/>
      <c r="G49" s="1860"/>
      <c r="H49" s="1860"/>
      <c r="I49" s="1860"/>
      <c r="J49" s="1860"/>
      <c r="K49" s="1860"/>
      <c r="L49" s="1860"/>
      <c r="M49" s="1860"/>
      <c r="N49" s="1860"/>
      <c r="O49" s="1860"/>
      <c r="P49" s="1860"/>
      <c r="Q49" s="1860"/>
      <c r="R49" s="1860"/>
      <c r="S49" s="1860"/>
      <c r="T49" s="1860"/>
      <c r="U49" s="1860"/>
      <c r="V49" s="1860"/>
      <c r="W49" s="1860"/>
      <c r="X49" s="1860"/>
      <c r="Y49" s="1860"/>
      <c r="Z49" s="1860"/>
      <c r="AA49" s="1861"/>
      <c r="AB49" s="62"/>
    </row>
    <row r="50" spans="1:28" ht="18.75" customHeight="1" x14ac:dyDescent="0.2">
      <c r="B50" s="60"/>
      <c r="C50" s="1859"/>
      <c r="D50" s="1860"/>
      <c r="E50" s="1860"/>
      <c r="F50" s="1860"/>
      <c r="G50" s="1860"/>
      <c r="H50" s="1860"/>
      <c r="I50" s="1860"/>
      <c r="J50" s="1860"/>
      <c r="K50" s="1860"/>
      <c r="L50" s="1860"/>
      <c r="M50" s="1860"/>
      <c r="N50" s="1860"/>
      <c r="O50" s="1860"/>
      <c r="P50" s="1860"/>
      <c r="Q50" s="1860"/>
      <c r="R50" s="1860"/>
      <c r="S50" s="1860"/>
      <c r="T50" s="1860"/>
      <c r="U50" s="1860"/>
      <c r="V50" s="1860"/>
      <c r="W50" s="1860"/>
      <c r="X50" s="1860"/>
      <c r="Y50" s="1860"/>
      <c r="Z50" s="1860"/>
      <c r="AA50" s="1861"/>
      <c r="AB50" s="62"/>
    </row>
    <row r="51" spans="1:28" ht="18.75" customHeight="1" x14ac:dyDescent="0.2">
      <c r="B51" s="60"/>
      <c r="C51" s="1859"/>
      <c r="D51" s="1860"/>
      <c r="E51" s="1860"/>
      <c r="F51" s="1860"/>
      <c r="G51" s="1860"/>
      <c r="H51" s="1860"/>
      <c r="I51" s="1860"/>
      <c r="J51" s="1860"/>
      <c r="K51" s="1860"/>
      <c r="L51" s="1860"/>
      <c r="M51" s="1860"/>
      <c r="N51" s="1860"/>
      <c r="O51" s="1860"/>
      <c r="P51" s="1860"/>
      <c r="Q51" s="1860"/>
      <c r="R51" s="1860"/>
      <c r="S51" s="1860"/>
      <c r="T51" s="1860"/>
      <c r="U51" s="1860"/>
      <c r="V51" s="1860"/>
      <c r="W51" s="1860"/>
      <c r="X51" s="1860"/>
      <c r="Y51" s="1860"/>
      <c r="Z51" s="1860"/>
      <c r="AA51" s="1861"/>
      <c r="AB51" s="62"/>
    </row>
    <row r="52" spans="1:28" ht="18.75" customHeight="1" x14ac:dyDescent="0.2">
      <c r="B52" s="60"/>
      <c r="C52" s="1859"/>
      <c r="D52" s="1860"/>
      <c r="E52" s="1860"/>
      <c r="F52" s="1860"/>
      <c r="G52" s="1860"/>
      <c r="H52" s="1860"/>
      <c r="I52" s="1860"/>
      <c r="J52" s="1860"/>
      <c r="K52" s="1860"/>
      <c r="L52" s="1860"/>
      <c r="M52" s="1860"/>
      <c r="N52" s="1860"/>
      <c r="O52" s="1860"/>
      <c r="P52" s="1860"/>
      <c r="Q52" s="1860"/>
      <c r="R52" s="1860"/>
      <c r="S52" s="1860"/>
      <c r="T52" s="1860"/>
      <c r="U52" s="1860"/>
      <c r="V52" s="1860"/>
      <c r="W52" s="1860"/>
      <c r="X52" s="1860"/>
      <c r="Y52" s="1860"/>
      <c r="Z52" s="1860"/>
      <c r="AA52" s="1861"/>
      <c r="AB52" s="62"/>
    </row>
    <row r="53" spans="1:28" ht="18.75" customHeight="1" x14ac:dyDescent="0.2">
      <c r="B53" s="60"/>
      <c r="C53" s="1859"/>
      <c r="D53" s="1860"/>
      <c r="E53" s="1860"/>
      <c r="F53" s="1860"/>
      <c r="G53" s="1860"/>
      <c r="H53" s="1860"/>
      <c r="I53" s="1860"/>
      <c r="J53" s="1860"/>
      <c r="K53" s="1860"/>
      <c r="L53" s="1860"/>
      <c r="M53" s="1860"/>
      <c r="N53" s="1860"/>
      <c r="O53" s="1860"/>
      <c r="P53" s="1860"/>
      <c r="Q53" s="1860"/>
      <c r="R53" s="1860"/>
      <c r="S53" s="1860"/>
      <c r="T53" s="1860"/>
      <c r="U53" s="1860"/>
      <c r="V53" s="1860"/>
      <c r="W53" s="1860"/>
      <c r="X53" s="1860"/>
      <c r="Y53" s="1860"/>
      <c r="Z53" s="1860"/>
      <c r="AA53" s="1861"/>
      <c r="AB53" s="62"/>
    </row>
    <row r="54" spans="1:28" ht="18.75" customHeight="1" x14ac:dyDescent="0.2">
      <c r="B54" s="60"/>
      <c r="C54" s="1859"/>
      <c r="D54" s="1860"/>
      <c r="E54" s="1860"/>
      <c r="F54" s="1860"/>
      <c r="G54" s="1860"/>
      <c r="H54" s="1860"/>
      <c r="I54" s="1860"/>
      <c r="J54" s="1860"/>
      <c r="K54" s="1860"/>
      <c r="L54" s="1860"/>
      <c r="M54" s="1860"/>
      <c r="N54" s="1860"/>
      <c r="O54" s="1860"/>
      <c r="P54" s="1860"/>
      <c r="Q54" s="1860"/>
      <c r="R54" s="1860"/>
      <c r="S54" s="1860"/>
      <c r="T54" s="1860"/>
      <c r="U54" s="1860"/>
      <c r="V54" s="1860"/>
      <c r="W54" s="1860"/>
      <c r="X54" s="1860"/>
      <c r="Y54" s="1860"/>
      <c r="Z54" s="1860"/>
      <c r="AA54" s="1861"/>
      <c r="AB54" s="62"/>
    </row>
    <row r="55" spans="1:28" ht="18.75" customHeight="1" thickBot="1" x14ac:dyDescent="0.25">
      <c r="B55" s="60"/>
      <c r="C55" s="1862"/>
      <c r="D55" s="1863"/>
      <c r="E55" s="1863"/>
      <c r="F55" s="1863"/>
      <c r="G55" s="1863"/>
      <c r="H55" s="1863"/>
      <c r="I55" s="1863"/>
      <c r="J55" s="1863"/>
      <c r="K55" s="1863"/>
      <c r="L55" s="1863"/>
      <c r="M55" s="1863"/>
      <c r="N55" s="1863"/>
      <c r="O55" s="1863"/>
      <c r="P55" s="1863"/>
      <c r="Q55" s="1863"/>
      <c r="R55" s="1863"/>
      <c r="S55" s="1863"/>
      <c r="T55" s="1863"/>
      <c r="U55" s="1863"/>
      <c r="V55" s="1863"/>
      <c r="W55" s="1863"/>
      <c r="X55" s="1863"/>
      <c r="Y55" s="1863"/>
      <c r="Z55" s="1863"/>
      <c r="AA55" s="1864"/>
      <c r="AB55" s="62"/>
    </row>
    <row r="56" spans="1:28" x14ac:dyDescent="0.2">
      <c r="B56" s="285"/>
      <c r="C56" s="328"/>
      <c r="D56" s="328"/>
      <c r="E56" s="328"/>
      <c r="F56" s="328"/>
      <c r="G56" s="328"/>
      <c r="H56" s="328"/>
      <c r="I56" s="328"/>
      <c r="J56" s="328"/>
      <c r="K56" s="328"/>
      <c r="L56" s="328"/>
      <c r="M56" s="328"/>
      <c r="N56" s="328"/>
      <c r="O56" s="328"/>
      <c r="P56" s="328"/>
      <c r="Q56" s="328"/>
      <c r="R56" s="328"/>
      <c r="S56" s="328"/>
      <c r="T56" s="328"/>
      <c r="U56" s="328"/>
      <c r="V56" s="328"/>
      <c r="W56" s="328"/>
      <c r="X56" s="328"/>
      <c r="Y56" s="328"/>
      <c r="Z56" s="328"/>
      <c r="AA56" s="328"/>
      <c r="AB56" s="80"/>
    </row>
    <row r="57" spans="1:28" ht="15" thickBot="1" x14ac:dyDescent="0.25">
      <c r="B57" s="287"/>
      <c r="C57" s="329"/>
      <c r="D57" s="329"/>
      <c r="E57" s="329"/>
      <c r="F57" s="329"/>
      <c r="G57" s="329"/>
      <c r="H57" s="329"/>
      <c r="I57" s="329"/>
      <c r="J57" s="329"/>
      <c r="K57" s="329"/>
      <c r="L57" s="329"/>
      <c r="M57" s="329"/>
      <c r="N57" s="329"/>
      <c r="O57" s="329"/>
      <c r="P57" s="329"/>
      <c r="Q57" s="329"/>
      <c r="R57" s="329"/>
      <c r="S57" s="329"/>
      <c r="T57" s="329"/>
      <c r="U57" s="329"/>
      <c r="V57" s="329"/>
      <c r="W57" s="329"/>
      <c r="X57" s="329"/>
      <c r="Y57" s="329"/>
      <c r="Z57" s="329"/>
      <c r="AA57" s="329"/>
      <c r="AB57" s="83"/>
    </row>
    <row r="58" spans="1:28" ht="15.75" x14ac:dyDescent="0.2">
      <c r="B58" s="289"/>
      <c r="C58" s="1968" t="s">
        <v>46</v>
      </c>
      <c r="D58" s="1969"/>
      <c r="E58" s="1969"/>
      <c r="F58" s="1969"/>
      <c r="G58" s="1969"/>
      <c r="H58" s="1969" t="s">
        <v>91</v>
      </c>
      <c r="I58" s="1969"/>
      <c r="J58" s="1969" t="s">
        <v>64</v>
      </c>
      <c r="K58" s="1969"/>
      <c r="L58" s="1969"/>
      <c r="M58" s="1969"/>
      <c r="N58" s="1969" t="s">
        <v>53</v>
      </c>
      <c r="O58" s="1969"/>
      <c r="P58" s="1969"/>
      <c r="Q58" s="1969"/>
      <c r="R58" s="1969"/>
      <c r="S58" s="1969"/>
      <c r="T58" s="1969"/>
      <c r="U58" s="1969"/>
      <c r="V58" s="2121" t="s">
        <v>54</v>
      </c>
      <c r="W58" s="2121"/>
      <c r="X58" s="2121"/>
      <c r="Y58" s="2121"/>
      <c r="Z58" s="2121"/>
      <c r="AA58" s="2122"/>
      <c r="AB58" s="25"/>
    </row>
    <row r="59" spans="1:28" ht="15.75" x14ac:dyDescent="0.2">
      <c r="A59" s="46"/>
      <c r="B59" s="26"/>
      <c r="C59" s="1970"/>
      <c r="D59" s="1128"/>
      <c r="E59" s="1128"/>
      <c r="F59" s="1128"/>
      <c r="G59" s="1128"/>
      <c r="H59" s="1128"/>
      <c r="I59" s="1128"/>
      <c r="J59" s="1128"/>
      <c r="K59" s="1128"/>
      <c r="L59" s="1128"/>
      <c r="M59" s="1128"/>
      <c r="N59" s="1128"/>
      <c r="O59" s="1128"/>
      <c r="P59" s="1128"/>
      <c r="Q59" s="1128"/>
      <c r="R59" s="1128"/>
      <c r="S59" s="1128"/>
      <c r="T59" s="1128"/>
      <c r="U59" s="1128"/>
      <c r="V59" s="1129"/>
      <c r="W59" s="1129"/>
      <c r="X59" s="1129"/>
      <c r="Y59" s="1129"/>
      <c r="Z59" s="1129"/>
      <c r="AA59" s="2123"/>
      <c r="AB59" s="25"/>
    </row>
    <row r="60" spans="1:28" ht="16.5" thickBot="1" x14ac:dyDescent="0.25">
      <c r="A60" s="46"/>
      <c r="B60" s="26"/>
      <c r="C60" s="2119"/>
      <c r="D60" s="2120"/>
      <c r="E60" s="2120"/>
      <c r="F60" s="2120"/>
      <c r="G60" s="2120"/>
      <c r="H60" s="2120"/>
      <c r="I60" s="2120"/>
      <c r="J60" s="2120"/>
      <c r="K60" s="2120"/>
      <c r="L60" s="2120"/>
      <c r="M60" s="2120"/>
      <c r="N60" s="2120"/>
      <c r="O60" s="2120"/>
      <c r="P60" s="2120"/>
      <c r="Q60" s="2120"/>
      <c r="R60" s="2120"/>
      <c r="S60" s="2120"/>
      <c r="T60" s="2120"/>
      <c r="U60" s="2120"/>
      <c r="V60" s="2124"/>
      <c r="W60" s="2124"/>
      <c r="X60" s="2124"/>
      <c r="Y60" s="2124"/>
      <c r="Z60" s="2124"/>
      <c r="AA60" s="2125"/>
      <c r="AB60" s="25"/>
    </row>
    <row r="61" spans="1:28" ht="72" customHeight="1" thickBot="1" x14ac:dyDescent="0.25">
      <c r="B61" s="289"/>
      <c r="C61" s="1849" t="s">
        <v>853</v>
      </c>
      <c r="D61" s="1850"/>
      <c r="E61" s="1850"/>
      <c r="F61" s="1850"/>
      <c r="G61" s="1851"/>
      <c r="H61" s="2257">
        <v>515</v>
      </c>
      <c r="I61" s="2257"/>
      <c r="J61" s="2257">
        <v>645</v>
      </c>
      <c r="K61" s="2257"/>
      <c r="L61" s="2257"/>
      <c r="M61" s="2257"/>
      <c r="N61" s="2253" t="s">
        <v>902</v>
      </c>
      <c r="O61" s="2254"/>
      <c r="P61" s="2254"/>
      <c r="Q61" s="2254"/>
      <c r="R61" s="2254"/>
      <c r="S61" s="2254"/>
      <c r="T61" s="2254"/>
      <c r="U61" s="2255"/>
      <c r="V61" s="2253" t="s">
        <v>903</v>
      </c>
      <c r="W61" s="2254"/>
      <c r="X61" s="2254"/>
      <c r="Y61" s="2254"/>
      <c r="Z61" s="2254"/>
      <c r="AA61" s="2256"/>
      <c r="AB61" s="87"/>
    </row>
    <row r="62" spans="1:28" ht="60.75" customHeight="1" x14ac:dyDescent="0.2">
      <c r="B62" s="289"/>
      <c r="C62" s="1849" t="s">
        <v>855</v>
      </c>
      <c r="D62" s="1850"/>
      <c r="E62" s="1850"/>
      <c r="F62" s="1850"/>
      <c r="G62" s="1851"/>
      <c r="H62" s="2079">
        <v>513</v>
      </c>
      <c r="I62" s="2079"/>
      <c r="J62" s="2079">
        <v>635</v>
      </c>
      <c r="K62" s="2079"/>
      <c r="L62" s="2079"/>
      <c r="M62" s="2079"/>
      <c r="N62" s="2253" t="s">
        <v>904</v>
      </c>
      <c r="O62" s="2254"/>
      <c r="P62" s="2254"/>
      <c r="Q62" s="2254"/>
      <c r="R62" s="2254"/>
      <c r="S62" s="2254"/>
      <c r="T62" s="2254"/>
      <c r="U62" s="2255"/>
      <c r="V62" s="2253" t="s">
        <v>903</v>
      </c>
      <c r="W62" s="2254"/>
      <c r="X62" s="2254"/>
      <c r="Y62" s="2254"/>
      <c r="Z62" s="2254"/>
      <c r="AA62" s="2256"/>
      <c r="AB62" s="87"/>
    </row>
    <row r="63" spans="1:28" x14ac:dyDescent="0.2">
      <c r="B63" s="289"/>
      <c r="C63" s="848"/>
      <c r="D63" s="849"/>
      <c r="E63" s="849"/>
      <c r="F63" s="849"/>
      <c r="G63" s="849"/>
      <c r="H63" s="849"/>
      <c r="I63" s="849"/>
      <c r="J63" s="849"/>
      <c r="K63" s="849"/>
      <c r="L63" s="849"/>
      <c r="M63" s="849"/>
      <c r="N63" s="1885"/>
      <c r="O63" s="1886"/>
      <c r="P63" s="1886"/>
      <c r="Q63" s="1886"/>
      <c r="R63" s="1886"/>
      <c r="S63" s="1886"/>
      <c r="T63" s="1886"/>
      <c r="U63" s="1887"/>
      <c r="V63" s="1885"/>
      <c r="W63" s="1886"/>
      <c r="X63" s="1886"/>
      <c r="Y63" s="1886"/>
      <c r="Z63" s="1886"/>
      <c r="AA63" s="1888"/>
      <c r="AB63" s="87"/>
    </row>
    <row r="64" spans="1:28" ht="15.75" customHeight="1" thickBot="1" x14ac:dyDescent="0.25">
      <c r="B64" s="289"/>
      <c r="C64" s="850"/>
      <c r="D64" s="851"/>
      <c r="E64" s="851"/>
      <c r="F64" s="851"/>
      <c r="G64" s="851"/>
      <c r="H64" s="851"/>
      <c r="I64" s="851"/>
      <c r="J64" s="851"/>
      <c r="K64" s="851"/>
      <c r="L64" s="851"/>
      <c r="M64" s="851"/>
      <c r="N64" s="1889"/>
      <c r="O64" s="1890"/>
      <c r="P64" s="1890"/>
      <c r="Q64" s="1890"/>
      <c r="R64" s="1890"/>
      <c r="S64" s="1890"/>
      <c r="T64" s="1890"/>
      <c r="U64" s="1891"/>
      <c r="V64" s="1889"/>
      <c r="W64" s="1890"/>
      <c r="X64" s="1890"/>
      <c r="Y64" s="1890"/>
      <c r="Z64" s="1890"/>
      <c r="AA64" s="1892"/>
      <c r="AB64" s="87"/>
    </row>
    <row r="65" spans="2:28" x14ac:dyDescent="0.2">
      <c r="B65" s="291"/>
      <c r="C65" s="328"/>
      <c r="D65" s="328"/>
      <c r="E65" s="328"/>
      <c r="F65" s="328"/>
      <c r="G65" s="328"/>
      <c r="H65" s="328"/>
      <c r="I65" s="328"/>
      <c r="J65" s="328"/>
      <c r="K65" s="328"/>
      <c r="L65" s="328"/>
      <c r="M65" s="328"/>
      <c r="N65" s="328"/>
      <c r="O65" s="328"/>
      <c r="P65" s="328"/>
      <c r="Q65" s="328"/>
      <c r="R65" s="328"/>
      <c r="S65" s="328"/>
      <c r="T65" s="328"/>
      <c r="U65" s="328"/>
      <c r="V65" s="328"/>
      <c r="W65" s="328"/>
      <c r="X65" s="328"/>
      <c r="Y65" s="328"/>
      <c r="Z65" s="328"/>
      <c r="AA65" s="328"/>
      <c r="AB65" s="89"/>
    </row>
    <row r="104" ht="6" customHeight="1" x14ac:dyDescent="0.2"/>
  </sheetData>
  <mergeCells count="93">
    <mergeCell ref="C63:G63"/>
    <mergeCell ref="H63:I63"/>
    <mergeCell ref="J63:M63"/>
    <mergeCell ref="N63:U63"/>
    <mergeCell ref="V63:AA63"/>
    <mergeCell ref="C64:G64"/>
    <mergeCell ref="H64:I64"/>
    <mergeCell ref="J64:M64"/>
    <mergeCell ref="N64:U64"/>
    <mergeCell ref="V64:AA64"/>
    <mergeCell ref="C61:G61"/>
    <mergeCell ref="H61:I61"/>
    <mergeCell ref="J61:M61"/>
    <mergeCell ref="N61:U61"/>
    <mergeCell ref="V61:AA61"/>
    <mergeCell ref="C62:G62"/>
    <mergeCell ref="H62:I62"/>
    <mergeCell ref="J62:M62"/>
    <mergeCell ref="N62:U62"/>
    <mergeCell ref="V62:AA62"/>
    <mergeCell ref="C38:G38"/>
    <mergeCell ref="K38:AA38"/>
    <mergeCell ref="C41:AA42"/>
    <mergeCell ref="C43:AA55"/>
    <mergeCell ref="C58:G60"/>
    <mergeCell ref="H58:I60"/>
    <mergeCell ref="J58:M60"/>
    <mergeCell ref="N58:U60"/>
    <mergeCell ref="V58:AA6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02"/>
  <sheetViews>
    <sheetView topLeftCell="A31" workbookViewId="0">
      <selection activeCell="H37" sqref="H37:J37"/>
    </sheetView>
  </sheetViews>
  <sheetFormatPr baseColWidth="10" defaultColWidth="3.7109375" defaultRowHeight="14.25" x14ac:dyDescent="0.2"/>
  <cols>
    <col min="1" max="1" width="3.7109375" style="48"/>
    <col min="2" max="2" width="2.85546875" style="48" customWidth="1"/>
    <col min="3" max="6" width="2.7109375" style="48" customWidth="1"/>
    <col min="7" max="7" width="4.28515625" style="48" customWidth="1"/>
    <col min="8" max="8" width="14.28515625" style="48" customWidth="1"/>
    <col min="9" max="9" width="13.42578125" style="48" customWidth="1"/>
    <col min="10" max="10" width="15" style="48" customWidth="1"/>
    <col min="11" max="12" width="3.42578125" style="48" customWidth="1"/>
    <col min="13" max="15" width="2.7109375" style="48" customWidth="1"/>
    <col min="16" max="16" width="3.42578125" style="48" customWidth="1"/>
    <col min="17" max="17" width="3.5703125" style="48" customWidth="1"/>
    <col min="18" max="18" width="3.7109375" style="48"/>
    <col min="19" max="19" width="3.28515625" style="48" customWidth="1"/>
    <col min="20" max="20" width="7.42578125" style="48" customWidth="1"/>
    <col min="21" max="21" width="3.5703125" style="48" customWidth="1"/>
    <col min="22" max="22" width="3.7109375" style="48"/>
    <col min="23" max="25" width="5" style="48" customWidth="1"/>
    <col min="26" max="26" width="6.7109375" style="48" customWidth="1"/>
    <col min="27" max="27" width="4.140625" style="48" customWidth="1"/>
    <col min="28" max="28" width="2" style="48" customWidth="1"/>
    <col min="29" max="16384" width="3.7109375" style="48"/>
  </cols>
  <sheetData>
    <row r="1" spans="1:28" ht="15" thickBot="1" x14ac:dyDescent="0.25">
      <c r="A1" s="46"/>
      <c r="B1" s="47"/>
      <c r="C1" s="47"/>
      <c r="D1" s="47"/>
      <c r="E1" s="47"/>
      <c r="F1" s="47"/>
    </row>
    <row r="2" spans="1:28" ht="45.75" customHeight="1" x14ac:dyDescent="0.2">
      <c r="A2" s="46"/>
      <c r="B2" s="846"/>
      <c r="C2" s="847"/>
      <c r="D2" s="847"/>
      <c r="E2" s="847"/>
      <c r="F2" s="847"/>
      <c r="G2" s="847"/>
      <c r="H2" s="852" t="s">
        <v>0</v>
      </c>
      <c r="I2" s="852"/>
      <c r="J2" s="852"/>
      <c r="K2" s="852"/>
      <c r="L2" s="852"/>
      <c r="M2" s="852"/>
      <c r="N2" s="852"/>
      <c r="O2" s="852"/>
      <c r="P2" s="852"/>
      <c r="Q2" s="852"/>
      <c r="R2" s="852"/>
      <c r="S2" s="852"/>
      <c r="T2" s="852"/>
      <c r="U2" s="852"/>
      <c r="V2" s="852"/>
      <c r="W2" s="852"/>
      <c r="X2" s="852"/>
      <c r="Y2" s="852"/>
      <c r="Z2" s="852"/>
      <c r="AA2" s="852"/>
      <c r="AB2" s="853"/>
    </row>
    <row r="3" spans="1:28" ht="15" x14ac:dyDescent="0.2">
      <c r="A3" s="46"/>
      <c r="B3" s="848"/>
      <c r="C3" s="849"/>
      <c r="D3" s="849"/>
      <c r="E3" s="849"/>
      <c r="F3" s="849"/>
      <c r="G3" s="849"/>
      <c r="H3" s="854" t="s">
        <v>1</v>
      </c>
      <c r="I3" s="854"/>
      <c r="J3" s="854"/>
      <c r="K3" s="854"/>
      <c r="L3" s="854"/>
      <c r="M3" s="854"/>
      <c r="N3" s="854"/>
      <c r="O3" s="854"/>
      <c r="P3" s="854" t="s">
        <v>2</v>
      </c>
      <c r="Q3" s="854"/>
      <c r="R3" s="854"/>
      <c r="S3" s="854"/>
      <c r="T3" s="854"/>
      <c r="U3" s="854"/>
      <c r="V3" s="854"/>
      <c r="W3" s="854"/>
      <c r="X3" s="854"/>
      <c r="Y3" s="854"/>
      <c r="Z3" s="854"/>
      <c r="AA3" s="854"/>
      <c r="AB3" s="855"/>
    </row>
    <row r="4" spans="1:28" ht="15.75" thickBot="1" x14ac:dyDescent="0.25">
      <c r="A4" s="46"/>
      <c r="B4" s="850"/>
      <c r="C4" s="851"/>
      <c r="D4" s="851"/>
      <c r="E4" s="851"/>
      <c r="F4" s="851"/>
      <c r="G4" s="851"/>
      <c r="H4" s="856" t="s">
        <v>800</v>
      </c>
      <c r="I4" s="856"/>
      <c r="J4" s="856"/>
      <c r="K4" s="856"/>
      <c r="L4" s="856"/>
      <c r="M4" s="856"/>
      <c r="N4" s="856"/>
      <c r="O4" s="856"/>
      <c r="P4" s="856"/>
      <c r="Q4" s="856"/>
      <c r="R4" s="856"/>
      <c r="S4" s="856"/>
      <c r="T4" s="856"/>
      <c r="U4" s="856"/>
      <c r="V4" s="856"/>
      <c r="W4" s="856"/>
      <c r="X4" s="856"/>
      <c r="Y4" s="856"/>
      <c r="Z4" s="856"/>
      <c r="AA4" s="856"/>
      <c r="AB4" s="857"/>
    </row>
    <row r="5" spans="1:28" ht="15" x14ac:dyDescent="0.2">
      <c r="A5" s="46"/>
      <c r="B5" s="46"/>
      <c r="C5" s="46"/>
      <c r="D5" s="46"/>
      <c r="E5" s="46"/>
      <c r="F5" s="46"/>
      <c r="G5" s="46"/>
      <c r="H5" s="49"/>
      <c r="I5" s="49"/>
      <c r="J5" s="49"/>
      <c r="K5" s="49"/>
      <c r="L5" s="49"/>
      <c r="M5" s="49"/>
      <c r="N5" s="49"/>
      <c r="O5" s="49"/>
      <c r="P5" s="49"/>
      <c r="Q5" s="49"/>
      <c r="R5" s="49"/>
      <c r="S5" s="49"/>
      <c r="T5" s="49"/>
      <c r="U5" s="49"/>
      <c r="V5" s="49"/>
      <c r="W5" s="49"/>
      <c r="X5" s="49"/>
      <c r="Y5" s="49"/>
      <c r="Z5" s="49"/>
      <c r="AA5" s="49"/>
      <c r="AB5" s="49"/>
    </row>
    <row r="6" spans="1:28" ht="15.75" thickBot="1" x14ac:dyDescent="0.25">
      <c r="B6" s="50"/>
      <c r="C6" s="51"/>
      <c r="D6" s="51"/>
      <c r="E6" s="51"/>
      <c r="F6" s="51"/>
      <c r="G6" s="51"/>
      <c r="H6" s="51"/>
      <c r="I6" s="52"/>
      <c r="J6" s="52"/>
      <c r="K6" s="52"/>
      <c r="L6" s="52"/>
      <c r="M6" s="52"/>
      <c r="N6" s="52"/>
      <c r="O6" s="52"/>
      <c r="P6" s="52"/>
      <c r="Q6" s="52"/>
      <c r="R6" s="53"/>
      <c r="S6" s="53"/>
      <c r="T6" s="53"/>
      <c r="U6" s="53"/>
      <c r="V6" s="53"/>
      <c r="W6" s="51"/>
      <c r="X6" s="51"/>
      <c r="Y6" s="51"/>
      <c r="Z6" s="51"/>
      <c r="AA6" s="51"/>
      <c r="AB6" s="54"/>
    </row>
    <row r="7" spans="1:28" ht="15" customHeight="1" x14ac:dyDescent="0.2">
      <c r="B7" s="55"/>
      <c r="C7" s="666" t="s">
        <v>4</v>
      </c>
      <c r="D7" s="667"/>
      <c r="E7" s="667"/>
      <c r="F7" s="667"/>
      <c r="G7" s="667"/>
      <c r="H7" s="668"/>
      <c r="I7" s="700" t="s">
        <v>801</v>
      </c>
      <c r="J7" s="701"/>
      <c r="K7" s="701"/>
      <c r="L7" s="701"/>
      <c r="M7" s="701"/>
      <c r="N7" s="701"/>
      <c r="O7" s="701"/>
      <c r="P7" s="701"/>
      <c r="Q7" s="701"/>
      <c r="R7" s="701"/>
      <c r="S7" s="701"/>
      <c r="T7" s="701"/>
      <c r="U7" s="701"/>
      <c r="V7" s="701"/>
      <c r="W7" s="701"/>
      <c r="X7" s="701"/>
      <c r="Y7" s="701"/>
      <c r="Z7" s="701"/>
      <c r="AA7" s="702"/>
      <c r="AB7" s="56"/>
    </row>
    <row r="8" spans="1:28" ht="15.75" thickBot="1" x14ac:dyDescent="0.25">
      <c r="B8" s="55"/>
      <c r="C8" s="669"/>
      <c r="D8" s="670"/>
      <c r="E8" s="670"/>
      <c r="F8" s="670"/>
      <c r="G8" s="670"/>
      <c r="H8" s="671"/>
      <c r="I8" s="703"/>
      <c r="J8" s="704"/>
      <c r="K8" s="704"/>
      <c r="L8" s="704"/>
      <c r="M8" s="704"/>
      <c r="N8" s="704"/>
      <c r="O8" s="704"/>
      <c r="P8" s="704"/>
      <c r="Q8" s="704"/>
      <c r="R8" s="704"/>
      <c r="S8" s="704"/>
      <c r="T8" s="704"/>
      <c r="U8" s="704"/>
      <c r="V8" s="704"/>
      <c r="W8" s="704"/>
      <c r="X8" s="704"/>
      <c r="Y8" s="704"/>
      <c r="Z8" s="704"/>
      <c r="AA8" s="705"/>
      <c r="AB8" s="56"/>
    </row>
    <row r="9" spans="1:28" ht="15.75" thickBot="1" x14ac:dyDescent="0.25">
      <c r="B9" s="55"/>
      <c r="C9" s="57"/>
      <c r="D9" s="57"/>
      <c r="E9" s="57"/>
      <c r="F9" s="57"/>
      <c r="G9" s="57"/>
      <c r="H9" s="57"/>
      <c r="I9" s="58"/>
      <c r="J9" s="58"/>
      <c r="K9" s="58"/>
      <c r="L9" s="58"/>
      <c r="M9" s="58"/>
      <c r="N9" s="58"/>
      <c r="O9" s="58"/>
      <c r="P9" s="58"/>
      <c r="Q9" s="58"/>
      <c r="R9" s="59"/>
      <c r="S9" s="59"/>
      <c r="T9" s="59"/>
      <c r="U9" s="59"/>
      <c r="V9" s="59"/>
      <c r="W9" s="57"/>
      <c r="X9" s="57"/>
      <c r="Y9" s="57"/>
      <c r="Z9" s="57"/>
      <c r="AA9" s="57"/>
      <c r="AB9" s="56"/>
    </row>
    <row r="10" spans="1:28" ht="15" customHeight="1" thickBot="1" x14ac:dyDescent="0.25">
      <c r="B10" s="55"/>
      <c r="C10" s="666" t="s">
        <v>6</v>
      </c>
      <c r="D10" s="667"/>
      <c r="E10" s="667"/>
      <c r="F10" s="667"/>
      <c r="G10" s="667"/>
      <c r="H10" s="668"/>
      <c r="I10" s="838" t="s">
        <v>906</v>
      </c>
      <c r="J10" s="839"/>
      <c r="K10" s="839"/>
      <c r="L10" s="839"/>
      <c r="M10" s="839"/>
      <c r="N10" s="839"/>
      <c r="O10" s="839"/>
      <c r="P10" s="839"/>
      <c r="Q10" s="840"/>
      <c r="R10" s="708" t="s">
        <v>8</v>
      </c>
      <c r="S10" s="709"/>
      <c r="T10" s="709"/>
      <c r="U10" s="710"/>
      <c r="V10" s="608" t="s">
        <v>9</v>
      </c>
      <c r="W10" s="609"/>
      <c r="X10" s="609"/>
      <c r="Y10" s="609"/>
      <c r="Z10" s="609"/>
      <c r="AA10" s="610"/>
      <c r="AB10" s="56"/>
    </row>
    <row r="11" spans="1:28" ht="28.5" customHeight="1" thickBot="1" x14ac:dyDescent="0.25">
      <c r="B11" s="55"/>
      <c r="C11" s="669"/>
      <c r="D11" s="670"/>
      <c r="E11" s="670"/>
      <c r="F11" s="670"/>
      <c r="G11" s="670"/>
      <c r="H11" s="671"/>
      <c r="I11" s="841"/>
      <c r="J11" s="842"/>
      <c r="K11" s="842"/>
      <c r="L11" s="842"/>
      <c r="M11" s="842"/>
      <c r="N11" s="842"/>
      <c r="O11" s="842"/>
      <c r="P11" s="842"/>
      <c r="Q11" s="843"/>
      <c r="R11" s="804" t="s">
        <v>907</v>
      </c>
      <c r="S11" s="844"/>
      <c r="T11" s="844"/>
      <c r="U11" s="845"/>
      <c r="V11" s="1516" t="s">
        <v>705</v>
      </c>
      <c r="W11" s="1528"/>
      <c r="X11" s="1528"/>
      <c r="Y11" s="1528"/>
      <c r="Z11" s="1528"/>
      <c r="AA11" s="1529"/>
      <c r="AB11" s="56"/>
    </row>
    <row r="12" spans="1:28" ht="15" thickBot="1" x14ac:dyDescent="0.25">
      <c r="B12" s="60"/>
      <c r="C12" s="61"/>
      <c r="D12" s="61"/>
      <c r="E12" s="61"/>
      <c r="F12" s="61"/>
      <c r="G12" s="61"/>
      <c r="H12" s="61"/>
      <c r="I12" s="61"/>
      <c r="J12" s="61"/>
      <c r="K12" s="61"/>
      <c r="L12" s="61"/>
      <c r="M12" s="61"/>
      <c r="N12" s="61"/>
      <c r="O12" s="61"/>
      <c r="P12" s="61"/>
      <c r="Q12" s="61"/>
      <c r="R12" s="61"/>
      <c r="S12" s="61"/>
      <c r="T12" s="61"/>
      <c r="U12" s="61"/>
      <c r="V12" s="61"/>
      <c r="W12" s="61"/>
      <c r="X12" s="61"/>
      <c r="Y12" s="61"/>
      <c r="Z12" s="61"/>
      <c r="AA12" s="61"/>
      <c r="AB12" s="62"/>
    </row>
    <row r="13" spans="1:28" ht="15" customHeight="1" x14ac:dyDescent="0.2">
      <c r="B13" s="60"/>
      <c r="C13" s="666" t="s">
        <v>11</v>
      </c>
      <c r="D13" s="667"/>
      <c r="E13" s="667"/>
      <c r="F13" s="667"/>
      <c r="G13" s="667"/>
      <c r="H13" s="668"/>
      <c r="I13" s="829" t="s">
        <v>908</v>
      </c>
      <c r="J13" s="830"/>
      <c r="K13" s="830"/>
      <c r="L13" s="830"/>
      <c r="M13" s="830"/>
      <c r="N13" s="830"/>
      <c r="O13" s="830"/>
      <c r="P13" s="830"/>
      <c r="Q13" s="830"/>
      <c r="R13" s="830"/>
      <c r="S13" s="831"/>
      <c r="T13" s="666" t="s">
        <v>13</v>
      </c>
      <c r="U13" s="667"/>
      <c r="V13" s="667"/>
      <c r="W13" s="667"/>
      <c r="X13" s="667"/>
      <c r="Y13" s="667"/>
      <c r="Z13" s="667"/>
      <c r="AA13" s="668"/>
      <c r="AB13" s="62"/>
    </row>
    <row r="14" spans="1:28" ht="30" customHeight="1" thickBot="1" x14ac:dyDescent="0.25">
      <c r="B14" s="60"/>
      <c r="C14" s="669"/>
      <c r="D14" s="670"/>
      <c r="E14" s="670"/>
      <c r="F14" s="670"/>
      <c r="G14" s="670"/>
      <c r="H14" s="671"/>
      <c r="I14" s="832"/>
      <c r="J14" s="833"/>
      <c r="K14" s="833"/>
      <c r="L14" s="833"/>
      <c r="M14" s="833"/>
      <c r="N14" s="833"/>
      <c r="O14" s="833"/>
      <c r="P14" s="833"/>
      <c r="Q14" s="833"/>
      <c r="R14" s="833"/>
      <c r="S14" s="834"/>
      <c r="T14" s="835" t="s">
        <v>152</v>
      </c>
      <c r="U14" s="836"/>
      <c r="V14" s="836"/>
      <c r="W14" s="836"/>
      <c r="X14" s="836"/>
      <c r="Y14" s="836"/>
      <c r="Z14" s="836"/>
      <c r="AA14" s="837"/>
      <c r="AB14" s="62"/>
    </row>
    <row r="15" spans="1:28" ht="15" thickBot="1" x14ac:dyDescent="0.25">
      <c r="B15" s="60"/>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2"/>
    </row>
    <row r="16" spans="1:28" ht="57.75" customHeight="1" thickBot="1" x14ac:dyDescent="0.25">
      <c r="B16" s="60"/>
      <c r="C16" s="629" t="s">
        <v>15</v>
      </c>
      <c r="D16" s="630"/>
      <c r="E16" s="630"/>
      <c r="F16" s="630"/>
      <c r="G16" s="630"/>
      <c r="H16" s="631"/>
      <c r="I16" s="801" t="s">
        <v>909</v>
      </c>
      <c r="J16" s="802"/>
      <c r="K16" s="802"/>
      <c r="L16" s="802"/>
      <c r="M16" s="802"/>
      <c r="N16" s="802"/>
      <c r="O16" s="802"/>
      <c r="P16" s="802"/>
      <c r="Q16" s="802"/>
      <c r="R16" s="802"/>
      <c r="S16" s="802"/>
      <c r="T16" s="802"/>
      <c r="U16" s="802"/>
      <c r="V16" s="802"/>
      <c r="W16" s="802"/>
      <c r="X16" s="802"/>
      <c r="Y16" s="802"/>
      <c r="Z16" s="802"/>
      <c r="AA16" s="803"/>
      <c r="AB16" s="62"/>
    </row>
    <row r="17" spans="2:28" ht="16.5" customHeight="1" thickBot="1" x14ac:dyDescent="0.25">
      <c r="B17" s="60"/>
      <c r="C17" s="59"/>
      <c r="D17" s="59"/>
      <c r="E17" s="59"/>
      <c r="F17" s="59"/>
      <c r="G17" s="59"/>
      <c r="H17" s="59"/>
      <c r="I17" s="63"/>
      <c r="J17" s="63"/>
      <c r="K17" s="63"/>
      <c r="L17" s="63"/>
      <c r="M17" s="63"/>
      <c r="N17" s="63"/>
      <c r="O17" s="63"/>
      <c r="P17" s="63"/>
      <c r="Q17" s="63"/>
      <c r="R17" s="63"/>
      <c r="S17" s="63"/>
      <c r="T17" s="63"/>
      <c r="U17" s="63"/>
      <c r="V17" s="63"/>
      <c r="W17" s="63"/>
      <c r="X17" s="63"/>
      <c r="Y17" s="63"/>
      <c r="Z17" s="63"/>
      <c r="AA17" s="63"/>
      <c r="AB17" s="62"/>
    </row>
    <row r="18" spans="2:28" ht="72" customHeight="1" thickBot="1" x14ac:dyDescent="0.25">
      <c r="B18" s="60"/>
      <c r="C18" s="629" t="s">
        <v>73</v>
      </c>
      <c r="D18" s="630"/>
      <c r="E18" s="630"/>
      <c r="F18" s="630"/>
      <c r="G18" s="630"/>
      <c r="H18" s="631"/>
      <c r="I18" s="801" t="s">
        <v>910</v>
      </c>
      <c r="J18" s="802"/>
      <c r="K18" s="802"/>
      <c r="L18" s="802"/>
      <c r="M18" s="802"/>
      <c r="N18" s="802"/>
      <c r="O18" s="802"/>
      <c r="P18" s="802"/>
      <c r="Q18" s="802"/>
      <c r="R18" s="802"/>
      <c r="S18" s="802"/>
      <c r="T18" s="802"/>
      <c r="U18" s="802"/>
      <c r="V18" s="802"/>
      <c r="W18" s="802"/>
      <c r="X18" s="802"/>
      <c r="Y18" s="802"/>
      <c r="Z18" s="802"/>
      <c r="AA18" s="803"/>
      <c r="AB18" s="62"/>
    </row>
    <row r="19" spans="2:28" ht="16.5" customHeight="1" thickBot="1" x14ac:dyDescent="0.25">
      <c r="B19" s="60"/>
      <c r="C19" s="59"/>
      <c r="D19" s="59"/>
      <c r="E19" s="59"/>
      <c r="F19" s="59"/>
      <c r="G19" s="59"/>
      <c r="H19" s="59"/>
      <c r="I19" s="63"/>
      <c r="J19" s="63"/>
      <c r="K19" s="63"/>
      <c r="L19" s="63"/>
      <c r="M19" s="63"/>
      <c r="N19" s="63"/>
      <c r="O19" s="63"/>
      <c r="P19" s="63"/>
      <c r="Q19" s="63"/>
      <c r="R19" s="63"/>
      <c r="S19" s="63"/>
      <c r="T19" s="63"/>
      <c r="U19" s="63"/>
      <c r="V19" s="63"/>
      <c r="W19" s="63"/>
      <c r="X19" s="63"/>
      <c r="Y19" s="63"/>
      <c r="Z19" s="63"/>
      <c r="AA19" s="63"/>
      <c r="AB19" s="62"/>
    </row>
    <row r="20" spans="2:28" s="46" customFormat="1" ht="22.5" customHeight="1" x14ac:dyDescent="0.2">
      <c r="B20" s="60"/>
      <c r="C20" s="684" t="s">
        <v>19</v>
      </c>
      <c r="D20" s="685"/>
      <c r="E20" s="685"/>
      <c r="F20" s="685"/>
      <c r="G20" s="685"/>
      <c r="H20" s="686"/>
      <c r="I20" s="814" t="s">
        <v>807</v>
      </c>
      <c r="J20" s="815"/>
      <c r="K20" s="815"/>
      <c r="L20" s="816"/>
      <c r="M20" s="608" t="s">
        <v>21</v>
      </c>
      <c r="N20" s="609"/>
      <c r="O20" s="609"/>
      <c r="P20" s="609"/>
      <c r="Q20" s="609"/>
      <c r="R20" s="609"/>
      <c r="S20" s="610"/>
      <c r="T20" s="608" t="s">
        <v>22</v>
      </c>
      <c r="U20" s="609"/>
      <c r="V20" s="609"/>
      <c r="W20" s="609"/>
      <c r="X20" s="609"/>
      <c r="Y20" s="609"/>
      <c r="Z20" s="609"/>
      <c r="AA20" s="610"/>
      <c r="AB20" s="62"/>
    </row>
    <row r="21" spans="2:28" s="46" customFormat="1" ht="30.75" customHeight="1" thickBot="1" x14ac:dyDescent="0.25">
      <c r="B21" s="60"/>
      <c r="C21" s="687"/>
      <c r="D21" s="688"/>
      <c r="E21" s="688"/>
      <c r="F21" s="688"/>
      <c r="G21" s="688"/>
      <c r="H21" s="689"/>
      <c r="I21" s="817"/>
      <c r="J21" s="818"/>
      <c r="K21" s="818"/>
      <c r="L21" s="819"/>
      <c r="M21" s="823" t="s">
        <v>156</v>
      </c>
      <c r="N21" s="824"/>
      <c r="O21" s="824"/>
      <c r="P21" s="824"/>
      <c r="Q21" s="824"/>
      <c r="R21" s="824"/>
      <c r="S21" s="825"/>
      <c r="T21" s="1516" t="s">
        <v>896</v>
      </c>
      <c r="U21" s="824"/>
      <c r="V21" s="824"/>
      <c r="W21" s="824"/>
      <c r="X21" s="824"/>
      <c r="Y21" s="824"/>
      <c r="Z21" s="824"/>
      <c r="AA21" s="825"/>
      <c r="AB21" s="62"/>
    </row>
    <row r="22" spans="2:28" ht="15" thickBot="1" x14ac:dyDescent="0.25">
      <c r="B22" s="60"/>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2"/>
    </row>
    <row r="23" spans="2:28" ht="31.5" customHeight="1" x14ac:dyDescent="0.2">
      <c r="B23" s="60"/>
      <c r="C23" s="608" t="s">
        <v>25</v>
      </c>
      <c r="D23" s="609"/>
      <c r="E23" s="609"/>
      <c r="F23" s="609"/>
      <c r="G23" s="609"/>
      <c r="H23" s="609"/>
      <c r="I23" s="610"/>
      <c r="J23" s="608" t="s">
        <v>26</v>
      </c>
      <c r="K23" s="609"/>
      <c r="L23" s="609"/>
      <c r="M23" s="609"/>
      <c r="N23" s="609"/>
      <c r="O23" s="609"/>
      <c r="P23" s="610"/>
      <c r="Q23" s="608" t="s">
        <v>27</v>
      </c>
      <c r="R23" s="609"/>
      <c r="S23" s="609"/>
      <c r="T23" s="609"/>
      <c r="U23" s="609"/>
      <c r="V23" s="609"/>
      <c r="W23" s="609"/>
      <c r="X23" s="609"/>
      <c r="Y23" s="609"/>
      <c r="Z23" s="609"/>
      <c r="AA23" s="610"/>
      <c r="AB23" s="62"/>
    </row>
    <row r="24" spans="2:28" ht="27" customHeight="1" thickBot="1" x14ac:dyDescent="0.25">
      <c r="B24" s="60"/>
      <c r="C24" s="808" t="s">
        <v>809</v>
      </c>
      <c r="D24" s="809"/>
      <c r="E24" s="809"/>
      <c r="F24" s="809"/>
      <c r="G24" s="809"/>
      <c r="H24" s="809"/>
      <c r="I24" s="810"/>
      <c r="J24" s="808" t="s">
        <v>810</v>
      </c>
      <c r="K24" s="809"/>
      <c r="L24" s="809"/>
      <c r="M24" s="809"/>
      <c r="N24" s="809"/>
      <c r="O24" s="809"/>
      <c r="P24" s="810"/>
      <c r="Q24" s="811" t="s">
        <v>227</v>
      </c>
      <c r="R24" s="812"/>
      <c r="S24" s="812"/>
      <c r="T24" s="812"/>
      <c r="U24" s="812"/>
      <c r="V24" s="812"/>
      <c r="W24" s="812"/>
      <c r="X24" s="812"/>
      <c r="Y24" s="812"/>
      <c r="Z24" s="812"/>
      <c r="AA24" s="813"/>
      <c r="AB24" s="62"/>
    </row>
    <row r="25" spans="2:28" ht="15" thickBot="1" x14ac:dyDescent="0.25">
      <c r="B25" s="60"/>
      <c r="C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62"/>
    </row>
    <row r="26" spans="2:28" ht="33" customHeight="1" thickBot="1" x14ac:dyDescent="0.25">
      <c r="B26" s="60"/>
      <c r="C26" s="629" t="s">
        <v>31</v>
      </c>
      <c r="D26" s="630"/>
      <c r="E26" s="630"/>
      <c r="F26" s="630"/>
      <c r="G26" s="630"/>
      <c r="H26" s="631"/>
      <c r="I26" s="801" t="s">
        <v>911</v>
      </c>
      <c r="J26" s="802"/>
      <c r="K26" s="802"/>
      <c r="L26" s="802"/>
      <c r="M26" s="802"/>
      <c r="N26" s="802"/>
      <c r="O26" s="802"/>
      <c r="P26" s="802"/>
      <c r="Q26" s="802"/>
      <c r="R26" s="802"/>
      <c r="S26" s="802"/>
      <c r="T26" s="802"/>
      <c r="U26" s="802"/>
      <c r="V26" s="802"/>
      <c r="W26" s="802"/>
      <c r="X26" s="802"/>
      <c r="Y26" s="802"/>
      <c r="Z26" s="802"/>
      <c r="AA26" s="803"/>
      <c r="AB26" s="62"/>
    </row>
    <row r="27" spans="2:28" ht="15.75" thickBot="1" x14ac:dyDescent="0.25">
      <c r="B27" s="60"/>
      <c r="C27" s="59"/>
      <c r="D27" s="59"/>
      <c r="E27" s="59"/>
      <c r="F27" s="59"/>
      <c r="G27" s="59"/>
      <c r="H27" s="59"/>
      <c r="I27" s="63"/>
      <c r="J27" s="63"/>
      <c r="K27" s="63"/>
      <c r="L27" s="63"/>
      <c r="M27" s="63"/>
      <c r="N27" s="63"/>
      <c r="O27" s="63"/>
      <c r="P27" s="63"/>
      <c r="Q27" s="63"/>
      <c r="R27" s="63"/>
      <c r="S27" s="63"/>
      <c r="T27" s="63"/>
      <c r="U27" s="63"/>
      <c r="V27" s="63"/>
      <c r="W27" s="63"/>
      <c r="X27" s="63"/>
      <c r="Y27" s="63"/>
      <c r="Z27" s="63"/>
      <c r="AA27" s="63"/>
      <c r="AB27" s="62"/>
    </row>
    <row r="28" spans="2:28" ht="53.25" customHeight="1" thickBot="1" x14ac:dyDescent="0.25">
      <c r="B28" s="60"/>
      <c r="C28" s="629" t="s">
        <v>33</v>
      </c>
      <c r="D28" s="630"/>
      <c r="E28" s="630"/>
      <c r="F28" s="630"/>
      <c r="G28" s="630"/>
      <c r="H28" s="2258"/>
      <c r="I28" s="2259">
        <v>0</v>
      </c>
      <c r="J28" s="2260"/>
      <c r="K28" s="618" t="s">
        <v>34</v>
      </c>
      <c r="L28" s="618"/>
      <c r="M28" s="618"/>
      <c r="N28" s="619"/>
      <c r="O28" s="805" t="s">
        <v>35</v>
      </c>
      <c r="P28" s="806"/>
      <c r="Q28" s="806"/>
      <c r="R28" s="807"/>
      <c r="S28" s="64"/>
      <c r="T28" s="806" t="s">
        <v>36</v>
      </c>
      <c r="U28" s="806"/>
      <c r="V28" s="807"/>
      <c r="W28" s="31" t="s">
        <v>37</v>
      </c>
      <c r="X28" s="635" t="s">
        <v>38</v>
      </c>
      <c r="Y28" s="636"/>
      <c r="Z28" s="637"/>
      <c r="AA28" s="65"/>
      <c r="AB28" s="62"/>
    </row>
    <row r="29" spans="2:28" ht="15" thickBot="1" x14ac:dyDescent="0.25">
      <c r="B29" s="60"/>
      <c r="C29" s="61"/>
      <c r="D29" s="61"/>
      <c r="E29" s="61"/>
      <c r="F29" s="61"/>
      <c r="G29" s="61"/>
      <c r="H29" s="61"/>
      <c r="I29" s="61"/>
      <c r="J29" s="61"/>
      <c r="K29" s="61"/>
      <c r="L29" s="61"/>
      <c r="M29" s="61"/>
      <c r="N29" s="61"/>
      <c r="O29" s="61"/>
      <c r="P29" s="61"/>
      <c r="Q29" s="61"/>
      <c r="R29" s="61"/>
      <c r="S29" s="61"/>
      <c r="T29" s="61"/>
      <c r="U29" s="61"/>
      <c r="V29" s="61"/>
      <c r="W29" s="61"/>
      <c r="X29" s="61"/>
      <c r="Y29" s="61"/>
      <c r="Z29" s="61"/>
      <c r="AA29" s="61"/>
      <c r="AB29" s="62"/>
    </row>
    <row r="30" spans="2:28" ht="15" customHeight="1" x14ac:dyDescent="0.25">
      <c r="B30" s="60"/>
      <c r="C30" s="651" t="s">
        <v>39</v>
      </c>
      <c r="D30" s="652"/>
      <c r="E30" s="652"/>
      <c r="F30" s="652"/>
      <c r="G30" s="652"/>
      <c r="H30" s="652"/>
      <c r="I30" s="652"/>
      <c r="J30" s="653"/>
      <c r="K30" s="660" t="s">
        <v>40</v>
      </c>
      <c r="L30" s="661"/>
      <c r="M30" s="661"/>
      <c r="N30" s="661"/>
      <c r="O30" s="661"/>
      <c r="P30" s="661"/>
      <c r="Q30" s="661"/>
      <c r="R30" s="661"/>
      <c r="S30" s="662" t="s">
        <v>41</v>
      </c>
      <c r="T30" s="662"/>
      <c r="U30" s="662"/>
      <c r="V30" s="662"/>
      <c r="W30" s="662"/>
      <c r="X30" s="663" t="s">
        <v>42</v>
      </c>
      <c r="Y30" s="663"/>
      <c r="Z30" s="663"/>
      <c r="AA30" s="664"/>
      <c r="AB30" s="62"/>
    </row>
    <row r="31" spans="2:28" ht="14.25" customHeight="1" x14ac:dyDescent="0.2">
      <c r="B31" s="60"/>
      <c r="C31" s="654"/>
      <c r="D31" s="797"/>
      <c r="E31" s="797"/>
      <c r="F31" s="797"/>
      <c r="G31" s="797"/>
      <c r="H31" s="797"/>
      <c r="I31" s="797"/>
      <c r="J31" s="656"/>
      <c r="K31" s="798" t="s">
        <v>43</v>
      </c>
      <c r="L31" s="799"/>
      <c r="M31" s="799"/>
      <c r="N31" s="799"/>
      <c r="O31" s="799" t="s">
        <v>44</v>
      </c>
      <c r="P31" s="799"/>
      <c r="Q31" s="799"/>
      <c r="R31" s="799"/>
      <c r="S31" s="799" t="s">
        <v>43</v>
      </c>
      <c r="T31" s="799"/>
      <c r="U31" s="799" t="s">
        <v>44</v>
      </c>
      <c r="V31" s="799"/>
      <c r="W31" s="799"/>
      <c r="X31" s="799" t="s">
        <v>43</v>
      </c>
      <c r="Y31" s="799"/>
      <c r="Z31" s="799" t="s">
        <v>44</v>
      </c>
      <c r="AA31" s="800"/>
      <c r="AB31" s="62"/>
    </row>
    <row r="32" spans="2:28" ht="15" customHeight="1" thickBot="1" x14ac:dyDescent="0.25">
      <c r="B32" s="60"/>
      <c r="C32" s="657"/>
      <c r="D32" s="658"/>
      <c r="E32" s="658"/>
      <c r="F32" s="658"/>
      <c r="G32" s="658"/>
      <c r="H32" s="658"/>
      <c r="I32" s="658"/>
      <c r="J32" s="659"/>
      <c r="K32" s="2261">
        <v>250</v>
      </c>
      <c r="L32" s="2262"/>
      <c r="M32" s="2262"/>
      <c r="N32" s="2262"/>
      <c r="O32" s="2262">
        <v>500</v>
      </c>
      <c r="P32" s="2262"/>
      <c r="Q32" s="2262"/>
      <c r="R32" s="2262"/>
      <c r="S32" s="2262">
        <v>1</v>
      </c>
      <c r="T32" s="2262"/>
      <c r="U32" s="2262">
        <v>250</v>
      </c>
      <c r="V32" s="2262"/>
      <c r="W32" s="2262"/>
      <c r="X32" s="2262">
        <v>0</v>
      </c>
      <c r="Y32" s="2262"/>
      <c r="Z32" s="2262">
        <v>0</v>
      </c>
      <c r="AA32" s="2263"/>
      <c r="AB32" s="62"/>
    </row>
    <row r="33" spans="2:28" ht="15" thickBot="1" x14ac:dyDescent="0.25">
      <c r="B33" s="60"/>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2"/>
    </row>
    <row r="34" spans="2:28" s="68" customFormat="1" ht="15.75" thickBot="1" x14ac:dyDescent="0.25">
      <c r="B34" s="268"/>
      <c r="C34" s="1008" t="s">
        <v>45</v>
      </c>
      <c r="D34" s="1009"/>
      <c r="E34" s="1009"/>
      <c r="F34" s="1009"/>
      <c r="G34" s="1009"/>
      <c r="H34" s="1009"/>
      <c r="I34" s="1009"/>
      <c r="J34" s="1009"/>
      <c r="K34" s="1009"/>
      <c r="L34" s="1009"/>
      <c r="M34" s="1009"/>
      <c r="N34" s="1009"/>
      <c r="O34" s="1009"/>
      <c r="P34" s="1009"/>
      <c r="Q34" s="1009"/>
      <c r="R34" s="1009"/>
      <c r="S34" s="1009"/>
      <c r="T34" s="1009"/>
      <c r="U34" s="1009"/>
      <c r="V34" s="1009"/>
      <c r="W34" s="1009"/>
      <c r="X34" s="1009"/>
      <c r="Y34" s="1009"/>
      <c r="Z34" s="1009"/>
      <c r="AA34" s="1010"/>
      <c r="AB34" s="62"/>
    </row>
    <row r="35" spans="2:28" s="68" customFormat="1" ht="81" customHeight="1" thickBot="1" x14ac:dyDescent="0.25">
      <c r="B35" s="268"/>
      <c r="C35" s="1008" t="s">
        <v>46</v>
      </c>
      <c r="D35" s="1009"/>
      <c r="E35" s="1009"/>
      <c r="F35" s="1009"/>
      <c r="G35" s="1010"/>
      <c r="H35" s="202" t="s">
        <v>912</v>
      </c>
      <c r="I35" s="202" t="s">
        <v>899</v>
      </c>
      <c r="J35" s="167" t="s">
        <v>49</v>
      </c>
      <c r="K35" s="1146" t="s">
        <v>50</v>
      </c>
      <c r="L35" s="1147"/>
      <c r="M35" s="1147"/>
      <c r="N35" s="1147"/>
      <c r="O35" s="1147"/>
      <c r="P35" s="1147"/>
      <c r="Q35" s="1147"/>
      <c r="R35" s="1147"/>
      <c r="S35" s="1147"/>
      <c r="T35" s="1147"/>
      <c r="U35" s="1147"/>
      <c r="V35" s="1147"/>
      <c r="W35" s="1147"/>
      <c r="X35" s="1147"/>
      <c r="Y35" s="1147"/>
      <c r="Z35" s="1147"/>
      <c r="AA35" s="1148"/>
      <c r="AB35" s="62"/>
    </row>
    <row r="36" spans="2:28" s="68" customFormat="1" ht="39.75" customHeight="1" x14ac:dyDescent="0.2">
      <c r="B36" s="268"/>
      <c r="C36" s="1849" t="s">
        <v>853</v>
      </c>
      <c r="D36" s="1850"/>
      <c r="E36" s="1850"/>
      <c r="F36" s="1850"/>
      <c r="G36" s="1851"/>
      <c r="H36" s="180">
        <v>1</v>
      </c>
      <c r="I36" s="180">
        <v>645</v>
      </c>
      <c r="J36" s="180">
        <f>+(H36/I36)*100000</f>
        <v>155.03875968992247</v>
      </c>
      <c r="K36" s="1152" t="s">
        <v>900</v>
      </c>
      <c r="L36" s="1153"/>
      <c r="M36" s="1153"/>
      <c r="N36" s="1153"/>
      <c r="O36" s="1153"/>
      <c r="P36" s="1153"/>
      <c r="Q36" s="1153"/>
      <c r="R36" s="1153"/>
      <c r="S36" s="1153"/>
      <c r="T36" s="1153"/>
      <c r="U36" s="1153"/>
      <c r="V36" s="1153"/>
      <c r="W36" s="1153"/>
      <c r="X36" s="1153"/>
      <c r="Y36" s="1153"/>
      <c r="Z36" s="1153"/>
      <c r="AA36" s="1154"/>
      <c r="AB36" s="62"/>
    </row>
    <row r="37" spans="2:28" s="68" customFormat="1" ht="39.75" customHeight="1" thickBot="1" x14ac:dyDescent="0.25">
      <c r="B37" s="268"/>
      <c r="C37" s="1849" t="s">
        <v>855</v>
      </c>
      <c r="D37" s="1850"/>
      <c r="E37" s="1850"/>
      <c r="F37" s="1850"/>
      <c r="G37" s="1851"/>
      <c r="H37" s="388">
        <v>0</v>
      </c>
      <c r="I37" s="388">
        <v>630</v>
      </c>
      <c r="J37" s="379">
        <f>+(H37/I37)*100000</f>
        <v>0</v>
      </c>
      <c r="K37" s="2073" t="s">
        <v>901</v>
      </c>
      <c r="L37" s="2074"/>
      <c r="M37" s="2074"/>
      <c r="N37" s="2074"/>
      <c r="O37" s="2074"/>
      <c r="P37" s="2074"/>
      <c r="Q37" s="2074"/>
      <c r="R37" s="2074"/>
      <c r="S37" s="2074"/>
      <c r="T37" s="2074"/>
      <c r="U37" s="2074"/>
      <c r="V37" s="2074"/>
      <c r="W37" s="2074"/>
      <c r="X37" s="2074"/>
      <c r="Y37" s="2074"/>
      <c r="Z37" s="2074"/>
      <c r="AA37" s="2075"/>
      <c r="AB37" s="62"/>
    </row>
    <row r="38" spans="2:28" s="68" customFormat="1" ht="15.75" customHeight="1" thickBot="1" x14ac:dyDescent="0.3">
      <c r="B38" s="268"/>
      <c r="C38" s="1002" t="s">
        <v>51</v>
      </c>
      <c r="D38" s="1003"/>
      <c r="E38" s="1003"/>
      <c r="F38" s="1003"/>
      <c r="G38" s="1004"/>
      <c r="H38" s="389">
        <f>+SUM(H36:H37)</f>
        <v>1</v>
      </c>
      <c r="I38" s="389">
        <f>+AVERAGE(I36:I37)</f>
        <v>637.5</v>
      </c>
      <c r="J38" s="402">
        <f>+AVERAGE(J36:J37)</f>
        <v>77.519379844961236</v>
      </c>
      <c r="K38" s="1005"/>
      <c r="L38" s="1006"/>
      <c r="M38" s="1006"/>
      <c r="N38" s="1006"/>
      <c r="O38" s="1006"/>
      <c r="P38" s="1006"/>
      <c r="Q38" s="1006"/>
      <c r="R38" s="1006"/>
      <c r="S38" s="1006"/>
      <c r="T38" s="1006"/>
      <c r="U38" s="1006"/>
      <c r="V38" s="1006"/>
      <c r="W38" s="1006"/>
      <c r="X38" s="1006"/>
      <c r="Y38" s="1006"/>
      <c r="Z38" s="1006"/>
      <c r="AA38" s="1007"/>
      <c r="AB38" s="62"/>
    </row>
    <row r="39" spans="2:28" s="68" customFormat="1" ht="5.25" customHeight="1" x14ac:dyDescent="0.2">
      <c r="B39" s="268"/>
      <c r="C39" s="61"/>
      <c r="D39" s="61"/>
      <c r="E39" s="61"/>
      <c r="F39" s="61"/>
      <c r="G39" s="61"/>
      <c r="H39" s="327"/>
      <c r="I39" s="327"/>
      <c r="J39" s="137"/>
      <c r="K39" s="61"/>
      <c r="L39" s="61"/>
      <c r="M39" s="61"/>
      <c r="N39" s="61"/>
      <c r="O39" s="61"/>
      <c r="P39" s="61"/>
      <c r="Q39" s="61"/>
      <c r="R39" s="61"/>
      <c r="S39" s="61"/>
      <c r="T39" s="61"/>
      <c r="U39" s="61"/>
      <c r="V39" s="61"/>
      <c r="W39" s="61"/>
      <c r="X39" s="61"/>
      <c r="Y39" s="61"/>
      <c r="Z39" s="61"/>
      <c r="AA39" s="61"/>
      <c r="AB39" s="62"/>
    </row>
    <row r="40" spans="2:28" s="68" customFormat="1" ht="15" thickBot="1" x14ac:dyDescent="0.25">
      <c r="B40" s="268"/>
      <c r="C40" s="61"/>
      <c r="D40" s="61"/>
      <c r="E40" s="61"/>
      <c r="F40" s="61"/>
      <c r="G40" s="61"/>
      <c r="H40" s="327"/>
      <c r="I40" s="327"/>
      <c r="J40" s="137"/>
      <c r="K40" s="61"/>
      <c r="L40" s="61"/>
      <c r="M40" s="61"/>
      <c r="N40" s="61"/>
      <c r="O40" s="61"/>
      <c r="P40" s="61"/>
      <c r="Q40" s="61"/>
      <c r="R40" s="61"/>
      <c r="S40" s="61"/>
      <c r="T40" s="61"/>
      <c r="U40" s="61"/>
      <c r="V40" s="61"/>
      <c r="W40" s="61"/>
      <c r="X40" s="61"/>
      <c r="Y40" s="61"/>
      <c r="Z40" s="61"/>
      <c r="AA40" s="61"/>
      <c r="AB40" s="62"/>
    </row>
    <row r="41" spans="2:28" s="68" customFormat="1" x14ac:dyDescent="0.2">
      <c r="B41" s="268"/>
      <c r="C41" s="820" t="s">
        <v>52</v>
      </c>
      <c r="D41" s="821"/>
      <c r="E41" s="821"/>
      <c r="F41" s="821"/>
      <c r="G41" s="821"/>
      <c r="H41" s="821"/>
      <c r="I41" s="821"/>
      <c r="J41" s="821"/>
      <c r="K41" s="821"/>
      <c r="L41" s="821"/>
      <c r="M41" s="821"/>
      <c r="N41" s="821"/>
      <c r="O41" s="821"/>
      <c r="P41" s="821"/>
      <c r="Q41" s="821"/>
      <c r="R41" s="821"/>
      <c r="S41" s="821"/>
      <c r="T41" s="821"/>
      <c r="U41" s="821"/>
      <c r="V41" s="821"/>
      <c r="W41" s="821"/>
      <c r="X41" s="821"/>
      <c r="Y41" s="821"/>
      <c r="Z41" s="821"/>
      <c r="AA41" s="822"/>
      <c r="AB41" s="62"/>
    </row>
    <row r="42" spans="2:28" ht="15" thickBot="1" x14ac:dyDescent="0.25">
      <c r="B42" s="60"/>
      <c r="C42" s="1125"/>
      <c r="D42" s="1855"/>
      <c r="E42" s="1855"/>
      <c r="F42" s="1855"/>
      <c r="G42" s="1855"/>
      <c r="H42" s="1855"/>
      <c r="I42" s="1855"/>
      <c r="J42" s="1855"/>
      <c r="K42" s="1855"/>
      <c r="L42" s="1855"/>
      <c r="M42" s="1855"/>
      <c r="N42" s="1855"/>
      <c r="O42" s="1855"/>
      <c r="P42" s="1855"/>
      <c r="Q42" s="1855"/>
      <c r="R42" s="1855"/>
      <c r="S42" s="1855"/>
      <c r="T42" s="1855"/>
      <c r="U42" s="1855"/>
      <c r="V42" s="1855"/>
      <c r="W42" s="1855"/>
      <c r="X42" s="1855"/>
      <c r="Y42" s="1855"/>
      <c r="Z42" s="1855"/>
      <c r="AA42" s="1127"/>
      <c r="AB42" s="62"/>
    </row>
    <row r="43" spans="2:28" x14ac:dyDescent="0.2">
      <c r="B43" s="60"/>
      <c r="C43" s="1856"/>
      <c r="D43" s="1857"/>
      <c r="E43" s="1857"/>
      <c r="F43" s="1857"/>
      <c r="G43" s="1857"/>
      <c r="H43" s="1857"/>
      <c r="I43" s="1857"/>
      <c r="J43" s="1857"/>
      <c r="K43" s="1857"/>
      <c r="L43" s="1857"/>
      <c r="M43" s="1857"/>
      <c r="N43" s="1857"/>
      <c r="O43" s="1857"/>
      <c r="P43" s="1857"/>
      <c r="Q43" s="1857"/>
      <c r="R43" s="1857"/>
      <c r="S43" s="1857"/>
      <c r="T43" s="1857"/>
      <c r="U43" s="1857"/>
      <c r="V43" s="1857"/>
      <c r="W43" s="1857"/>
      <c r="X43" s="1857"/>
      <c r="Y43" s="1857"/>
      <c r="Z43" s="1857"/>
      <c r="AA43" s="1858"/>
      <c r="AB43" s="62"/>
    </row>
    <row r="44" spans="2:28" x14ac:dyDescent="0.2">
      <c r="B44" s="60"/>
      <c r="C44" s="1859"/>
      <c r="D44" s="1860"/>
      <c r="E44" s="1860"/>
      <c r="F44" s="1860"/>
      <c r="G44" s="1860"/>
      <c r="H44" s="1860"/>
      <c r="I44" s="1860"/>
      <c r="J44" s="1860"/>
      <c r="K44" s="1860"/>
      <c r="L44" s="1860"/>
      <c r="M44" s="1860"/>
      <c r="N44" s="1860"/>
      <c r="O44" s="1860"/>
      <c r="P44" s="1860"/>
      <c r="Q44" s="1860"/>
      <c r="R44" s="1860"/>
      <c r="S44" s="1860"/>
      <c r="T44" s="1860"/>
      <c r="U44" s="1860"/>
      <c r="V44" s="1860"/>
      <c r="W44" s="1860"/>
      <c r="X44" s="1860"/>
      <c r="Y44" s="1860"/>
      <c r="Z44" s="1860"/>
      <c r="AA44" s="1861"/>
      <c r="AB44" s="62"/>
    </row>
    <row r="45" spans="2:28" x14ac:dyDescent="0.2">
      <c r="B45" s="60"/>
      <c r="C45" s="1859"/>
      <c r="D45" s="1860"/>
      <c r="E45" s="1860"/>
      <c r="F45" s="1860"/>
      <c r="G45" s="1860"/>
      <c r="H45" s="1860"/>
      <c r="I45" s="1860"/>
      <c r="J45" s="1860"/>
      <c r="K45" s="1860"/>
      <c r="L45" s="1860"/>
      <c r="M45" s="1860"/>
      <c r="N45" s="1860"/>
      <c r="O45" s="1860"/>
      <c r="P45" s="1860"/>
      <c r="Q45" s="1860"/>
      <c r="R45" s="1860"/>
      <c r="S45" s="1860"/>
      <c r="T45" s="1860"/>
      <c r="U45" s="1860"/>
      <c r="V45" s="1860"/>
      <c r="W45" s="1860"/>
      <c r="X45" s="1860"/>
      <c r="Y45" s="1860"/>
      <c r="Z45" s="1860"/>
      <c r="AA45" s="1861"/>
      <c r="AB45" s="62"/>
    </row>
    <row r="46" spans="2:28" x14ac:dyDescent="0.2">
      <c r="B46" s="60"/>
      <c r="C46" s="1859"/>
      <c r="D46" s="1860"/>
      <c r="E46" s="1860"/>
      <c r="F46" s="1860"/>
      <c r="G46" s="1860"/>
      <c r="H46" s="1860"/>
      <c r="I46" s="1860"/>
      <c r="J46" s="1860"/>
      <c r="K46" s="1860"/>
      <c r="L46" s="1860"/>
      <c r="M46" s="1860"/>
      <c r="N46" s="1860"/>
      <c r="O46" s="1860"/>
      <c r="P46" s="1860"/>
      <c r="Q46" s="1860"/>
      <c r="R46" s="1860"/>
      <c r="S46" s="1860"/>
      <c r="T46" s="1860"/>
      <c r="U46" s="1860"/>
      <c r="V46" s="1860"/>
      <c r="W46" s="1860"/>
      <c r="X46" s="1860"/>
      <c r="Y46" s="1860"/>
      <c r="Z46" s="1860"/>
      <c r="AA46" s="1861"/>
      <c r="AB46" s="62"/>
    </row>
    <row r="47" spans="2:28" x14ac:dyDescent="0.2">
      <c r="B47" s="60"/>
      <c r="C47" s="1859"/>
      <c r="D47" s="1860"/>
      <c r="E47" s="1860"/>
      <c r="F47" s="1860"/>
      <c r="G47" s="1860"/>
      <c r="H47" s="1860"/>
      <c r="I47" s="1860"/>
      <c r="J47" s="1860"/>
      <c r="K47" s="1860"/>
      <c r="L47" s="1860"/>
      <c r="M47" s="1860"/>
      <c r="N47" s="1860"/>
      <c r="O47" s="1860"/>
      <c r="P47" s="1860"/>
      <c r="Q47" s="1860"/>
      <c r="R47" s="1860"/>
      <c r="S47" s="1860"/>
      <c r="T47" s="1860"/>
      <c r="U47" s="1860"/>
      <c r="V47" s="1860"/>
      <c r="W47" s="1860"/>
      <c r="X47" s="1860"/>
      <c r="Y47" s="1860"/>
      <c r="Z47" s="1860"/>
      <c r="AA47" s="1861"/>
      <c r="AB47" s="62"/>
    </row>
    <row r="48" spans="2:28" x14ac:dyDescent="0.2">
      <c r="B48" s="60"/>
      <c r="C48" s="1859"/>
      <c r="D48" s="1860"/>
      <c r="E48" s="1860"/>
      <c r="F48" s="1860"/>
      <c r="G48" s="1860"/>
      <c r="H48" s="1860"/>
      <c r="I48" s="1860"/>
      <c r="J48" s="1860"/>
      <c r="K48" s="1860"/>
      <c r="L48" s="1860"/>
      <c r="M48" s="1860"/>
      <c r="N48" s="1860"/>
      <c r="O48" s="1860"/>
      <c r="P48" s="1860"/>
      <c r="Q48" s="1860"/>
      <c r="R48" s="1860"/>
      <c r="S48" s="1860"/>
      <c r="T48" s="1860"/>
      <c r="U48" s="1860"/>
      <c r="V48" s="1860"/>
      <c r="W48" s="1860"/>
      <c r="X48" s="1860"/>
      <c r="Y48" s="1860"/>
      <c r="Z48" s="1860"/>
      <c r="AA48" s="1861"/>
      <c r="AB48" s="62"/>
    </row>
    <row r="49" spans="1:28" x14ac:dyDescent="0.2">
      <c r="B49" s="60"/>
      <c r="C49" s="1859"/>
      <c r="D49" s="1860"/>
      <c r="E49" s="1860"/>
      <c r="F49" s="1860"/>
      <c r="G49" s="1860"/>
      <c r="H49" s="1860"/>
      <c r="I49" s="1860"/>
      <c r="J49" s="1860"/>
      <c r="K49" s="1860"/>
      <c r="L49" s="1860"/>
      <c r="M49" s="1860"/>
      <c r="N49" s="1860"/>
      <c r="O49" s="1860"/>
      <c r="P49" s="1860"/>
      <c r="Q49" s="1860"/>
      <c r="R49" s="1860"/>
      <c r="S49" s="1860"/>
      <c r="T49" s="1860"/>
      <c r="U49" s="1860"/>
      <c r="V49" s="1860"/>
      <c r="W49" s="1860"/>
      <c r="X49" s="1860"/>
      <c r="Y49" s="1860"/>
      <c r="Z49" s="1860"/>
      <c r="AA49" s="1861"/>
      <c r="AB49" s="62"/>
    </row>
    <row r="50" spans="1:28" x14ac:dyDescent="0.2">
      <c r="B50" s="60"/>
      <c r="C50" s="1859"/>
      <c r="D50" s="1860"/>
      <c r="E50" s="1860"/>
      <c r="F50" s="1860"/>
      <c r="G50" s="1860"/>
      <c r="H50" s="1860"/>
      <c r="I50" s="1860"/>
      <c r="J50" s="1860"/>
      <c r="K50" s="1860"/>
      <c r="L50" s="1860"/>
      <c r="M50" s="1860"/>
      <c r="N50" s="1860"/>
      <c r="O50" s="1860"/>
      <c r="P50" s="1860"/>
      <c r="Q50" s="1860"/>
      <c r="R50" s="1860"/>
      <c r="S50" s="1860"/>
      <c r="T50" s="1860"/>
      <c r="U50" s="1860"/>
      <c r="V50" s="1860"/>
      <c r="W50" s="1860"/>
      <c r="X50" s="1860"/>
      <c r="Y50" s="1860"/>
      <c r="Z50" s="1860"/>
      <c r="AA50" s="1861"/>
      <c r="AB50" s="62"/>
    </row>
    <row r="51" spans="1:28" x14ac:dyDescent="0.2">
      <c r="B51" s="60"/>
      <c r="C51" s="1859"/>
      <c r="D51" s="1860"/>
      <c r="E51" s="1860"/>
      <c r="F51" s="1860"/>
      <c r="G51" s="1860"/>
      <c r="H51" s="1860"/>
      <c r="I51" s="1860"/>
      <c r="J51" s="1860"/>
      <c r="K51" s="1860"/>
      <c r="L51" s="1860"/>
      <c r="M51" s="1860"/>
      <c r="N51" s="1860"/>
      <c r="O51" s="1860"/>
      <c r="P51" s="1860"/>
      <c r="Q51" s="1860"/>
      <c r="R51" s="1860"/>
      <c r="S51" s="1860"/>
      <c r="T51" s="1860"/>
      <c r="U51" s="1860"/>
      <c r="V51" s="1860"/>
      <c r="W51" s="1860"/>
      <c r="X51" s="1860"/>
      <c r="Y51" s="1860"/>
      <c r="Z51" s="1860"/>
      <c r="AA51" s="1861"/>
      <c r="AB51" s="62"/>
    </row>
    <row r="52" spans="1:28" x14ac:dyDescent="0.2">
      <c r="B52" s="60"/>
      <c r="C52" s="1859"/>
      <c r="D52" s="1860"/>
      <c r="E52" s="1860"/>
      <c r="F52" s="1860"/>
      <c r="G52" s="1860"/>
      <c r="H52" s="1860"/>
      <c r="I52" s="1860"/>
      <c r="J52" s="1860"/>
      <c r="K52" s="1860"/>
      <c r="L52" s="1860"/>
      <c r="M52" s="1860"/>
      <c r="N52" s="1860"/>
      <c r="O52" s="1860"/>
      <c r="P52" s="1860"/>
      <c r="Q52" s="1860"/>
      <c r="R52" s="1860"/>
      <c r="S52" s="1860"/>
      <c r="T52" s="1860"/>
      <c r="U52" s="1860"/>
      <c r="V52" s="1860"/>
      <c r="W52" s="1860"/>
      <c r="X52" s="1860"/>
      <c r="Y52" s="1860"/>
      <c r="Z52" s="1860"/>
      <c r="AA52" s="1861"/>
      <c r="AB52" s="62"/>
    </row>
    <row r="53" spans="1:28" x14ac:dyDescent="0.2">
      <c r="B53" s="60"/>
      <c r="C53" s="1859"/>
      <c r="D53" s="1860"/>
      <c r="E53" s="1860"/>
      <c r="F53" s="1860"/>
      <c r="G53" s="1860"/>
      <c r="H53" s="1860"/>
      <c r="I53" s="1860"/>
      <c r="J53" s="1860"/>
      <c r="K53" s="1860"/>
      <c r="L53" s="1860"/>
      <c r="M53" s="1860"/>
      <c r="N53" s="1860"/>
      <c r="O53" s="1860"/>
      <c r="P53" s="1860"/>
      <c r="Q53" s="1860"/>
      <c r="R53" s="1860"/>
      <c r="S53" s="1860"/>
      <c r="T53" s="1860"/>
      <c r="U53" s="1860"/>
      <c r="V53" s="1860"/>
      <c r="W53" s="1860"/>
      <c r="X53" s="1860"/>
      <c r="Y53" s="1860"/>
      <c r="Z53" s="1860"/>
      <c r="AA53" s="1861"/>
      <c r="AB53" s="62"/>
    </row>
    <row r="54" spans="1:28" x14ac:dyDescent="0.2">
      <c r="B54" s="60"/>
      <c r="C54" s="1859"/>
      <c r="D54" s="1860"/>
      <c r="E54" s="1860"/>
      <c r="F54" s="1860"/>
      <c r="G54" s="1860"/>
      <c r="H54" s="1860"/>
      <c r="I54" s="1860"/>
      <c r="J54" s="1860"/>
      <c r="K54" s="1860"/>
      <c r="L54" s="1860"/>
      <c r="M54" s="1860"/>
      <c r="N54" s="1860"/>
      <c r="O54" s="1860"/>
      <c r="P54" s="1860"/>
      <c r="Q54" s="1860"/>
      <c r="R54" s="1860"/>
      <c r="S54" s="1860"/>
      <c r="T54" s="1860"/>
      <c r="U54" s="1860"/>
      <c r="V54" s="1860"/>
      <c r="W54" s="1860"/>
      <c r="X54" s="1860"/>
      <c r="Y54" s="1860"/>
      <c r="Z54" s="1860"/>
      <c r="AA54" s="1861"/>
      <c r="AB54" s="62"/>
    </row>
    <row r="55" spans="1:28" ht="15" thickBot="1" x14ac:dyDescent="0.25">
      <c r="B55" s="60"/>
      <c r="C55" s="1862"/>
      <c r="D55" s="1863"/>
      <c r="E55" s="1863"/>
      <c r="F55" s="1863"/>
      <c r="G55" s="1863"/>
      <c r="H55" s="1863"/>
      <c r="I55" s="1863"/>
      <c r="J55" s="1863"/>
      <c r="K55" s="1863"/>
      <c r="L55" s="1863"/>
      <c r="M55" s="1863"/>
      <c r="N55" s="1863"/>
      <c r="O55" s="1863"/>
      <c r="P55" s="1863"/>
      <c r="Q55" s="1863"/>
      <c r="R55" s="1863"/>
      <c r="S55" s="1863"/>
      <c r="T55" s="1863"/>
      <c r="U55" s="1863"/>
      <c r="V55" s="1863"/>
      <c r="W55" s="1863"/>
      <c r="X55" s="1863"/>
      <c r="Y55" s="1863"/>
      <c r="Z55" s="1863"/>
      <c r="AA55" s="1864"/>
      <c r="AB55" s="62"/>
    </row>
    <row r="56" spans="1:28" x14ac:dyDescent="0.2">
      <c r="B56" s="285"/>
      <c r="C56" s="328"/>
      <c r="D56" s="328"/>
      <c r="E56" s="328"/>
      <c r="F56" s="328"/>
      <c r="G56" s="328"/>
      <c r="H56" s="328"/>
      <c r="I56" s="328"/>
      <c r="J56" s="328"/>
      <c r="K56" s="328"/>
      <c r="L56" s="328"/>
      <c r="M56" s="328"/>
      <c r="N56" s="328"/>
      <c r="O56" s="328"/>
      <c r="P56" s="328"/>
      <c r="Q56" s="328"/>
      <c r="R56" s="328"/>
      <c r="S56" s="328"/>
      <c r="T56" s="328"/>
      <c r="U56" s="328"/>
      <c r="V56" s="328"/>
      <c r="W56" s="328"/>
      <c r="X56" s="328"/>
      <c r="Y56" s="328"/>
      <c r="Z56" s="328"/>
      <c r="AA56" s="328"/>
      <c r="AB56" s="80"/>
    </row>
    <row r="57" spans="1:28" ht="15" thickBot="1" x14ac:dyDescent="0.25">
      <c r="B57" s="287"/>
      <c r="C57" s="329"/>
      <c r="D57" s="329"/>
      <c r="E57" s="329"/>
      <c r="F57" s="329"/>
      <c r="G57" s="329"/>
      <c r="H57" s="329"/>
      <c r="I57" s="329"/>
      <c r="J57" s="329"/>
      <c r="K57" s="329"/>
      <c r="L57" s="329"/>
      <c r="M57" s="329"/>
      <c r="N57" s="329"/>
      <c r="O57" s="329"/>
      <c r="P57" s="329"/>
      <c r="Q57" s="329"/>
      <c r="R57" s="329"/>
      <c r="S57" s="329"/>
      <c r="T57" s="329"/>
      <c r="U57" s="329"/>
      <c r="V57" s="329"/>
      <c r="W57" s="329"/>
      <c r="X57" s="329"/>
      <c r="Y57" s="329"/>
      <c r="Z57" s="329"/>
      <c r="AA57" s="329"/>
      <c r="AB57" s="83"/>
    </row>
    <row r="58" spans="1:28" ht="15.75" x14ac:dyDescent="0.2">
      <c r="B58" s="289"/>
      <c r="C58" s="993" t="s">
        <v>46</v>
      </c>
      <c r="D58" s="994"/>
      <c r="E58" s="994"/>
      <c r="F58" s="994"/>
      <c r="G58" s="995"/>
      <c r="H58" s="993" t="s">
        <v>91</v>
      </c>
      <c r="I58" s="995"/>
      <c r="J58" s="993" t="s">
        <v>64</v>
      </c>
      <c r="K58" s="994"/>
      <c r="L58" s="994"/>
      <c r="M58" s="995"/>
      <c r="N58" s="993" t="s">
        <v>53</v>
      </c>
      <c r="O58" s="994"/>
      <c r="P58" s="994"/>
      <c r="Q58" s="994"/>
      <c r="R58" s="994"/>
      <c r="S58" s="994"/>
      <c r="T58" s="994"/>
      <c r="U58" s="995"/>
      <c r="V58" s="1139" t="s">
        <v>54</v>
      </c>
      <c r="W58" s="1139"/>
      <c r="X58" s="1139"/>
      <c r="Y58" s="1139"/>
      <c r="Z58" s="1139"/>
      <c r="AA58" s="1140"/>
      <c r="AB58" s="25"/>
    </row>
    <row r="59" spans="1:28" ht="15.75" x14ac:dyDescent="0.2">
      <c r="A59" s="46"/>
      <c r="B59" s="26"/>
      <c r="C59" s="996"/>
      <c r="D59" s="1167"/>
      <c r="E59" s="1167"/>
      <c r="F59" s="1167"/>
      <c r="G59" s="998"/>
      <c r="H59" s="996"/>
      <c r="I59" s="998"/>
      <c r="J59" s="996"/>
      <c r="K59" s="1167"/>
      <c r="L59" s="1167"/>
      <c r="M59" s="998"/>
      <c r="N59" s="996"/>
      <c r="O59" s="1167"/>
      <c r="P59" s="1167"/>
      <c r="Q59" s="1167"/>
      <c r="R59" s="1167"/>
      <c r="S59" s="1167"/>
      <c r="T59" s="1167"/>
      <c r="U59" s="998"/>
      <c r="V59" s="1168"/>
      <c r="W59" s="1168"/>
      <c r="X59" s="1168"/>
      <c r="Y59" s="1168"/>
      <c r="Z59" s="1168"/>
      <c r="AA59" s="1142"/>
      <c r="AB59" s="25"/>
    </row>
    <row r="60" spans="1:28" ht="16.5" thickBot="1" x14ac:dyDescent="0.25">
      <c r="A60" s="46"/>
      <c r="B60" s="26"/>
      <c r="C60" s="996"/>
      <c r="D60" s="1167"/>
      <c r="E60" s="1167"/>
      <c r="F60" s="1167"/>
      <c r="G60" s="998"/>
      <c r="H60" s="996"/>
      <c r="I60" s="998"/>
      <c r="J60" s="996"/>
      <c r="K60" s="1167"/>
      <c r="L60" s="1167"/>
      <c r="M60" s="998"/>
      <c r="N60" s="996"/>
      <c r="O60" s="1167"/>
      <c r="P60" s="1167"/>
      <c r="Q60" s="1167"/>
      <c r="R60" s="1167"/>
      <c r="S60" s="1167"/>
      <c r="T60" s="1167"/>
      <c r="U60" s="998"/>
      <c r="V60" s="1168"/>
      <c r="W60" s="1168"/>
      <c r="X60" s="1168"/>
      <c r="Y60" s="1168"/>
      <c r="Z60" s="1168"/>
      <c r="AA60" s="1142"/>
      <c r="AB60" s="25"/>
    </row>
    <row r="61" spans="1:28" ht="78" customHeight="1" thickBot="1" x14ac:dyDescent="0.25">
      <c r="B61" s="289"/>
      <c r="C61" s="2266" t="s">
        <v>853</v>
      </c>
      <c r="D61" s="2022"/>
      <c r="E61" s="2022"/>
      <c r="F61" s="2022"/>
      <c r="G61" s="2022"/>
      <c r="H61" s="2022">
        <v>0</v>
      </c>
      <c r="I61" s="2022"/>
      <c r="J61" s="2226">
        <v>155</v>
      </c>
      <c r="K61" s="2226"/>
      <c r="L61" s="2226"/>
      <c r="M61" s="2226"/>
      <c r="N61" s="2264" t="s">
        <v>902</v>
      </c>
      <c r="O61" s="2264"/>
      <c r="P61" s="2264"/>
      <c r="Q61" s="2264"/>
      <c r="R61" s="2264"/>
      <c r="S61" s="2264"/>
      <c r="T61" s="2264"/>
      <c r="U61" s="2264"/>
      <c r="V61" s="2264" t="s">
        <v>903</v>
      </c>
      <c r="W61" s="2264"/>
      <c r="X61" s="2264"/>
      <c r="Y61" s="2264"/>
      <c r="Z61" s="2264"/>
      <c r="AA61" s="2265"/>
      <c r="AB61" s="87"/>
    </row>
    <row r="62" spans="1:28" ht="104.25" customHeight="1" thickBot="1" x14ac:dyDescent="0.25">
      <c r="B62" s="289"/>
      <c r="C62" s="2103" t="s">
        <v>855</v>
      </c>
      <c r="D62" s="2027"/>
      <c r="E62" s="2027"/>
      <c r="F62" s="2027"/>
      <c r="G62" s="2027"/>
      <c r="H62" s="2248">
        <v>0</v>
      </c>
      <c r="I62" s="2248"/>
      <c r="J62" s="2248">
        <v>0</v>
      </c>
      <c r="K62" s="2248"/>
      <c r="L62" s="2248"/>
      <c r="M62" s="2248"/>
      <c r="N62" s="2264" t="s">
        <v>904</v>
      </c>
      <c r="O62" s="2264"/>
      <c r="P62" s="2264"/>
      <c r="Q62" s="2264"/>
      <c r="R62" s="2264"/>
      <c r="S62" s="2264"/>
      <c r="T62" s="2264"/>
      <c r="U62" s="2264"/>
      <c r="V62" s="2264" t="s">
        <v>903</v>
      </c>
      <c r="W62" s="2264"/>
      <c r="X62" s="2264"/>
      <c r="Y62" s="2264"/>
      <c r="Z62" s="2264"/>
      <c r="AA62" s="2265"/>
      <c r="AB62" s="87"/>
    </row>
    <row r="63" spans="1:28" x14ac:dyDescent="0.2">
      <c r="B63" s="291"/>
      <c r="C63" s="328"/>
      <c r="D63" s="328"/>
      <c r="E63" s="328"/>
      <c r="F63" s="328"/>
      <c r="G63" s="328"/>
      <c r="H63" s="328"/>
      <c r="I63" s="328"/>
      <c r="J63" s="328"/>
      <c r="K63" s="328"/>
      <c r="L63" s="328"/>
      <c r="M63" s="328"/>
      <c r="N63" s="328"/>
      <c r="O63" s="328"/>
      <c r="P63" s="328"/>
      <c r="Q63" s="328"/>
      <c r="R63" s="328"/>
      <c r="S63" s="328"/>
      <c r="T63" s="328"/>
      <c r="U63" s="328"/>
      <c r="V63" s="328"/>
      <c r="W63" s="328"/>
      <c r="X63" s="328"/>
      <c r="Y63" s="328"/>
      <c r="Z63" s="328"/>
      <c r="AA63" s="328"/>
      <c r="AB63" s="89"/>
    </row>
    <row r="102" ht="6" customHeight="1" x14ac:dyDescent="0.2"/>
  </sheetData>
  <mergeCells count="83">
    <mergeCell ref="C61:G61"/>
    <mergeCell ref="H61:I61"/>
    <mergeCell ref="J61:M61"/>
    <mergeCell ref="N61:U61"/>
    <mergeCell ref="V61:AA61"/>
    <mergeCell ref="C62:G62"/>
    <mergeCell ref="H62:I62"/>
    <mergeCell ref="J62:M62"/>
    <mergeCell ref="N62:U62"/>
    <mergeCell ref="V62:AA62"/>
    <mergeCell ref="C38:G38"/>
    <mergeCell ref="K38:AA38"/>
    <mergeCell ref="C41:AA42"/>
    <mergeCell ref="C43:AA55"/>
    <mergeCell ref="C58:G60"/>
    <mergeCell ref="H58:I60"/>
    <mergeCell ref="J58:M60"/>
    <mergeCell ref="N58:U60"/>
    <mergeCell ref="V58:AA6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 right="0.7" top="0.75" bottom="0.75" header="0.3" footer="0.3"/>
  <drawing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122"/>
  <sheetViews>
    <sheetView workbookViewId="0">
      <selection sqref="A1:XFD1048576"/>
    </sheetView>
  </sheetViews>
  <sheetFormatPr baseColWidth="10" defaultColWidth="3.7109375" defaultRowHeight="14.25" x14ac:dyDescent="0.2"/>
  <cols>
    <col min="1" max="1" width="3.7109375" style="48"/>
    <col min="2" max="2" width="2.85546875" style="48" customWidth="1"/>
    <col min="3" max="6" width="2.7109375" style="48" customWidth="1"/>
    <col min="7" max="7" width="4.28515625" style="48" customWidth="1"/>
    <col min="8" max="8" width="14.28515625" style="48" customWidth="1"/>
    <col min="9" max="9" width="13.42578125" style="48" customWidth="1"/>
    <col min="10" max="10" width="15" style="48" customWidth="1"/>
    <col min="11" max="12" width="3.42578125" style="48" customWidth="1"/>
    <col min="13" max="15" width="2.7109375" style="48" customWidth="1"/>
    <col min="16" max="16" width="3.42578125" style="48" customWidth="1"/>
    <col min="17" max="17" width="3.5703125" style="48" customWidth="1"/>
    <col min="18" max="18" width="3.7109375" style="48"/>
    <col min="19" max="19" width="3.28515625" style="48" customWidth="1"/>
    <col min="20" max="20" width="7.42578125" style="48" customWidth="1"/>
    <col min="21" max="21" width="3.5703125" style="48" customWidth="1"/>
    <col min="22" max="22" width="3.7109375" style="48"/>
    <col min="23" max="25" width="5" style="48" customWidth="1"/>
    <col min="26" max="26" width="6.7109375" style="48" customWidth="1"/>
    <col min="27" max="27" width="4.140625" style="48" customWidth="1"/>
    <col min="28" max="28" width="2" style="48" customWidth="1"/>
    <col min="29" max="30" width="3.7109375" style="48"/>
    <col min="31" max="32" width="10.5703125" style="48" customWidth="1"/>
    <col min="33" max="33" width="8.5703125" style="48" customWidth="1"/>
    <col min="34" max="16384" width="3.7109375" style="48"/>
  </cols>
  <sheetData>
    <row r="1" spans="1:28" ht="15" thickBot="1" x14ac:dyDescent="0.25">
      <c r="A1" s="46"/>
      <c r="B1" s="47"/>
      <c r="C1" s="47"/>
      <c r="D1" s="47"/>
      <c r="E1" s="47"/>
      <c r="F1" s="47"/>
    </row>
    <row r="2" spans="1:28" ht="45.75" customHeight="1" x14ac:dyDescent="0.2">
      <c r="A2" s="46"/>
      <c r="B2" s="846"/>
      <c r="C2" s="847"/>
      <c r="D2" s="847"/>
      <c r="E2" s="847"/>
      <c r="F2" s="847"/>
      <c r="G2" s="847"/>
      <c r="H2" s="852" t="s">
        <v>0</v>
      </c>
      <c r="I2" s="852"/>
      <c r="J2" s="852"/>
      <c r="K2" s="852"/>
      <c r="L2" s="852"/>
      <c r="M2" s="852"/>
      <c r="N2" s="852"/>
      <c r="O2" s="852"/>
      <c r="P2" s="852"/>
      <c r="Q2" s="852"/>
      <c r="R2" s="852"/>
      <c r="S2" s="852"/>
      <c r="T2" s="852"/>
      <c r="U2" s="852"/>
      <c r="V2" s="852"/>
      <c r="W2" s="852"/>
      <c r="X2" s="852"/>
      <c r="Y2" s="852"/>
      <c r="Z2" s="852"/>
      <c r="AA2" s="852"/>
      <c r="AB2" s="853"/>
    </row>
    <row r="3" spans="1:28" ht="15" x14ac:dyDescent="0.2">
      <c r="A3" s="46"/>
      <c r="B3" s="848"/>
      <c r="C3" s="849"/>
      <c r="D3" s="849"/>
      <c r="E3" s="849"/>
      <c r="F3" s="849"/>
      <c r="G3" s="849"/>
      <c r="H3" s="854" t="s">
        <v>1</v>
      </c>
      <c r="I3" s="854"/>
      <c r="J3" s="854"/>
      <c r="K3" s="854"/>
      <c r="L3" s="854"/>
      <c r="M3" s="854"/>
      <c r="N3" s="854"/>
      <c r="O3" s="854"/>
      <c r="P3" s="854" t="s">
        <v>2</v>
      </c>
      <c r="Q3" s="854"/>
      <c r="R3" s="854"/>
      <c r="S3" s="854"/>
      <c r="T3" s="854"/>
      <c r="U3" s="854"/>
      <c r="V3" s="854"/>
      <c r="W3" s="854"/>
      <c r="X3" s="854"/>
      <c r="Y3" s="854"/>
      <c r="Z3" s="854"/>
      <c r="AA3" s="854"/>
      <c r="AB3" s="855"/>
    </row>
    <row r="4" spans="1:28" ht="15.75" thickBot="1" x14ac:dyDescent="0.25">
      <c r="A4" s="46"/>
      <c r="B4" s="850"/>
      <c r="C4" s="851"/>
      <c r="D4" s="851"/>
      <c r="E4" s="851"/>
      <c r="F4" s="851"/>
      <c r="G4" s="851"/>
      <c r="H4" s="856" t="s">
        <v>800</v>
      </c>
      <c r="I4" s="856"/>
      <c r="J4" s="856"/>
      <c r="K4" s="856"/>
      <c r="L4" s="856"/>
      <c r="M4" s="856"/>
      <c r="N4" s="856"/>
      <c r="O4" s="856"/>
      <c r="P4" s="856"/>
      <c r="Q4" s="856"/>
      <c r="R4" s="856"/>
      <c r="S4" s="856"/>
      <c r="T4" s="856"/>
      <c r="U4" s="856"/>
      <c r="V4" s="856"/>
      <c r="W4" s="856"/>
      <c r="X4" s="856"/>
      <c r="Y4" s="856"/>
      <c r="Z4" s="856"/>
      <c r="AA4" s="856"/>
      <c r="AB4" s="857"/>
    </row>
    <row r="5" spans="1:28" ht="15" x14ac:dyDescent="0.2">
      <c r="A5" s="46"/>
      <c r="B5" s="46"/>
      <c r="C5" s="46"/>
      <c r="D5" s="46"/>
      <c r="E5" s="46"/>
      <c r="F5" s="46"/>
      <c r="G5" s="46"/>
      <c r="H5" s="49"/>
      <c r="I5" s="49"/>
      <c r="J5" s="49"/>
      <c r="K5" s="49"/>
      <c r="L5" s="49"/>
      <c r="M5" s="49"/>
      <c r="N5" s="49"/>
      <c r="O5" s="49"/>
      <c r="P5" s="49"/>
      <c r="Q5" s="49"/>
      <c r="R5" s="49"/>
      <c r="S5" s="49"/>
      <c r="T5" s="49"/>
      <c r="U5" s="49"/>
      <c r="V5" s="49"/>
      <c r="W5" s="49"/>
      <c r="X5" s="49"/>
      <c r="Y5" s="49"/>
      <c r="Z5" s="49"/>
      <c r="AA5" s="49"/>
      <c r="AB5" s="49"/>
    </row>
    <row r="6" spans="1:28" ht="15.75" thickBot="1" x14ac:dyDescent="0.25">
      <c r="B6" s="50"/>
      <c r="C6" s="51"/>
      <c r="D6" s="51"/>
      <c r="E6" s="51"/>
      <c r="F6" s="51"/>
      <c r="G6" s="51"/>
      <c r="H6" s="51"/>
      <c r="I6" s="52"/>
      <c r="J6" s="52"/>
      <c r="K6" s="52"/>
      <c r="L6" s="52"/>
      <c r="M6" s="52"/>
      <c r="N6" s="52"/>
      <c r="O6" s="52"/>
      <c r="P6" s="52"/>
      <c r="Q6" s="52"/>
      <c r="R6" s="53"/>
      <c r="S6" s="53"/>
      <c r="T6" s="53"/>
      <c r="U6" s="53"/>
      <c r="V6" s="53"/>
      <c r="W6" s="51"/>
      <c r="X6" s="51"/>
      <c r="Y6" s="51"/>
      <c r="Z6" s="51"/>
      <c r="AA6" s="51"/>
      <c r="AB6" s="54"/>
    </row>
    <row r="7" spans="1:28" ht="15" customHeight="1" x14ac:dyDescent="0.2">
      <c r="B7" s="55"/>
      <c r="C7" s="666" t="s">
        <v>4</v>
      </c>
      <c r="D7" s="667"/>
      <c r="E7" s="667"/>
      <c r="F7" s="667"/>
      <c r="G7" s="667"/>
      <c r="H7" s="668"/>
      <c r="I7" s="700" t="s">
        <v>801</v>
      </c>
      <c r="J7" s="701"/>
      <c r="K7" s="701"/>
      <c r="L7" s="701"/>
      <c r="M7" s="701"/>
      <c r="N7" s="701"/>
      <c r="O7" s="701"/>
      <c r="P7" s="701"/>
      <c r="Q7" s="701"/>
      <c r="R7" s="701"/>
      <c r="S7" s="701"/>
      <c r="T7" s="701"/>
      <c r="U7" s="701"/>
      <c r="V7" s="701"/>
      <c r="W7" s="701"/>
      <c r="X7" s="701"/>
      <c r="Y7" s="701"/>
      <c r="Z7" s="701"/>
      <c r="AA7" s="702"/>
      <c r="AB7" s="56"/>
    </row>
    <row r="8" spans="1:28" ht="15.75" thickBot="1" x14ac:dyDescent="0.25">
      <c r="B8" s="55"/>
      <c r="C8" s="669"/>
      <c r="D8" s="670"/>
      <c r="E8" s="670"/>
      <c r="F8" s="670"/>
      <c r="G8" s="670"/>
      <c r="H8" s="671"/>
      <c r="I8" s="703"/>
      <c r="J8" s="704"/>
      <c r="K8" s="704"/>
      <c r="L8" s="704"/>
      <c r="M8" s="704"/>
      <c r="N8" s="704"/>
      <c r="O8" s="704"/>
      <c r="P8" s="704"/>
      <c r="Q8" s="704"/>
      <c r="R8" s="704"/>
      <c r="S8" s="704"/>
      <c r="T8" s="704"/>
      <c r="U8" s="704"/>
      <c r="V8" s="704"/>
      <c r="W8" s="704"/>
      <c r="X8" s="704"/>
      <c r="Y8" s="704"/>
      <c r="Z8" s="704"/>
      <c r="AA8" s="705"/>
      <c r="AB8" s="56"/>
    </row>
    <row r="9" spans="1:28" ht="15.75" thickBot="1" x14ac:dyDescent="0.25">
      <c r="B9" s="55"/>
      <c r="C9" s="57"/>
      <c r="D9" s="57"/>
      <c r="E9" s="57"/>
      <c r="F9" s="57"/>
      <c r="G9" s="57"/>
      <c r="H9" s="57"/>
      <c r="I9" s="58"/>
      <c r="J9" s="58"/>
      <c r="K9" s="58"/>
      <c r="L9" s="58"/>
      <c r="M9" s="58"/>
      <c r="N9" s="58"/>
      <c r="O9" s="58"/>
      <c r="P9" s="58"/>
      <c r="Q9" s="58"/>
      <c r="R9" s="59"/>
      <c r="S9" s="59"/>
      <c r="T9" s="59"/>
      <c r="U9" s="59"/>
      <c r="V9" s="59"/>
      <c r="W9" s="57"/>
      <c r="X9" s="57"/>
      <c r="Y9" s="57"/>
      <c r="Z9" s="57"/>
      <c r="AA9" s="57"/>
      <c r="AB9" s="56"/>
    </row>
    <row r="10" spans="1:28" ht="15" customHeight="1" thickBot="1" x14ac:dyDescent="0.25">
      <c r="B10" s="55"/>
      <c r="C10" s="666" t="s">
        <v>6</v>
      </c>
      <c r="D10" s="667"/>
      <c r="E10" s="667"/>
      <c r="F10" s="667"/>
      <c r="G10" s="667"/>
      <c r="H10" s="668"/>
      <c r="I10" s="838" t="s">
        <v>913</v>
      </c>
      <c r="J10" s="839"/>
      <c r="K10" s="839"/>
      <c r="L10" s="839"/>
      <c r="M10" s="839"/>
      <c r="N10" s="839"/>
      <c r="O10" s="839"/>
      <c r="P10" s="839"/>
      <c r="Q10" s="840"/>
      <c r="R10" s="708" t="s">
        <v>8</v>
      </c>
      <c r="S10" s="709"/>
      <c r="T10" s="709"/>
      <c r="U10" s="710"/>
      <c r="V10" s="608" t="s">
        <v>9</v>
      </c>
      <c r="W10" s="609"/>
      <c r="X10" s="609"/>
      <c r="Y10" s="609"/>
      <c r="Z10" s="609"/>
      <c r="AA10" s="610"/>
      <c r="AB10" s="56"/>
    </row>
    <row r="11" spans="1:28" ht="28.5" customHeight="1" thickBot="1" x14ac:dyDescent="0.25">
      <c r="B11" s="55"/>
      <c r="C11" s="669"/>
      <c r="D11" s="670"/>
      <c r="E11" s="670"/>
      <c r="F11" s="670"/>
      <c r="G11" s="670"/>
      <c r="H11" s="671"/>
      <c r="I11" s="841"/>
      <c r="J11" s="842"/>
      <c r="K11" s="842"/>
      <c r="L11" s="842"/>
      <c r="M11" s="842"/>
      <c r="N11" s="842"/>
      <c r="O11" s="842"/>
      <c r="P11" s="842"/>
      <c r="Q11" s="843"/>
      <c r="R11" s="804" t="s">
        <v>914</v>
      </c>
      <c r="S11" s="844"/>
      <c r="T11" s="844"/>
      <c r="U11" s="845"/>
      <c r="V11" s="1516" t="s">
        <v>705</v>
      </c>
      <c r="W11" s="1528"/>
      <c r="X11" s="1528"/>
      <c r="Y11" s="1528"/>
      <c r="Z11" s="1528"/>
      <c r="AA11" s="1529"/>
      <c r="AB11" s="56"/>
    </row>
    <row r="12" spans="1:28" ht="15" thickBot="1" x14ac:dyDescent="0.25">
      <c r="B12" s="60"/>
      <c r="C12" s="61"/>
      <c r="D12" s="61"/>
      <c r="E12" s="61"/>
      <c r="F12" s="61"/>
      <c r="G12" s="61"/>
      <c r="H12" s="61"/>
      <c r="I12" s="61"/>
      <c r="J12" s="61"/>
      <c r="K12" s="61"/>
      <c r="L12" s="61"/>
      <c r="M12" s="61"/>
      <c r="N12" s="61"/>
      <c r="O12" s="61"/>
      <c r="P12" s="61"/>
      <c r="Q12" s="61"/>
      <c r="R12" s="61"/>
      <c r="S12" s="61"/>
      <c r="T12" s="61"/>
      <c r="U12" s="61"/>
      <c r="V12" s="61"/>
      <c r="W12" s="61"/>
      <c r="X12" s="61"/>
      <c r="Y12" s="61"/>
      <c r="Z12" s="61"/>
      <c r="AA12" s="61"/>
      <c r="AB12" s="62"/>
    </row>
    <row r="13" spans="1:28" ht="15" customHeight="1" x14ac:dyDescent="0.2">
      <c r="B13" s="60"/>
      <c r="C13" s="666" t="s">
        <v>11</v>
      </c>
      <c r="D13" s="667"/>
      <c r="E13" s="667"/>
      <c r="F13" s="667"/>
      <c r="G13" s="667"/>
      <c r="H13" s="668"/>
      <c r="I13" s="829" t="s">
        <v>915</v>
      </c>
      <c r="J13" s="830"/>
      <c r="K13" s="830"/>
      <c r="L13" s="830"/>
      <c r="M13" s="830"/>
      <c r="N13" s="830"/>
      <c r="O13" s="830"/>
      <c r="P13" s="830"/>
      <c r="Q13" s="830"/>
      <c r="R13" s="830"/>
      <c r="S13" s="831"/>
      <c r="T13" s="666" t="s">
        <v>13</v>
      </c>
      <c r="U13" s="667"/>
      <c r="V13" s="667"/>
      <c r="W13" s="667"/>
      <c r="X13" s="667"/>
      <c r="Y13" s="667"/>
      <c r="Z13" s="667"/>
      <c r="AA13" s="668"/>
      <c r="AB13" s="62"/>
    </row>
    <row r="14" spans="1:28" ht="30" customHeight="1" thickBot="1" x14ac:dyDescent="0.25">
      <c r="B14" s="60"/>
      <c r="C14" s="669"/>
      <c r="D14" s="670"/>
      <c r="E14" s="670"/>
      <c r="F14" s="670"/>
      <c r="G14" s="670"/>
      <c r="H14" s="671"/>
      <c r="I14" s="832"/>
      <c r="J14" s="833"/>
      <c r="K14" s="833"/>
      <c r="L14" s="833"/>
      <c r="M14" s="833"/>
      <c r="N14" s="833"/>
      <c r="O14" s="833"/>
      <c r="P14" s="833"/>
      <c r="Q14" s="833"/>
      <c r="R14" s="833"/>
      <c r="S14" s="834"/>
      <c r="T14" s="835" t="s">
        <v>152</v>
      </c>
      <c r="U14" s="836"/>
      <c r="V14" s="836"/>
      <c r="W14" s="836"/>
      <c r="X14" s="836"/>
      <c r="Y14" s="836"/>
      <c r="Z14" s="836"/>
      <c r="AA14" s="837"/>
      <c r="AB14" s="62"/>
    </row>
    <row r="15" spans="1:28" ht="15" thickBot="1" x14ac:dyDescent="0.25">
      <c r="B15" s="60"/>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2"/>
    </row>
    <row r="16" spans="1:28" ht="30.75" customHeight="1" thickBot="1" x14ac:dyDescent="0.25">
      <c r="B16" s="60"/>
      <c r="C16" s="629" t="s">
        <v>15</v>
      </c>
      <c r="D16" s="630"/>
      <c r="E16" s="630"/>
      <c r="F16" s="630"/>
      <c r="G16" s="630"/>
      <c r="H16" s="631"/>
      <c r="I16" s="801" t="s">
        <v>916</v>
      </c>
      <c r="J16" s="802"/>
      <c r="K16" s="802"/>
      <c r="L16" s="802"/>
      <c r="M16" s="802"/>
      <c r="N16" s="802"/>
      <c r="O16" s="802"/>
      <c r="P16" s="802"/>
      <c r="Q16" s="802"/>
      <c r="R16" s="802"/>
      <c r="S16" s="802"/>
      <c r="T16" s="802"/>
      <c r="U16" s="802"/>
      <c r="V16" s="802"/>
      <c r="W16" s="802"/>
      <c r="X16" s="802"/>
      <c r="Y16" s="802"/>
      <c r="Z16" s="802"/>
      <c r="AA16" s="803"/>
      <c r="AB16" s="62"/>
    </row>
    <row r="17" spans="2:28" ht="16.5" customHeight="1" thickBot="1" x14ac:dyDescent="0.25">
      <c r="B17" s="60"/>
      <c r="C17" s="59"/>
      <c r="D17" s="59"/>
      <c r="E17" s="59"/>
      <c r="F17" s="59"/>
      <c r="G17" s="59"/>
      <c r="H17" s="59"/>
      <c r="I17" s="63"/>
      <c r="J17" s="63"/>
      <c r="K17" s="63"/>
      <c r="L17" s="63"/>
      <c r="M17" s="63"/>
      <c r="N17" s="63"/>
      <c r="O17" s="63"/>
      <c r="P17" s="63"/>
      <c r="Q17" s="63"/>
      <c r="R17" s="63"/>
      <c r="S17" s="63"/>
      <c r="T17" s="63"/>
      <c r="U17" s="63"/>
      <c r="V17" s="63"/>
      <c r="W17" s="63"/>
      <c r="X17" s="63"/>
      <c r="Y17" s="63"/>
      <c r="Z17" s="63"/>
      <c r="AA17" s="63"/>
      <c r="AB17" s="62"/>
    </row>
    <row r="18" spans="2:28" ht="66.75" customHeight="1" thickBot="1" x14ac:dyDescent="0.25">
      <c r="B18" s="60"/>
      <c r="C18" s="629" t="s">
        <v>73</v>
      </c>
      <c r="D18" s="630"/>
      <c r="E18" s="630"/>
      <c r="F18" s="630"/>
      <c r="G18" s="630"/>
      <c r="H18" s="631"/>
      <c r="I18" s="801" t="s">
        <v>917</v>
      </c>
      <c r="J18" s="802"/>
      <c r="K18" s="802"/>
      <c r="L18" s="802"/>
      <c r="M18" s="802"/>
      <c r="N18" s="802"/>
      <c r="O18" s="802"/>
      <c r="P18" s="802"/>
      <c r="Q18" s="802"/>
      <c r="R18" s="802"/>
      <c r="S18" s="802"/>
      <c r="T18" s="802"/>
      <c r="U18" s="802"/>
      <c r="V18" s="802"/>
      <c r="W18" s="802"/>
      <c r="X18" s="802"/>
      <c r="Y18" s="802"/>
      <c r="Z18" s="802"/>
      <c r="AA18" s="803"/>
      <c r="AB18" s="62"/>
    </row>
    <row r="19" spans="2:28" ht="16.5" customHeight="1" thickBot="1" x14ac:dyDescent="0.25">
      <c r="B19" s="60"/>
      <c r="C19" s="59"/>
      <c r="D19" s="59"/>
      <c r="E19" s="59"/>
      <c r="F19" s="59"/>
      <c r="G19" s="59"/>
      <c r="H19" s="59"/>
      <c r="I19" s="63"/>
      <c r="J19" s="63"/>
      <c r="K19" s="63"/>
      <c r="L19" s="63"/>
      <c r="M19" s="63"/>
      <c r="N19" s="63"/>
      <c r="O19" s="63"/>
      <c r="P19" s="63"/>
      <c r="Q19" s="63"/>
      <c r="R19" s="63"/>
      <c r="S19" s="63"/>
      <c r="T19" s="63"/>
      <c r="U19" s="63"/>
      <c r="V19" s="63"/>
      <c r="W19" s="63"/>
      <c r="X19" s="63"/>
      <c r="Y19" s="63"/>
      <c r="Z19" s="63"/>
      <c r="AA19" s="63"/>
      <c r="AB19" s="62"/>
    </row>
    <row r="20" spans="2:28" s="46" customFormat="1" ht="22.5" customHeight="1" x14ac:dyDescent="0.2">
      <c r="B20" s="60"/>
      <c r="C20" s="684" t="s">
        <v>19</v>
      </c>
      <c r="D20" s="685"/>
      <c r="E20" s="685"/>
      <c r="F20" s="685"/>
      <c r="G20" s="685"/>
      <c r="H20" s="686"/>
      <c r="I20" s="814" t="s">
        <v>807</v>
      </c>
      <c r="J20" s="815"/>
      <c r="K20" s="815"/>
      <c r="L20" s="816"/>
      <c r="M20" s="608" t="s">
        <v>21</v>
      </c>
      <c r="N20" s="609"/>
      <c r="O20" s="609"/>
      <c r="P20" s="609"/>
      <c r="Q20" s="609"/>
      <c r="R20" s="609"/>
      <c r="S20" s="610"/>
      <c r="T20" s="608" t="s">
        <v>22</v>
      </c>
      <c r="U20" s="609"/>
      <c r="V20" s="609"/>
      <c r="W20" s="609"/>
      <c r="X20" s="609"/>
      <c r="Y20" s="609"/>
      <c r="Z20" s="609"/>
      <c r="AA20" s="610"/>
      <c r="AB20" s="62"/>
    </row>
    <row r="21" spans="2:28" s="46" customFormat="1" ht="30.75" customHeight="1" thickBot="1" x14ac:dyDescent="0.25">
      <c r="B21" s="60"/>
      <c r="C21" s="687"/>
      <c r="D21" s="688"/>
      <c r="E21" s="688"/>
      <c r="F21" s="688"/>
      <c r="G21" s="688"/>
      <c r="H21" s="689"/>
      <c r="I21" s="817"/>
      <c r="J21" s="818"/>
      <c r="K21" s="818"/>
      <c r="L21" s="819"/>
      <c r="M21" s="823" t="s">
        <v>476</v>
      </c>
      <c r="N21" s="824"/>
      <c r="O21" s="824"/>
      <c r="P21" s="824"/>
      <c r="Q21" s="824"/>
      <c r="R21" s="824"/>
      <c r="S21" s="825"/>
      <c r="T21" s="2055" t="s">
        <v>157</v>
      </c>
      <c r="U21" s="2056"/>
      <c r="V21" s="2056"/>
      <c r="W21" s="2056"/>
      <c r="X21" s="2056"/>
      <c r="Y21" s="2056"/>
      <c r="Z21" s="2056"/>
      <c r="AA21" s="2057"/>
      <c r="AB21" s="62"/>
    </row>
    <row r="22" spans="2:28" ht="15" thickBot="1" x14ac:dyDescent="0.25">
      <c r="B22" s="60"/>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2"/>
    </row>
    <row r="23" spans="2:28" ht="31.5" customHeight="1" x14ac:dyDescent="0.2">
      <c r="B23" s="60"/>
      <c r="C23" s="608" t="s">
        <v>25</v>
      </c>
      <c r="D23" s="609"/>
      <c r="E23" s="609"/>
      <c r="F23" s="609"/>
      <c r="G23" s="609"/>
      <c r="H23" s="609"/>
      <c r="I23" s="610"/>
      <c r="J23" s="608" t="s">
        <v>26</v>
      </c>
      <c r="K23" s="609"/>
      <c r="L23" s="609"/>
      <c r="M23" s="609"/>
      <c r="N23" s="609"/>
      <c r="O23" s="609"/>
      <c r="P23" s="610"/>
      <c r="Q23" s="608" t="s">
        <v>27</v>
      </c>
      <c r="R23" s="609"/>
      <c r="S23" s="609"/>
      <c r="T23" s="609"/>
      <c r="U23" s="609"/>
      <c r="V23" s="609"/>
      <c r="W23" s="609"/>
      <c r="X23" s="609"/>
      <c r="Y23" s="609"/>
      <c r="Z23" s="609"/>
      <c r="AA23" s="610"/>
      <c r="AB23" s="62"/>
    </row>
    <row r="24" spans="2:28" ht="27.75" customHeight="1" thickBot="1" x14ac:dyDescent="0.25">
      <c r="B24" s="60"/>
      <c r="C24" s="808" t="s">
        <v>809</v>
      </c>
      <c r="D24" s="809"/>
      <c r="E24" s="809"/>
      <c r="F24" s="809"/>
      <c r="G24" s="809"/>
      <c r="H24" s="809"/>
      <c r="I24" s="810"/>
      <c r="J24" s="808" t="s">
        <v>810</v>
      </c>
      <c r="K24" s="809"/>
      <c r="L24" s="809"/>
      <c r="M24" s="809"/>
      <c r="N24" s="809"/>
      <c r="O24" s="809"/>
      <c r="P24" s="810"/>
      <c r="Q24" s="811" t="s">
        <v>227</v>
      </c>
      <c r="R24" s="812"/>
      <c r="S24" s="812"/>
      <c r="T24" s="812"/>
      <c r="U24" s="812"/>
      <c r="V24" s="812"/>
      <c r="W24" s="812"/>
      <c r="X24" s="812"/>
      <c r="Y24" s="812"/>
      <c r="Z24" s="812"/>
      <c r="AA24" s="813"/>
      <c r="AB24" s="62"/>
    </row>
    <row r="25" spans="2:28" ht="15" thickBot="1" x14ac:dyDescent="0.25">
      <c r="B25" s="60"/>
      <c r="C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62"/>
    </row>
    <row r="26" spans="2:28" ht="33" customHeight="1" thickBot="1" x14ac:dyDescent="0.25">
      <c r="B26" s="60"/>
      <c r="C26" s="629" t="s">
        <v>31</v>
      </c>
      <c r="D26" s="630"/>
      <c r="E26" s="630"/>
      <c r="F26" s="630"/>
      <c r="G26" s="630"/>
      <c r="H26" s="631"/>
      <c r="I26" s="801" t="s">
        <v>918</v>
      </c>
      <c r="J26" s="802"/>
      <c r="K26" s="802"/>
      <c r="L26" s="802"/>
      <c r="M26" s="802"/>
      <c r="N26" s="802"/>
      <c r="O26" s="802"/>
      <c r="P26" s="802"/>
      <c r="Q26" s="802"/>
      <c r="R26" s="802"/>
      <c r="S26" s="802"/>
      <c r="T26" s="802"/>
      <c r="U26" s="802"/>
      <c r="V26" s="802"/>
      <c r="W26" s="802"/>
      <c r="X26" s="802"/>
      <c r="Y26" s="802"/>
      <c r="Z26" s="802"/>
      <c r="AA26" s="803"/>
      <c r="AB26" s="62"/>
    </row>
    <row r="27" spans="2:28" ht="15.75" thickBot="1" x14ac:dyDescent="0.25">
      <c r="B27" s="60"/>
      <c r="C27" s="59"/>
      <c r="D27" s="59"/>
      <c r="E27" s="59"/>
      <c r="F27" s="59"/>
      <c r="G27" s="59"/>
      <c r="H27" s="59"/>
      <c r="I27" s="63"/>
      <c r="J27" s="63"/>
      <c r="K27" s="63"/>
      <c r="L27" s="63"/>
      <c r="M27" s="63"/>
      <c r="N27" s="63"/>
      <c r="O27" s="63"/>
      <c r="P27" s="63"/>
      <c r="Q27" s="63"/>
      <c r="R27" s="63"/>
      <c r="S27" s="63"/>
      <c r="T27" s="63"/>
      <c r="U27" s="63"/>
      <c r="V27" s="63"/>
      <c r="W27" s="63"/>
      <c r="X27" s="63"/>
      <c r="Y27" s="63"/>
      <c r="Z27" s="63"/>
      <c r="AA27" s="63"/>
      <c r="AB27" s="62"/>
    </row>
    <row r="28" spans="2:28" ht="53.25" customHeight="1" thickBot="1" x14ac:dyDescent="0.25">
      <c r="B28" s="60"/>
      <c r="C28" s="629" t="s">
        <v>33</v>
      </c>
      <c r="D28" s="630"/>
      <c r="E28" s="630"/>
      <c r="F28" s="630"/>
      <c r="G28" s="630"/>
      <c r="H28" s="631"/>
      <c r="I28" s="804">
        <v>0.05</v>
      </c>
      <c r="J28" s="801"/>
      <c r="K28" s="617" t="s">
        <v>34</v>
      </c>
      <c r="L28" s="618"/>
      <c r="M28" s="618"/>
      <c r="N28" s="619"/>
      <c r="O28" s="805" t="s">
        <v>35</v>
      </c>
      <c r="P28" s="806"/>
      <c r="Q28" s="806"/>
      <c r="R28" s="807"/>
      <c r="S28" s="64"/>
      <c r="T28" s="806" t="s">
        <v>36</v>
      </c>
      <c r="U28" s="806"/>
      <c r="V28" s="807"/>
      <c r="W28" s="31" t="s">
        <v>37</v>
      </c>
      <c r="X28" s="635" t="s">
        <v>38</v>
      </c>
      <c r="Y28" s="636"/>
      <c r="Z28" s="637"/>
      <c r="AA28" s="65"/>
      <c r="AB28" s="62"/>
    </row>
    <row r="29" spans="2:28" ht="15" thickBot="1" x14ac:dyDescent="0.25">
      <c r="B29" s="60"/>
      <c r="C29" s="61"/>
      <c r="D29" s="61"/>
      <c r="E29" s="61"/>
      <c r="F29" s="61"/>
      <c r="G29" s="61"/>
      <c r="H29" s="61"/>
      <c r="I29" s="61"/>
      <c r="J29" s="61"/>
      <c r="K29" s="61"/>
      <c r="L29" s="61"/>
      <c r="M29" s="61"/>
      <c r="N29" s="61"/>
      <c r="O29" s="61"/>
      <c r="P29" s="61"/>
      <c r="Q29" s="61"/>
      <c r="R29" s="61"/>
      <c r="S29" s="61"/>
      <c r="T29" s="61"/>
      <c r="U29" s="61"/>
      <c r="V29" s="61"/>
      <c r="W29" s="61"/>
      <c r="X29" s="61"/>
      <c r="Y29" s="61"/>
      <c r="Z29" s="61"/>
      <c r="AA29" s="61"/>
      <c r="AB29" s="62"/>
    </row>
    <row r="30" spans="2:28" ht="15" customHeight="1" x14ac:dyDescent="0.25">
      <c r="B30" s="60"/>
      <c r="C30" s="651" t="s">
        <v>39</v>
      </c>
      <c r="D30" s="652"/>
      <c r="E30" s="652"/>
      <c r="F30" s="652"/>
      <c r="G30" s="652"/>
      <c r="H30" s="652"/>
      <c r="I30" s="652"/>
      <c r="J30" s="653"/>
      <c r="K30" s="660" t="s">
        <v>40</v>
      </c>
      <c r="L30" s="661"/>
      <c r="M30" s="661"/>
      <c r="N30" s="661"/>
      <c r="O30" s="661"/>
      <c r="P30" s="661"/>
      <c r="Q30" s="661"/>
      <c r="R30" s="661"/>
      <c r="S30" s="662" t="s">
        <v>41</v>
      </c>
      <c r="T30" s="662"/>
      <c r="U30" s="662"/>
      <c r="V30" s="662"/>
      <c r="W30" s="662"/>
      <c r="X30" s="663" t="s">
        <v>42</v>
      </c>
      <c r="Y30" s="663"/>
      <c r="Z30" s="663"/>
      <c r="AA30" s="664"/>
      <c r="AB30" s="62"/>
    </row>
    <row r="31" spans="2:28" ht="14.25" customHeight="1" x14ac:dyDescent="0.2">
      <c r="B31" s="60"/>
      <c r="C31" s="654"/>
      <c r="D31" s="797"/>
      <c r="E31" s="797"/>
      <c r="F31" s="797"/>
      <c r="G31" s="797"/>
      <c r="H31" s="797"/>
      <c r="I31" s="797"/>
      <c r="J31" s="656"/>
      <c r="K31" s="798" t="s">
        <v>43</v>
      </c>
      <c r="L31" s="799"/>
      <c r="M31" s="799"/>
      <c r="N31" s="799"/>
      <c r="O31" s="799" t="s">
        <v>44</v>
      </c>
      <c r="P31" s="799"/>
      <c r="Q31" s="799"/>
      <c r="R31" s="799"/>
      <c r="S31" s="799" t="s">
        <v>43</v>
      </c>
      <c r="T31" s="799"/>
      <c r="U31" s="799" t="s">
        <v>44</v>
      </c>
      <c r="V31" s="799"/>
      <c r="W31" s="799"/>
      <c r="X31" s="799" t="s">
        <v>43</v>
      </c>
      <c r="Y31" s="799"/>
      <c r="Z31" s="799" t="s">
        <v>44</v>
      </c>
      <c r="AA31" s="800"/>
      <c r="AB31" s="62"/>
    </row>
    <row r="32" spans="2:28" ht="15" customHeight="1" thickBot="1" x14ac:dyDescent="0.25">
      <c r="B32" s="60"/>
      <c r="C32" s="657"/>
      <c r="D32" s="658"/>
      <c r="E32" s="658"/>
      <c r="F32" s="658"/>
      <c r="G32" s="658"/>
      <c r="H32" s="658"/>
      <c r="I32" s="658"/>
      <c r="J32" s="659"/>
      <c r="K32" s="793" t="s">
        <v>919</v>
      </c>
      <c r="L32" s="794"/>
      <c r="M32" s="794"/>
      <c r="N32" s="794"/>
      <c r="O32" s="795">
        <v>0.06</v>
      </c>
      <c r="P32" s="794"/>
      <c r="Q32" s="794"/>
      <c r="R32" s="794"/>
      <c r="S32" s="2118">
        <v>5.0999999999999997E-2</v>
      </c>
      <c r="T32" s="794"/>
      <c r="U32" s="795" t="s">
        <v>920</v>
      </c>
      <c r="V32" s="794"/>
      <c r="W32" s="794"/>
      <c r="X32" s="795">
        <v>0</v>
      </c>
      <c r="Y32" s="794"/>
      <c r="Z32" s="795">
        <v>0.05</v>
      </c>
      <c r="AA32" s="796"/>
      <c r="AB32" s="62"/>
    </row>
    <row r="33" spans="2:33" ht="15" thickBot="1" x14ac:dyDescent="0.25">
      <c r="B33" s="60"/>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2"/>
    </row>
    <row r="34" spans="2:33" s="68" customFormat="1" ht="15.75" thickBot="1" x14ac:dyDescent="0.25">
      <c r="B34" s="268"/>
      <c r="C34" s="1008" t="s">
        <v>45</v>
      </c>
      <c r="D34" s="1009"/>
      <c r="E34" s="1009"/>
      <c r="F34" s="1009"/>
      <c r="G34" s="1009"/>
      <c r="H34" s="1009"/>
      <c r="I34" s="1009"/>
      <c r="J34" s="1009"/>
      <c r="K34" s="1009"/>
      <c r="L34" s="1009"/>
      <c r="M34" s="1009"/>
      <c r="N34" s="1009"/>
      <c r="O34" s="1009"/>
      <c r="P34" s="1009"/>
      <c r="Q34" s="1009"/>
      <c r="R34" s="1009"/>
      <c r="S34" s="1009"/>
      <c r="T34" s="1009"/>
      <c r="U34" s="1009"/>
      <c r="V34" s="1009"/>
      <c r="W34" s="1009"/>
      <c r="X34" s="1009"/>
      <c r="Y34" s="1009"/>
      <c r="Z34" s="1009"/>
      <c r="AA34" s="1010"/>
      <c r="AB34" s="62"/>
    </row>
    <row r="35" spans="2:33" s="68" customFormat="1" ht="92.25" customHeight="1" thickBot="1" x14ac:dyDescent="0.25">
      <c r="B35" s="268"/>
      <c r="C35" s="1008" t="s">
        <v>46</v>
      </c>
      <c r="D35" s="1009"/>
      <c r="E35" s="1009"/>
      <c r="F35" s="1009"/>
      <c r="G35" s="1010"/>
      <c r="H35" s="202" t="s">
        <v>921</v>
      </c>
      <c r="I35" s="202" t="s">
        <v>922</v>
      </c>
      <c r="J35" s="167" t="s">
        <v>49</v>
      </c>
      <c r="K35" s="1146" t="s">
        <v>50</v>
      </c>
      <c r="L35" s="1147"/>
      <c r="M35" s="1147"/>
      <c r="N35" s="1147"/>
      <c r="O35" s="1147"/>
      <c r="P35" s="1147"/>
      <c r="Q35" s="1147"/>
      <c r="R35" s="1147"/>
      <c r="S35" s="1147"/>
      <c r="T35" s="1147"/>
      <c r="U35" s="1147"/>
      <c r="V35" s="1147"/>
      <c r="W35" s="1147"/>
      <c r="X35" s="1147"/>
      <c r="Y35" s="1147"/>
      <c r="Z35" s="1147"/>
      <c r="AA35" s="1148"/>
      <c r="AB35" s="62"/>
    </row>
    <row r="36" spans="2:33" s="68" customFormat="1" ht="59.25" customHeight="1" x14ac:dyDescent="0.2">
      <c r="B36" s="268"/>
      <c r="C36" s="1849" t="s">
        <v>486</v>
      </c>
      <c r="D36" s="1850"/>
      <c r="E36" s="1850"/>
      <c r="F36" s="1850"/>
      <c r="G36" s="1851"/>
      <c r="H36" s="379">
        <v>27</v>
      </c>
      <c r="I36" s="403">
        <v>16400</v>
      </c>
      <c r="J36" s="382">
        <f>+H36/I36</f>
        <v>1.6463414634146341E-3</v>
      </c>
      <c r="K36" s="2058" t="s">
        <v>923</v>
      </c>
      <c r="L36" s="2059"/>
      <c r="M36" s="2059"/>
      <c r="N36" s="2059"/>
      <c r="O36" s="2059"/>
      <c r="P36" s="2059"/>
      <c r="Q36" s="2059"/>
      <c r="R36" s="2059"/>
      <c r="S36" s="2059"/>
      <c r="T36" s="2059"/>
      <c r="U36" s="2059"/>
      <c r="V36" s="2059"/>
      <c r="W36" s="2059"/>
      <c r="X36" s="2059"/>
      <c r="Y36" s="2059"/>
      <c r="Z36" s="2059"/>
      <c r="AA36" s="2060"/>
      <c r="AB36" s="62"/>
    </row>
    <row r="37" spans="2:33" s="68" customFormat="1" ht="33" customHeight="1" x14ac:dyDescent="0.2">
      <c r="B37" s="268"/>
      <c r="C37" s="1849" t="s">
        <v>488</v>
      </c>
      <c r="D37" s="1850"/>
      <c r="E37" s="1850"/>
      <c r="F37" s="1850"/>
      <c r="G37" s="1851"/>
      <c r="H37" s="379">
        <v>27</v>
      </c>
      <c r="I37" s="403">
        <v>16400</v>
      </c>
      <c r="J37" s="382">
        <f t="shared" ref="J37:J47" si="0">+H37/I37</f>
        <v>1.6463414634146341E-3</v>
      </c>
      <c r="K37" s="2070" t="s">
        <v>924</v>
      </c>
      <c r="L37" s="2071"/>
      <c r="M37" s="2071"/>
      <c r="N37" s="2071"/>
      <c r="O37" s="2071"/>
      <c r="P37" s="2071"/>
      <c r="Q37" s="2071"/>
      <c r="R37" s="2071"/>
      <c r="S37" s="2071"/>
      <c r="T37" s="2071"/>
      <c r="U37" s="2071"/>
      <c r="V37" s="2071"/>
      <c r="W37" s="2071"/>
      <c r="X37" s="2071"/>
      <c r="Y37" s="2071"/>
      <c r="Z37" s="2071"/>
      <c r="AA37" s="2072"/>
      <c r="AB37" s="62"/>
    </row>
    <row r="38" spans="2:33" s="68" customFormat="1" ht="41.25" customHeight="1" x14ac:dyDescent="0.2">
      <c r="B38" s="268"/>
      <c r="C38" s="1849" t="s">
        <v>489</v>
      </c>
      <c r="D38" s="1850"/>
      <c r="E38" s="1850"/>
      <c r="F38" s="1850"/>
      <c r="G38" s="1851"/>
      <c r="H38" s="379">
        <v>42</v>
      </c>
      <c r="I38" s="403">
        <v>16400</v>
      </c>
      <c r="J38" s="382">
        <f t="shared" si="0"/>
        <v>2.5609756097560977E-3</v>
      </c>
      <c r="K38" s="2070" t="s">
        <v>925</v>
      </c>
      <c r="L38" s="2071"/>
      <c r="M38" s="2071"/>
      <c r="N38" s="2071"/>
      <c r="O38" s="2071"/>
      <c r="P38" s="2071"/>
      <c r="Q38" s="2071"/>
      <c r="R38" s="2071"/>
      <c r="S38" s="2071"/>
      <c r="T38" s="2071"/>
      <c r="U38" s="2071"/>
      <c r="V38" s="2071"/>
      <c r="W38" s="2071"/>
      <c r="X38" s="2071"/>
      <c r="Y38" s="2071"/>
      <c r="Z38" s="2071"/>
      <c r="AA38" s="2072"/>
      <c r="AB38" s="62"/>
    </row>
    <row r="39" spans="2:33" s="68" customFormat="1" ht="64.5" customHeight="1" x14ac:dyDescent="0.2">
      <c r="B39" s="268"/>
      <c r="C39" s="1849" t="s">
        <v>490</v>
      </c>
      <c r="D39" s="1850"/>
      <c r="E39" s="1850"/>
      <c r="F39" s="1850"/>
      <c r="G39" s="1851"/>
      <c r="H39" s="379">
        <v>41</v>
      </c>
      <c r="I39" s="403">
        <v>16400</v>
      </c>
      <c r="J39" s="382">
        <f t="shared" si="0"/>
        <v>2.5000000000000001E-3</v>
      </c>
      <c r="K39" s="2070" t="s">
        <v>926</v>
      </c>
      <c r="L39" s="2071"/>
      <c r="M39" s="2071"/>
      <c r="N39" s="2071"/>
      <c r="O39" s="2071"/>
      <c r="P39" s="2071"/>
      <c r="Q39" s="2071"/>
      <c r="R39" s="2071"/>
      <c r="S39" s="2071"/>
      <c r="T39" s="2071"/>
      <c r="U39" s="2071"/>
      <c r="V39" s="2071"/>
      <c r="W39" s="2071"/>
      <c r="X39" s="2071"/>
      <c r="Y39" s="2071"/>
      <c r="Z39" s="2071"/>
      <c r="AA39" s="2072"/>
      <c r="AB39" s="62"/>
    </row>
    <row r="40" spans="2:33" s="68" customFormat="1" ht="34.5" customHeight="1" x14ac:dyDescent="0.2">
      <c r="B40" s="268"/>
      <c r="C40" s="1849" t="s">
        <v>492</v>
      </c>
      <c r="D40" s="1850"/>
      <c r="E40" s="1850"/>
      <c r="F40" s="1850"/>
      <c r="G40" s="1851"/>
      <c r="H40" s="379">
        <v>55</v>
      </c>
      <c r="I40" s="403">
        <v>16400</v>
      </c>
      <c r="J40" s="382">
        <f t="shared" si="0"/>
        <v>3.3536585365853658E-3</v>
      </c>
      <c r="K40" s="2070" t="s">
        <v>927</v>
      </c>
      <c r="L40" s="2071"/>
      <c r="M40" s="2071"/>
      <c r="N40" s="2071"/>
      <c r="O40" s="2071"/>
      <c r="P40" s="2071"/>
      <c r="Q40" s="2071"/>
      <c r="R40" s="2071"/>
      <c r="S40" s="2071"/>
      <c r="T40" s="2071"/>
      <c r="U40" s="2071"/>
      <c r="V40" s="2071"/>
      <c r="W40" s="2071"/>
      <c r="X40" s="2071"/>
      <c r="Y40" s="2071"/>
      <c r="Z40" s="2071"/>
      <c r="AA40" s="2072"/>
      <c r="AB40" s="62"/>
    </row>
    <row r="41" spans="2:33" s="68" customFormat="1" ht="26.25" customHeight="1" x14ac:dyDescent="0.2">
      <c r="B41" s="268"/>
      <c r="C41" s="1849" t="s">
        <v>493</v>
      </c>
      <c r="D41" s="1850"/>
      <c r="E41" s="1850"/>
      <c r="F41" s="1850"/>
      <c r="G41" s="1851"/>
      <c r="H41" s="379">
        <v>63</v>
      </c>
      <c r="I41" s="403">
        <v>16125</v>
      </c>
      <c r="J41" s="382">
        <f t="shared" si="0"/>
        <v>3.9069767441860465E-3</v>
      </c>
      <c r="K41" s="2070" t="s">
        <v>928</v>
      </c>
      <c r="L41" s="2071"/>
      <c r="M41" s="2071"/>
      <c r="N41" s="2071"/>
      <c r="O41" s="2071"/>
      <c r="P41" s="2071"/>
      <c r="Q41" s="2071"/>
      <c r="R41" s="2071"/>
      <c r="S41" s="2071"/>
      <c r="T41" s="2071"/>
      <c r="U41" s="2071"/>
      <c r="V41" s="2071"/>
      <c r="W41" s="2071"/>
      <c r="X41" s="2071"/>
      <c r="Y41" s="2071"/>
      <c r="Z41" s="2071"/>
      <c r="AA41" s="2072"/>
      <c r="AB41" s="62"/>
    </row>
    <row r="42" spans="2:33" s="68" customFormat="1" ht="48" customHeight="1" x14ac:dyDescent="0.2">
      <c r="B42" s="268"/>
      <c r="C42" s="1849" t="s">
        <v>494</v>
      </c>
      <c r="D42" s="1850"/>
      <c r="E42" s="1850"/>
      <c r="F42" s="1850"/>
      <c r="G42" s="1851"/>
      <c r="H42" s="379">
        <v>39</v>
      </c>
      <c r="I42" s="403">
        <v>16125</v>
      </c>
      <c r="J42" s="382">
        <f t="shared" si="0"/>
        <v>2.4186046511627908E-3</v>
      </c>
      <c r="K42" s="2070" t="s">
        <v>929</v>
      </c>
      <c r="L42" s="2071"/>
      <c r="M42" s="2071"/>
      <c r="N42" s="2071"/>
      <c r="O42" s="2071"/>
      <c r="P42" s="2071"/>
      <c r="Q42" s="2071"/>
      <c r="R42" s="2071"/>
      <c r="S42" s="2071"/>
      <c r="T42" s="2071"/>
      <c r="U42" s="2071"/>
      <c r="V42" s="2071"/>
      <c r="W42" s="2071"/>
      <c r="X42" s="2071"/>
      <c r="Y42" s="2071"/>
      <c r="Z42" s="2071"/>
      <c r="AA42" s="2072"/>
      <c r="AB42" s="62"/>
    </row>
    <row r="43" spans="2:33" s="68" customFormat="1" ht="42" customHeight="1" x14ac:dyDescent="0.2">
      <c r="B43" s="268"/>
      <c r="C43" s="2082" t="s">
        <v>496</v>
      </c>
      <c r="D43" s="2219"/>
      <c r="E43" s="2219"/>
      <c r="F43" s="2219"/>
      <c r="G43" s="2220"/>
      <c r="H43" s="379">
        <v>36</v>
      </c>
      <c r="I43" s="403">
        <v>16125</v>
      </c>
      <c r="J43" s="382">
        <f t="shared" si="0"/>
        <v>2.2325581395348836E-3</v>
      </c>
      <c r="K43" s="2070" t="s">
        <v>930</v>
      </c>
      <c r="L43" s="2071"/>
      <c r="M43" s="2071"/>
      <c r="N43" s="2071"/>
      <c r="O43" s="2071"/>
      <c r="P43" s="2071"/>
      <c r="Q43" s="2071"/>
      <c r="R43" s="2071"/>
      <c r="S43" s="2071"/>
      <c r="T43" s="2071"/>
      <c r="U43" s="2071"/>
      <c r="V43" s="2071"/>
      <c r="W43" s="2071"/>
      <c r="X43" s="2071"/>
      <c r="Y43" s="2071"/>
      <c r="Z43" s="2071"/>
      <c r="AA43" s="2072"/>
      <c r="AB43" s="62"/>
    </row>
    <row r="44" spans="2:33" s="68" customFormat="1" ht="26.25" customHeight="1" x14ac:dyDescent="0.2">
      <c r="B44" s="268"/>
      <c r="C44" s="1849" t="s">
        <v>497</v>
      </c>
      <c r="D44" s="1850"/>
      <c r="E44" s="1850"/>
      <c r="F44" s="1850"/>
      <c r="G44" s="1851"/>
      <c r="H44" s="379">
        <v>73</v>
      </c>
      <c r="I44" s="403">
        <v>16125</v>
      </c>
      <c r="J44" s="183">
        <f t="shared" si="0"/>
        <v>4.5271317829457362E-3</v>
      </c>
      <c r="K44" s="2070" t="s">
        <v>931</v>
      </c>
      <c r="L44" s="2071"/>
      <c r="M44" s="2071"/>
      <c r="N44" s="2071"/>
      <c r="O44" s="2071"/>
      <c r="P44" s="2071"/>
      <c r="Q44" s="2071"/>
      <c r="R44" s="2071"/>
      <c r="S44" s="2071"/>
      <c r="T44" s="2071"/>
      <c r="U44" s="2071"/>
      <c r="V44" s="2071"/>
      <c r="W44" s="2071"/>
      <c r="X44" s="2071"/>
      <c r="Y44" s="2071"/>
      <c r="Z44" s="2071"/>
      <c r="AA44" s="2072"/>
      <c r="AB44" s="62"/>
    </row>
    <row r="45" spans="2:33" s="68" customFormat="1" ht="35.25" customHeight="1" x14ac:dyDescent="0.2">
      <c r="B45" s="268"/>
      <c r="C45" s="1849" t="s">
        <v>498</v>
      </c>
      <c r="D45" s="1850"/>
      <c r="E45" s="1850"/>
      <c r="F45" s="1850"/>
      <c r="G45" s="1851"/>
      <c r="H45" s="379">
        <v>91</v>
      </c>
      <c r="I45" s="403">
        <v>16120</v>
      </c>
      <c r="J45" s="382">
        <f t="shared" si="0"/>
        <v>5.6451612903225803E-3</v>
      </c>
      <c r="K45" s="2070" t="s">
        <v>932</v>
      </c>
      <c r="L45" s="2071"/>
      <c r="M45" s="2071"/>
      <c r="N45" s="2071"/>
      <c r="O45" s="2071"/>
      <c r="P45" s="2071"/>
      <c r="Q45" s="2071"/>
      <c r="R45" s="2071"/>
      <c r="S45" s="2071"/>
      <c r="T45" s="2071"/>
      <c r="U45" s="2071"/>
      <c r="V45" s="2071"/>
      <c r="W45" s="2071"/>
      <c r="X45" s="2071"/>
      <c r="Y45" s="2071"/>
      <c r="Z45" s="2071"/>
      <c r="AA45" s="2072"/>
      <c r="AB45" s="62"/>
      <c r="AE45" s="379">
        <v>91</v>
      </c>
      <c r="AF45" s="403">
        <v>16120</v>
      </c>
      <c r="AG45" s="277">
        <f t="shared" ref="AG45:AG48" si="1">+AE45/AF45</f>
        <v>5.6451612903225803E-3</v>
      </c>
    </row>
    <row r="46" spans="2:33" s="68" customFormat="1" ht="50.25" customHeight="1" x14ac:dyDescent="0.2">
      <c r="B46" s="268"/>
      <c r="C46" s="1849" t="s">
        <v>500</v>
      </c>
      <c r="D46" s="1850"/>
      <c r="E46" s="1850"/>
      <c r="F46" s="1850"/>
      <c r="G46" s="1851"/>
      <c r="H46" s="379">
        <v>73</v>
      </c>
      <c r="I46" s="403">
        <v>16188</v>
      </c>
      <c r="J46" s="382">
        <f t="shared" si="0"/>
        <v>4.5095132196688904E-3</v>
      </c>
      <c r="K46" s="2070" t="s">
        <v>933</v>
      </c>
      <c r="L46" s="2071"/>
      <c r="M46" s="2071"/>
      <c r="N46" s="2071"/>
      <c r="O46" s="2071"/>
      <c r="P46" s="2071"/>
      <c r="Q46" s="2071"/>
      <c r="R46" s="2071"/>
      <c r="S46" s="2071"/>
      <c r="T46" s="2071"/>
      <c r="U46" s="2071"/>
      <c r="V46" s="2071"/>
      <c r="W46" s="2071"/>
      <c r="X46" s="2071"/>
      <c r="Y46" s="2071"/>
      <c r="Z46" s="2071"/>
      <c r="AA46" s="2072"/>
      <c r="AB46" s="62"/>
      <c r="AE46" s="379">
        <v>73</v>
      </c>
      <c r="AF46" s="403">
        <v>16188</v>
      </c>
      <c r="AG46" s="277">
        <f t="shared" si="1"/>
        <v>4.5095132196688904E-3</v>
      </c>
    </row>
    <row r="47" spans="2:33" s="68" customFormat="1" ht="66" customHeight="1" thickBot="1" x14ac:dyDescent="0.25">
      <c r="B47" s="268"/>
      <c r="C47" s="1849" t="s">
        <v>501</v>
      </c>
      <c r="D47" s="1850"/>
      <c r="E47" s="1850"/>
      <c r="F47" s="1850"/>
      <c r="G47" s="1851"/>
      <c r="H47" s="379">
        <v>63</v>
      </c>
      <c r="I47" s="403">
        <v>16015</v>
      </c>
      <c r="J47" s="404">
        <f t="shared" si="0"/>
        <v>3.9338120512019984E-3</v>
      </c>
      <c r="K47" s="2073" t="s">
        <v>934</v>
      </c>
      <c r="L47" s="2074"/>
      <c r="M47" s="2074"/>
      <c r="N47" s="2074"/>
      <c r="O47" s="2074"/>
      <c r="P47" s="2074"/>
      <c r="Q47" s="2074"/>
      <c r="R47" s="2074"/>
      <c r="S47" s="2074"/>
      <c r="T47" s="2074"/>
      <c r="U47" s="2074"/>
      <c r="V47" s="2074"/>
      <c r="W47" s="2074"/>
      <c r="X47" s="2074"/>
      <c r="Y47" s="2074"/>
      <c r="Z47" s="2074"/>
      <c r="AA47" s="2075"/>
      <c r="AB47" s="62"/>
      <c r="AE47" s="379">
        <v>63</v>
      </c>
      <c r="AF47" s="403">
        <v>16015</v>
      </c>
      <c r="AG47" s="277">
        <f t="shared" si="1"/>
        <v>3.9338120512019984E-3</v>
      </c>
    </row>
    <row r="48" spans="2:33" s="68" customFormat="1" ht="15.75" customHeight="1" thickBot="1" x14ac:dyDescent="0.3">
      <c r="B48" s="268"/>
      <c r="C48" s="1002" t="s">
        <v>51</v>
      </c>
      <c r="D48" s="1003"/>
      <c r="E48" s="1003"/>
      <c r="F48" s="1003"/>
      <c r="G48" s="1004"/>
      <c r="H48" s="389">
        <f>+SUM(H36:H47)</f>
        <v>630</v>
      </c>
      <c r="I48" s="389">
        <f>+AVERAGE(I36:I47)</f>
        <v>16235.25</v>
      </c>
      <c r="J48" s="401">
        <f>+AVERAGE(J36:J47)</f>
        <v>3.2400895793494714E-3</v>
      </c>
      <c r="K48" s="1005"/>
      <c r="L48" s="1006"/>
      <c r="M48" s="1006"/>
      <c r="N48" s="1006"/>
      <c r="O48" s="1006"/>
      <c r="P48" s="1006"/>
      <c r="Q48" s="1006"/>
      <c r="R48" s="1006"/>
      <c r="S48" s="1006"/>
      <c r="T48" s="1006"/>
      <c r="U48" s="1006"/>
      <c r="V48" s="1006"/>
      <c r="W48" s="1006"/>
      <c r="X48" s="1006"/>
      <c r="Y48" s="1006"/>
      <c r="Z48" s="1006"/>
      <c r="AA48" s="1007"/>
      <c r="AB48" s="62"/>
      <c r="AE48" s="405">
        <f>SUM(AE45:AE47)</f>
        <v>227</v>
      </c>
      <c r="AF48" s="405">
        <f>SUM(AF45:AF47)</f>
        <v>48323</v>
      </c>
      <c r="AG48" s="277">
        <f t="shared" si="1"/>
        <v>4.6975560292200399E-3</v>
      </c>
    </row>
    <row r="49" spans="2:28" s="68" customFormat="1" ht="5.25" customHeight="1" x14ac:dyDescent="0.2">
      <c r="B49" s="268"/>
      <c r="C49" s="61"/>
      <c r="D49" s="61"/>
      <c r="E49" s="61"/>
      <c r="F49" s="61"/>
      <c r="G49" s="61"/>
      <c r="H49" s="327"/>
      <c r="I49" s="327"/>
      <c r="J49" s="137"/>
      <c r="K49" s="61"/>
      <c r="L49" s="61"/>
      <c r="M49" s="61"/>
      <c r="N49" s="61"/>
      <c r="O49" s="61"/>
      <c r="P49" s="61"/>
      <c r="Q49" s="61"/>
      <c r="R49" s="61"/>
      <c r="S49" s="61"/>
      <c r="T49" s="61"/>
      <c r="U49" s="61"/>
      <c r="V49" s="61"/>
      <c r="W49" s="61"/>
      <c r="X49" s="61"/>
      <c r="Y49" s="61"/>
      <c r="Z49" s="61"/>
      <c r="AA49" s="61"/>
      <c r="AB49" s="62"/>
    </row>
    <row r="50" spans="2:28" s="68" customFormat="1" ht="15" thickBot="1" x14ac:dyDescent="0.25">
      <c r="B50" s="268"/>
      <c r="C50" s="61"/>
      <c r="D50" s="61"/>
      <c r="E50" s="61"/>
      <c r="F50" s="61"/>
      <c r="G50" s="61"/>
      <c r="H50" s="327"/>
      <c r="I50" s="327"/>
      <c r="J50" s="137"/>
      <c r="K50" s="61"/>
      <c r="L50" s="61"/>
      <c r="M50" s="61"/>
      <c r="N50" s="61"/>
      <c r="O50" s="61"/>
      <c r="P50" s="61"/>
      <c r="Q50" s="61"/>
      <c r="R50" s="61"/>
      <c r="S50" s="61"/>
      <c r="T50" s="61"/>
      <c r="U50" s="61"/>
      <c r="V50" s="61"/>
      <c r="W50" s="61"/>
      <c r="X50" s="61"/>
      <c r="Y50" s="61"/>
      <c r="Z50" s="61"/>
      <c r="AA50" s="61"/>
      <c r="AB50" s="62"/>
    </row>
    <row r="51" spans="2:28" s="68" customFormat="1" x14ac:dyDescent="0.2">
      <c r="B51" s="268"/>
      <c r="C51" s="820" t="s">
        <v>52</v>
      </c>
      <c r="D51" s="821"/>
      <c r="E51" s="821"/>
      <c r="F51" s="821"/>
      <c r="G51" s="821"/>
      <c r="H51" s="821"/>
      <c r="I51" s="821"/>
      <c r="J51" s="821"/>
      <c r="K51" s="821"/>
      <c r="L51" s="821"/>
      <c r="M51" s="821"/>
      <c r="N51" s="821"/>
      <c r="O51" s="821"/>
      <c r="P51" s="821"/>
      <c r="Q51" s="821"/>
      <c r="R51" s="821"/>
      <c r="S51" s="821"/>
      <c r="T51" s="821"/>
      <c r="U51" s="821"/>
      <c r="V51" s="821"/>
      <c r="W51" s="821"/>
      <c r="X51" s="821"/>
      <c r="Y51" s="821"/>
      <c r="Z51" s="821"/>
      <c r="AA51" s="822"/>
      <c r="AB51" s="62"/>
    </row>
    <row r="52" spans="2:28" ht="15" thickBot="1" x14ac:dyDescent="0.25">
      <c r="B52" s="60"/>
      <c r="C52" s="1125"/>
      <c r="D52" s="1855"/>
      <c r="E52" s="1855"/>
      <c r="F52" s="1855"/>
      <c r="G52" s="1855"/>
      <c r="H52" s="1855"/>
      <c r="I52" s="1855"/>
      <c r="J52" s="1855"/>
      <c r="K52" s="1855"/>
      <c r="L52" s="1855"/>
      <c r="M52" s="1855"/>
      <c r="N52" s="1855"/>
      <c r="O52" s="1855"/>
      <c r="P52" s="1855"/>
      <c r="Q52" s="1855"/>
      <c r="R52" s="1855"/>
      <c r="S52" s="1855"/>
      <c r="T52" s="1855"/>
      <c r="U52" s="1855"/>
      <c r="V52" s="1855"/>
      <c r="W52" s="1855"/>
      <c r="X52" s="1855"/>
      <c r="Y52" s="1855"/>
      <c r="Z52" s="1855"/>
      <c r="AA52" s="1127"/>
      <c r="AB52" s="62"/>
    </row>
    <row r="53" spans="2:28" ht="21.75" customHeight="1" x14ac:dyDescent="0.2">
      <c r="B53" s="60"/>
      <c r="C53" s="1856"/>
      <c r="D53" s="1857"/>
      <c r="E53" s="1857"/>
      <c r="F53" s="1857"/>
      <c r="G53" s="1857"/>
      <c r="H53" s="1857"/>
      <c r="I53" s="1857"/>
      <c r="J53" s="1857"/>
      <c r="K53" s="1857"/>
      <c r="L53" s="1857"/>
      <c r="M53" s="1857"/>
      <c r="N53" s="1857"/>
      <c r="O53" s="1857"/>
      <c r="P53" s="1857"/>
      <c r="Q53" s="1857"/>
      <c r="R53" s="1857"/>
      <c r="S53" s="1857"/>
      <c r="T53" s="1857"/>
      <c r="U53" s="1857"/>
      <c r="V53" s="1857"/>
      <c r="W53" s="1857"/>
      <c r="X53" s="1857"/>
      <c r="Y53" s="1857"/>
      <c r="Z53" s="1857"/>
      <c r="AA53" s="1858"/>
      <c r="AB53" s="62"/>
    </row>
    <row r="54" spans="2:28" ht="21.75" customHeight="1" x14ac:dyDescent="0.2">
      <c r="B54" s="60"/>
      <c r="C54" s="1859"/>
      <c r="D54" s="1860"/>
      <c r="E54" s="1860"/>
      <c r="F54" s="1860"/>
      <c r="G54" s="1860"/>
      <c r="H54" s="1860"/>
      <c r="I54" s="1860"/>
      <c r="J54" s="1860"/>
      <c r="K54" s="1860"/>
      <c r="L54" s="1860"/>
      <c r="M54" s="1860"/>
      <c r="N54" s="1860"/>
      <c r="O54" s="1860"/>
      <c r="P54" s="1860"/>
      <c r="Q54" s="1860"/>
      <c r="R54" s="1860"/>
      <c r="S54" s="1860"/>
      <c r="T54" s="1860"/>
      <c r="U54" s="1860"/>
      <c r="V54" s="1860"/>
      <c r="W54" s="1860"/>
      <c r="X54" s="1860"/>
      <c r="Y54" s="1860"/>
      <c r="Z54" s="1860"/>
      <c r="AA54" s="1861"/>
      <c r="AB54" s="62"/>
    </row>
    <row r="55" spans="2:28" ht="21.75" customHeight="1" x14ac:dyDescent="0.2">
      <c r="B55" s="60"/>
      <c r="C55" s="1859"/>
      <c r="D55" s="1860"/>
      <c r="E55" s="1860"/>
      <c r="F55" s="1860"/>
      <c r="G55" s="1860"/>
      <c r="H55" s="1860"/>
      <c r="I55" s="1860"/>
      <c r="J55" s="1860"/>
      <c r="K55" s="1860"/>
      <c r="L55" s="1860"/>
      <c r="M55" s="1860"/>
      <c r="N55" s="1860"/>
      <c r="O55" s="1860"/>
      <c r="P55" s="1860"/>
      <c r="Q55" s="1860"/>
      <c r="R55" s="1860"/>
      <c r="S55" s="1860"/>
      <c r="T55" s="1860"/>
      <c r="U55" s="1860"/>
      <c r="V55" s="1860"/>
      <c r="W55" s="1860"/>
      <c r="X55" s="1860"/>
      <c r="Y55" s="1860"/>
      <c r="Z55" s="1860"/>
      <c r="AA55" s="1861"/>
      <c r="AB55" s="62"/>
    </row>
    <row r="56" spans="2:28" ht="21.75" customHeight="1" x14ac:dyDescent="0.2">
      <c r="B56" s="60"/>
      <c r="C56" s="1859"/>
      <c r="D56" s="1860"/>
      <c r="E56" s="1860"/>
      <c r="F56" s="1860"/>
      <c r="G56" s="1860"/>
      <c r="H56" s="1860"/>
      <c r="I56" s="1860"/>
      <c r="J56" s="1860"/>
      <c r="K56" s="1860"/>
      <c r="L56" s="1860"/>
      <c r="M56" s="1860"/>
      <c r="N56" s="1860"/>
      <c r="O56" s="1860"/>
      <c r="P56" s="1860"/>
      <c r="Q56" s="1860"/>
      <c r="R56" s="1860"/>
      <c r="S56" s="1860"/>
      <c r="T56" s="1860"/>
      <c r="U56" s="1860"/>
      <c r="V56" s="1860"/>
      <c r="W56" s="1860"/>
      <c r="X56" s="1860"/>
      <c r="Y56" s="1860"/>
      <c r="Z56" s="1860"/>
      <c r="AA56" s="1861"/>
      <c r="AB56" s="62"/>
    </row>
    <row r="57" spans="2:28" ht="21.75" customHeight="1" x14ac:dyDescent="0.2">
      <c r="B57" s="60"/>
      <c r="C57" s="1859"/>
      <c r="D57" s="1860"/>
      <c r="E57" s="1860"/>
      <c r="F57" s="1860"/>
      <c r="G57" s="1860"/>
      <c r="H57" s="1860"/>
      <c r="I57" s="1860"/>
      <c r="J57" s="1860"/>
      <c r="K57" s="1860"/>
      <c r="L57" s="1860"/>
      <c r="M57" s="1860"/>
      <c r="N57" s="1860"/>
      <c r="O57" s="1860"/>
      <c r="P57" s="1860"/>
      <c r="Q57" s="1860"/>
      <c r="R57" s="1860"/>
      <c r="S57" s="1860"/>
      <c r="T57" s="1860"/>
      <c r="U57" s="1860"/>
      <c r="V57" s="1860"/>
      <c r="W57" s="1860"/>
      <c r="X57" s="1860"/>
      <c r="Y57" s="1860"/>
      <c r="Z57" s="1860"/>
      <c r="AA57" s="1861"/>
      <c r="AB57" s="62"/>
    </row>
    <row r="58" spans="2:28" ht="21.75" customHeight="1" x14ac:dyDescent="0.2">
      <c r="B58" s="60"/>
      <c r="C58" s="1859"/>
      <c r="D58" s="1860"/>
      <c r="E58" s="1860"/>
      <c r="F58" s="1860"/>
      <c r="G58" s="1860"/>
      <c r="H58" s="1860"/>
      <c r="I58" s="1860"/>
      <c r="J58" s="1860"/>
      <c r="K58" s="1860"/>
      <c r="L58" s="1860"/>
      <c r="M58" s="1860"/>
      <c r="N58" s="1860"/>
      <c r="O58" s="1860"/>
      <c r="P58" s="1860"/>
      <c r="Q58" s="1860"/>
      <c r="R58" s="1860"/>
      <c r="S58" s="1860"/>
      <c r="T58" s="1860"/>
      <c r="U58" s="1860"/>
      <c r="V58" s="1860"/>
      <c r="W58" s="1860"/>
      <c r="X58" s="1860"/>
      <c r="Y58" s="1860"/>
      <c r="Z58" s="1860"/>
      <c r="AA58" s="1861"/>
      <c r="AB58" s="62"/>
    </row>
    <row r="59" spans="2:28" ht="21.75" customHeight="1" x14ac:dyDescent="0.2">
      <c r="B59" s="60"/>
      <c r="C59" s="1859"/>
      <c r="D59" s="1860"/>
      <c r="E59" s="1860"/>
      <c r="F59" s="1860"/>
      <c r="G59" s="1860"/>
      <c r="H59" s="1860"/>
      <c r="I59" s="1860"/>
      <c r="J59" s="1860"/>
      <c r="K59" s="1860"/>
      <c r="L59" s="1860"/>
      <c r="M59" s="1860"/>
      <c r="N59" s="1860"/>
      <c r="O59" s="1860"/>
      <c r="P59" s="1860"/>
      <c r="Q59" s="1860"/>
      <c r="R59" s="1860"/>
      <c r="S59" s="1860"/>
      <c r="T59" s="1860"/>
      <c r="U59" s="1860"/>
      <c r="V59" s="1860"/>
      <c r="W59" s="1860"/>
      <c r="X59" s="1860"/>
      <c r="Y59" s="1860"/>
      <c r="Z59" s="1860"/>
      <c r="AA59" s="1861"/>
      <c r="AB59" s="62"/>
    </row>
    <row r="60" spans="2:28" ht="21.75" customHeight="1" x14ac:dyDescent="0.2">
      <c r="B60" s="60"/>
      <c r="C60" s="1859"/>
      <c r="D60" s="1860"/>
      <c r="E60" s="1860"/>
      <c r="F60" s="1860"/>
      <c r="G60" s="1860"/>
      <c r="H60" s="1860"/>
      <c r="I60" s="1860"/>
      <c r="J60" s="1860"/>
      <c r="K60" s="1860"/>
      <c r="L60" s="1860"/>
      <c r="M60" s="1860"/>
      <c r="N60" s="1860"/>
      <c r="O60" s="1860"/>
      <c r="P60" s="1860"/>
      <c r="Q60" s="1860"/>
      <c r="R60" s="1860"/>
      <c r="S60" s="1860"/>
      <c r="T60" s="1860"/>
      <c r="U60" s="1860"/>
      <c r="V60" s="1860"/>
      <c r="W60" s="1860"/>
      <c r="X60" s="1860"/>
      <c r="Y60" s="1860"/>
      <c r="Z60" s="1860"/>
      <c r="AA60" s="1861"/>
      <c r="AB60" s="62"/>
    </row>
    <row r="61" spans="2:28" ht="21.75" customHeight="1" x14ac:dyDescent="0.2">
      <c r="B61" s="60"/>
      <c r="C61" s="1859"/>
      <c r="D61" s="1860"/>
      <c r="E61" s="1860"/>
      <c r="F61" s="1860"/>
      <c r="G61" s="1860"/>
      <c r="H61" s="1860"/>
      <c r="I61" s="1860"/>
      <c r="J61" s="1860"/>
      <c r="K61" s="1860"/>
      <c r="L61" s="1860"/>
      <c r="M61" s="1860"/>
      <c r="N61" s="1860"/>
      <c r="O61" s="1860"/>
      <c r="P61" s="1860"/>
      <c r="Q61" s="1860"/>
      <c r="R61" s="1860"/>
      <c r="S61" s="1860"/>
      <c r="T61" s="1860"/>
      <c r="U61" s="1860"/>
      <c r="V61" s="1860"/>
      <c r="W61" s="1860"/>
      <c r="X61" s="1860"/>
      <c r="Y61" s="1860"/>
      <c r="Z61" s="1860"/>
      <c r="AA61" s="1861"/>
      <c r="AB61" s="62"/>
    </row>
    <row r="62" spans="2:28" ht="21.75" customHeight="1" x14ac:dyDescent="0.2">
      <c r="B62" s="60"/>
      <c r="C62" s="1859"/>
      <c r="D62" s="1860"/>
      <c r="E62" s="1860"/>
      <c r="F62" s="1860"/>
      <c r="G62" s="1860"/>
      <c r="H62" s="1860"/>
      <c r="I62" s="1860"/>
      <c r="J62" s="1860"/>
      <c r="K62" s="1860"/>
      <c r="L62" s="1860"/>
      <c r="M62" s="1860"/>
      <c r="N62" s="1860"/>
      <c r="O62" s="1860"/>
      <c r="P62" s="1860"/>
      <c r="Q62" s="1860"/>
      <c r="R62" s="1860"/>
      <c r="S62" s="1860"/>
      <c r="T62" s="1860"/>
      <c r="U62" s="1860"/>
      <c r="V62" s="1860"/>
      <c r="W62" s="1860"/>
      <c r="X62" s="1860"/>
      <c r="Y62" s="1860"/>
      <c r="Z62" s="1860"/>
      <c r="AA62" s="1861"/>
      <c r="AB62" s="62"/>
    </row>
    <row r="63" spans="2:28" ht="21.75" customHeight="1" x14ac:dyDescent="0.2">
      <c r="B63" s="60"/>
      <c r="C63" s="1859"/>
      <c r="D63" s="1860"/>
      <c r="E63" s="1860"/>
      <c r="F63" s="1860"/>
      <c r="G63" s="1860"/>
      <c r="H63" s="1860"/>
      <c r="I63" s="1860"/>
      <c r="J63" s="1860"/>
      <c r="K63" s="1860"/>
      <c r="L63" s="1860"/>
      <c r="M63" s="1860"/>
      <c r="N63" s="1860"/>
      <c r="O63" s="1860"/>
      <c r="P63" s="1860"/>
      <c r="Q63" s="1860"/>
      <c r="R63" s="1860"/>
      <c r="S63" s="1860"/>
      <c r="T63" s="1860"/>
      <c r="U63" s="1860"/>
      <c r="V63" s="1860"/>
      <c r="W63" s="1860"/>
      <c r="X63" s="1860"/>
      <c r="Y63" s="1860"/>
      <c r="Z63" s="1860"/>
      <c r="AA63" s="1861"/>
      <c r="AB63" s="62"/>
    </row>
    <row r="64" spans="2:28" ht="21.75" customHeight="1" x14ac:dyDescent="0.2">
      <c r="B64" s="60"/>
      <c r="C64" s="1859"/>
      <c r="D64" s="1860"/>
      <c r="E64" s="1860"/>
      <c r="F64" s="1860"/>
      <c r="G64" s="1860"/>
      <c r="H64" s="1860"/>
      <c r="I64" s="1860"/>
      <c r="J64" s="1860"/>
      <c r="K64" s="1860"/>
      <c r="L64" s="1860"/>
      <c r="M64" s="1860"/>
      <c r="N64" s="1860"/>
      <c r="O64" s="1860"/>
      <c r="P64" s="1860"/>
      <c r="Q64" s="1860"/>
      <c r="R64" s="1860"/>
      <c r="S64" s="1860"/>
      <c r="T64" s="1860"/>
      <c r="U64" s="1860"/>
      <c r="V64" s="1860"/>
      <c r="W64" s="1860"/>
      <c r="X64" s="1860"/>
      <c r="Y64" s="1860"/>
      <c r="Z64" s="1860"/>
      <c r="AA64" s="1861"/>
      <c r="AB64" s="62"/>
    </row>
    <row r="65" spans="1:28" ht="21.75" customHeight="1" thickBot="1" x14ac:dyDescent="0.25">
      <c r="B65" s="60"/>
      <c r="C65" s="1862"/>
      <c r="D65" s="1863"/>
      <c r="E65" s="1863"/>
      <c r="F65" s="1863"/>
      <c r="G65" s="1863"/>
      <c r="H65" s="1863"/>
      <c r="I65" s="1863"/>
      <c r="J65" s="1863"/>
      <c r="K65" s="1863"/>
      <c r="L65" s="1863"/>
      <c r="M65" s="1863"/>
      <c r="N65" s="1863"/>
      <c r="O65" s="1863"/>
      <c r="P65" s="1863"/>
      <c r="Q65" s="1863"/>
      <c r="R65" s="1863"/>
      <c r="S65" s="1863"/>
      <c r="T65" s="1863"/>
      <c r="U65" s="1863"/>
      <c r="V65" s="1863"/>
      <c r="W65" s="1863"/>
      <c r="X65" s="1863"/>
      <c r="Y65" s="1863"/>
      <c r="Z65" s="1863"/>
      <c r="AA65" s="1864"/>
      <c r="AB65" s="62"/>
    </row>
    <row r="66" spans="1:28" x14ac:dyDescent="0.2">
      <c r="B66" s="285"/>
      <c r="C66" s="328"/>
      <c r="D66" s="328"/>
      <c r="E66" s="328"/>
      <c r="F66" s="328"/>
      <c r="G66" s="328"/>
      <c r="H66" s="328"/>
      <c r="I66" s="328"/>
      <c r="J66" s="328"/>
      <c r="K66" s="328"/>
      <c r="L66" s="328"/>
      <c r="M66" s="328"/>
      <c r="N66" s="328"/>
      <c r="O66" s="328"/>
      <c r="P66" s="328"/>
      <c r="Q66" s="328"/>
      <c r="R66" s="328"/>
      <c r="S66" s="328"/>
      <c r="T66" s="328"/>
      <c r="U66" s="328"/>
      <c r="V66" s="328"/>
      <c r="W66" s="328"/>
      <c r="X66" s="328"/>
      <c r="Y66" s="328"/>
      <c r="Z66" s="328"/>
      <c r="AA66" s="328"/>
      <c r="AB66" s="80"/>
    </row>
    <row r="67" spans="1:28" ht="15" thickBot="1" x14ac:dyDescent="0.25">
      <c r="B67" s="287"/>
      <c r="C67" s="329"/>
      <c r="D67" s="329"/>
      <c r="E67" s="329"/>
      <c r="F67" s="329"/>
      <c r="G67" s="329"/>
      <c r="H67" s="329"/>
      <c r="I67" s="329"/>
      <c r="J67" s="329"/>
      <c r="K67" s="329"/>
      <c r="L67" s="329"/>
      <c r="M67" s="329"/>
      <c r="N67" s="329"/>
      <c r="O67" s="329"/>
      <c r="P67" s="329"/>
      <c r="Q67" s="329"/>
      <c r="R67" s="329"/>
      <c r="S67" s="329"/>
      <c r="T67" s="329"/>
      <c r="U67" s="329"/>
      <c r="V67" s="329"/>
      <c r="W67" s="329"/>
      <c r="X67" s="329"/>
      <c r="Y67" s="329"/>
      <c r="Z67" s="329"/>
      <c r="AA67" s="329"/>
      <c r="AB67" s="83"/>
    </row>
    <row r="68" spans="1:28" ht="15.75" x14ac:dyDescent="0.2">
      <c r="B68" s="289"/>
      <c r="C68" s="993" t="s">
        <v>46</v>
      </c>
      <c r="D68" s="994"/>
      <c r="E68" s="994"/>
      <c r="F68" s="994"/>
      <c r="G68" s="995"/>
      <c r="H68" s="993" t="s">
        <v>91</v>
      </c>
      <c r="I68" s="995"/>
      <c r="J68" s="993" t="s">
        <v>64</v>
      </c>
      <c r="K68" s="994"/>
      <c r="L68" s="994"/>
      <c r="M68" s="995"/>
      <c r="N68" s="993" t="s">
        <v>53</v>
      </c>
      <c r="O68" s="994"/>
      <c r="P68" s="994"/>
      <c r="Q68" s="994"/>
      <c r="R68" s="994"/>
      <c r="S68" s="994"/>
      <c r="T68" s="994"/>
      <c r="U68" s="995"/>
      <c r="V68" s="1139" t="s">
        <v>54</v>
      </c>
      <c r="W68" s="1139"/>
      <c r="X68" s="1139"/>
      <c r="Y68" s="1139"/>
      <c r="Z68" s="1139"/>
      <c r="AA68" s="1140"/>
      <c r="AB68" s="25"/>
    </row>
    <row r="69" spans="1:28" ht="15.75" x14ac:dyDescent="0.2">
      <c r="A69" s="46"/>
      <c r="B69" s="26"/>
      <c r="C69" s="996"/>
      <c r="D69" s="1167"/>
      <c r="E69" s="1167"/>
      <c r="F69" s="1167"/>
      <c r="G69" s="998"/>
      <c r="H69" s="996"/>
      <c r="I69" s="998"/>
      <c r="J69" s="996"/>
      <c r="K69" s="1167"/>
      <c r="L69" s="1167"/>
      <c r="M69" s="998"/>
      <c r="N69" s="996"/>
      <c r="O69" s="1167"/>
      <c r="P69" s="1167"/>
      <c r="Q69" s="1167"/>
      <c r="R69" s="1167"/>
      <c r="S69" s="1167"/>
      <c r="T69" s="1167"/>
      <c r="U69" s="998"/>
      <c r="V69" s="1168"/>
      <c r="W69" s="1168"/>
      <c r="X69" s="1168"/>
      <c r="Y69" s="1168"/>
      <c r="Z69" s="1168"/>
      <c r="AA69" s="1142"/>
      <c r="AB69" s="25"/>
    </row>
    <row r="70" spans="1:28" ht="16.5" thickBot="1" x14ac:dyDescent="0.25">
      <c r="A70" s="46"/>
      <c r="B70" s="26"/>
      <c r="C70" s="996"/>
      <c r="D70" s="1167"/>
      <c r="E70" s="1167"/>
      <c r="F70" s="1167"/>
      <c r="G70" s="998"/>
      <c r="H70" s="996"/>
      <c r="I70" s="998"/>
      <c r="J70" s="996"/>
      <c r="K70" s="1167"/>
      <c r="L70" s="1167"/>
      <c r="M70" s="998"/>
      <c r="N70" s="999"/>
      <c r="O70" s="1000"/>
      <c r="P70" s="1000"/>
      <c r="Q70" s="1000"/>
      <c r="R70" s="1000"/>
      <c r="S70" s="1000"/>
      <c r="T70" s="1000"/>
      <c r="U70" s="1001"/>
      <c r="V70" s="1182"/>
      <c r="W70" s="1182"/>
      <c r="X70" s="1182"/>
      <c r="Y70" s="1182"/>
      <c r="Z70" s="1182"/>
      <c r="AA70" s="1183"/>
      <c r="AB70" s="25"/>
    </row>
    <row r="71" spans="1:28" ht="115.5" customHeight="1" thickBot="1" x14ac:dyDescent="0.25">
      <c r="B71" s="289"/>
      <c r="C71" s="1849" t="s">
        <v>486</v>
      </c>
      <c r="D71" s="1850"/>
      <c r="E71" s="1850"/>
      <c r="F71" s="1850"/>
      <c r="G71" s="2076"/>
      <c r="H71" s="2267">
        <v>2.2000000000000001E-3</v>
      </c>
      <c r="I71" s="2267"/>
      <c r="J71" s="2268">
        <v>1.6000000000000001E-3</v>
      </c>
      <c r="K71" s="2226"/>
      <c r="L71" s="2226"/>
      <c r="M71" s="2226"/>
      <c r="N71" s="2269" t="s">
        <v>935</v>
      </c>
      <c r="O71" s="2270"/>
      <c r="P71" s="2270"/>
      <c r="Q71" s="2270"/>
      <c r="R71" s="2270"/>
      <c r="S71" s="2270"/>
      <c r="T71" s="2270"/>
      <c r="U71" s="2271"/>
      <c r="V71" s="2272" t="s">
        <v>936</v>
      </c>
      <c r="W71" s="2273"/>
      <c r="X71" s="2273"/>
      <c r="Y71" s="2273"/>
      <c r="Z71" s="2273"/>
      <c r="AA71" s="2274"/>
      <c r="AB71" s="87"/>
    </row>
    <row r="72" spans="1:28" ht="138.75" customHeight="1" x14ac:dyDescent="0.2">
      <c r="B72" s="289"/>
      <c r="C72" s="1849" t="s">
        <v>488</v>
      </c>
      <c r="D72" s="1850"/>
      <c r="E72" s="1850"/>
      <c r="F72" s="1850"/>
      <c r="G72" s="2076"/>
      <c r="H72" s="2267">
        <v>2.5000000000000001E-3</v>
      </c>
      <c r="I72" s="2267"/>
      <c r="J72" s="2268">
        <v>1.6000000000000001E-3</v>
      </c>
      <c r="K72" s="2226"/>
      <c r="L72" s="2226"/>
      <c r="M72" s="2226"/>
      <c r="N72" s="2272" t="s">
        <v>937</v>
      </c>
      <c r="O72" s="2273"/>
      <c r="P72" s="2273"/>
      <c r="Q72" s="2273"/>
      <c r="R72" s="2273"/>
      <c r="S72" s="2273"/>
      <c r="T72" s="2273"/>
      <c r="U72" s="2275"/>
      <c r="V72" s="2272" t="s">
        <v>936</v>
      </c>
      <c r="W72" s="2273"/>
      <c r="X72" s="2273"/>
      <c r="Y72" s="2273"/>
      <c r="Z72" s="2273"/>
      <c r="AA72" s="2274"/>
      <c r="AB72" s="87"/>
    </row>
    <row r="73" spans="1:28" ht="122.25" customHeight="1" x14ac:dyDescent="0.2">
      <c r="B73" s="289"/>
      <c r="C73" s="1849" t="s">
        <v>489</v>
      </c>
      <c r="D73" s="1850"/>
      <c r="E73" s="1850"/>
      <c r="F73" s="1850"/>
      <c r="G73" s="2076"/>
      <c r="H73" s="2267">
        <v>1.6999999999999999E-3</v>
      </c>
      <c r="I73" s="2267"/>
      <c r="J73" s="2085">
        <v>2.5999999999999999E-3</v>
      </c>
      <c r="K73" s="2079"/>
      <c r="L73" s="2079"/>
      <c r="M73" s="2079"/>
      <c r="N73" s="2228" t="s">
        <v>938</v>
      </c>
      <c r="O73" s="2244"/>
      <c r="P73" s="2244"/>
      <c r="Q73" s="2244"/>
      <c r="R73" s="2244"/>
      <c r="S73" s="2244"/>
      <c r="T73" s="2244"/>
      <c r="U73" s="2246"/>
      <c r="V73" s="2228" t="s">
        <v>936</v>
      </c>
      <c r="W73" s="2244"/>
      <c r="X73" s="2244"/>
      <c r="Y73" s="2244"/>
      <c r="Z73" s="2244"/>
      <c r="AA73" s="2245"/>
      <c r="AB73" s="87"/>
    </row>
    <row r="74" spans="1:28" ht="138.75" customHeight="1" x14ac:dyDescent="0.2">
      <c r="B74" s="289"/>
      <c r="C74" s="1849" t="s">
        <v>490</v>
      </c>
      <c r="D74" s="1850"/>
      <c r="E74" s="1850"/>
      <c r="F74" s="1850"/>
      <c r="G74" s="2076"/>
      <c r="H74" s="2267">
        <v>3.0000000000000001E-3</v>
      </c>
      <c r="I74" s="2267"/>
      <c r="J74" s="2085">
        <v>2.5000000000000001E-3</v>
      </c>
      <c r="K74" s="2079"/>
      <c r="L74" s="2079"/>
      <c r="M74" s="2079"/>
      <c r="N74" s="2228" t="s">
        <v>939</v>
      </c>
      <c r="O74" s="2244"/>
      <c r="P74" s="2244"/>
      <c r="Q74" s="2244"/>
      <c r="R74" s="2244"/>
      <c r="S74" s="2244"/>
      <c r="T74" s="2244"/>
      <c r="U74" s="2246"/>
      <c r="V74" s="2228" t="s">
        <v>936</v>
      </c>
      <c r="W74" s="2244"/>
      <c r="X74" s="2244"/>
      <c r="Y74" s="2244"/>
      <c r="Z74" s="2244"/>
      <c r="AA74" s="2245"/>
      <c r="AB74" s="87"/>
    </row>
    <row r="75" spans="1:28" ht="102.75" customHeight="1" x14ac:dyDescent="0.2">
      <c r="B75" s="289"/>
      <c r="C75" s="1849" t="s">
        <v>492</v>
      </c>
      <c r="D75" s="1850"/>
      <c r="E75" s="1850"/>
      <c r="F75" s="1850"/>
      <c r="G75" s="2076"/>
      <c r="H75" s="2267">
        <v>4.0000000000000002E-4</v>
      </c>
      <c r="I75" s="2267"/>
      <c r="J75" s="2085">
        <v>3.3999999999999998E-3</v>
      </c>
      <c r="K75" s="2079"/>
      <c r="L75" s="2079"/>
      <c r="M75" s="2079"/>
      <c r="N75" s="2228" t="s">
        <v>940</v>
      </c>
      <c r="O75" s="2244"/>
      <c r="P75" s="2244"/>
      <c r="Q75" s="2244"/>
      <c r="R75" s="2244"/>
      <c r="S75" s="2244"/>
      <c r="T75" s="2244"/>
      <c r="U75" s="2246"/>
      <c r="V75" s="2228" t="s">
        <v>936</v>
      </c>
      <c r="W75" s="2244"/>
      <c r="X75" s="2244"/>
      <c r="Y75" s="2244"/>
      <c r="Z75" s="2244"/>
      <c r="AA75" s="2245"/>
      <c r="AB75" s="87"/>
    </row>
    <row r="76" spans="1:28" ht="79.5" customHeight="1" x14ac:dyDescent="0.2">
      <c r="B76" s="289"/>
      <c r="C76" s="2082" t="s">
        <v>493</v>
      </c>
      <c r="D76" s="2219"/>
      <c r="E76" s="2219"/>
      <c r="F76" s="2219"/>
      <c r="G76" s="2276"/>
      <c r="H76" s="2277">
        <v>6.9999999999999999E-4</v>
      </c>
      <c r="I76" s="2277"/>
      <c r="J76" s="2278">
        <v>3.8999999999999998E-3</v>
      </c>
      <c r="K76" s="2279"/>
      <c r="L76" s="2279"/>
      <c r="M76" s="2280"/>
      <c r="N76" s="2237" t="s">
        <v>941</v>
      </c>
      <c r="O76" s="2238"/>
      <c r="P76" s="2238"/>
      <c r="Q76" s="2238"/>
      <c r="R76" s="2238"/>
      <c r="S76" s="2238"/>
      <c r="T76" s="2238"/>
      <c r="U76" s="2239"/>
      <c r="V76" s="2228" t="s">
        <v>936</v>
      </c>
      <c r="W76" s="2244"/>
      <c r="X76" s="2244"/>
      <c r="Y76" s="2244"/>
      <c r="Z76" s="2244"/>
      <c r="AA76" s="2245"/>
      <c r="AB76" s="87"/>
    </row>
    <row r="77" spans="1:28" ht="150" customHeight="1" x14ac:dyDescent="0.2">
      <c r="B77" s="289"/>
      <c r="C77" s="1849" t="s">
        <v>494</v>
      </c>
      <c r="D77" s="1850"/>
      <c r="E77" s="1850"/>
      <c r="F77" s="1850"/>
      <c r="G77" s="2076"/>
      <c r="H77" s="2267">
        <v>4.7000000000000002E-3</v>
      </c>
      <c r="I77" s="2267"/>
      <c r="J77" s="2085">
        <v>2.3999999999999998E-3</v>
      </c>
      <c r="K77" s="2079"/>
      <c r="L77" s="2079"/>
      <c r="M77" s="2079"/>
      <c r="N77" s="2228" t="s">
        <v>942</v>
      </c>
      <c r="O77" s="2244"/>
      <c r="P77" s="2244"/>
      <c r="Q77" s="2244"/>
      <c r="R77" s="2244"/>
      <c r="S77" s="2244"/>
      <c r="T77" s="2244"/>
      <c r="U77" s="2246"/>
      <c r="V77" s="2228" t="s">
        <v>936</v>
      </c>
      <c r="W77" s="2244"/>
      <c r="X77" s="2244"/>
      <c r="Y77" s="2244"/>
      <c r="Z77" s="2244"/>
      <c r="AA77" s="2245"/>
      <c r="AB77" s="87"/>
    </row>
    <row r="78" spans="1:28" ht="71.25" customHeight="1" x14ac:dyDescent="0.2">
      <c r="B78" s="289"/>
      <c r="C78" s="1849" t="s">
        <v>496</v>
      </c>
      <c r="D78" s="1850"/>
      <c r="E78" s="1850"/>
      <c r="F78" s="1850"/>
      <c r="G78" s="2076"/>
      <c r="H78" s="2267">
        <v>1.04E-2</v>
      </c>
      <c r="I78" s="2267"/>
      <c r="J78" s="2085">
        <v>2.2000000000000001E-3</v>
      </c>
      <c r="K78" s="2079"/>
      <c r="L78" s="2079"/>
      <c r="M78" s="2079"/>
      <c r="N78" s="2228" t="s">
        <v>943</v>
      </c>
      <c r="O78" s="2244"/>
      <c r="P78" s="2244"/>
      <c r="Q78" s="2244"/>
      <c r="R78" s="2244"/>
      <c r="S78" s="2244"/>
      <c r="T78" s="2244"/>
      <c r="U78" s="2246"/>
      <c r="V78" s="2228" t="s">
        <v>936</v>
      </c>
      <c r="W78" s="2244"/>
      <c r="X78" s="2244"/>
      <c r="Y78" s="2244"/>
      <c r="Z78" s="2244"/>
      <c r="AA78" s="2245"/>
      <c r="AB78" s="87"/>
    </row>
    <row r="79" spans="1:28" ht="86.25" customHeight="1" x14ac:dyDescent="0.2">
      <c r="B79" s="289"/>
      <c r="C79" s="1849" t="s">
        <v>497</v>
      </c>
      <c r="D79" s="1850"/>
      <c r="E79" s="1850"/>
      <c r="F79" s="1850"/>
      <c r="G79" s="2076"/>
      <c r="H79" s="2267">
        <v>1.01E-2</v>
      </c>
      <c r="I79" s="2267"/>
      <c r="J79" s="2085">
        <v>4.4999999999999997E-3</v>
      </c>
      <c r="K79" s="2079"/>
      <c r="L79" s="2079"/>
      <c r="M79" s="2079"/>
      <c r="N79" s="2228" t="s">
        <v>944</v>
      </c>
      <c r="O79" s="2244"/>
      <c r="P79" s="2244"/>
      <c r="Q79" s="2244"/>
      <c r="R79" s="2244"/>
      <c r="S79" s="2244"/>
      <c r="T79" s="2244"/>
      <c r="U79" s="2246"/>
      <c r="V79" s="2228" t="s">
        <v>936</v>
      </c>
      <c r="W79" s="2244"/>
      <c r="X79" s="2244"/>
      <c r="Y79" s="2244"/>
      <c r="Z79" s="2244"/>
      <c r="AA79" s="2245"/>
      <c r="AB79" s="87"/>
    </row>
    <row r="80" spans="1:28" ht="80.25" customHeight="1" x14ac:dyDescent="0.2">
      <c r="B80" s="289"/>
      <c r="C80" s="1849" t="s">
        <v>498</v>
      </c>
      <c r="D80" s="1850"/>
      <c r="E80" s="1850"/>
      <c r="F80" s="1850"/>
      <c r="G80" s="2076"/>
      <c r="H80" s="2267">
        <v>4.5999999999999999E-3</v>
      </c>
      <c r="I80" s="2267"/>
      <c r="J80" s="2085">
        <v>5.5999999999999999E-3</v>
      </c>
      <c r="K80" s="2079"/>
      <c r="L80" s="2079"/>
      <c r="M80" s="2079"/>
      <c r="N80" s="2228" t="s">
        <v>945</v>
      </c>
      <c r="O80" s="2244"/>
      <c r="P80" s="2244"/>
      <c r="Q80" s="2244"/>
      <c r="R80" s="2244"/>
      <c r="S80" s="2244"/>
      <c r="T80" s="2244"/>
      <c r="U80" s="2246"/>
      <c r="V80" s="2228" t="s">
        <v>936</v>
      </c>
      <c r="W80" s="2244"/>
      <c r="X80" s="2244"/>
      <c r="Y80" s="2244"/>
      <c r="Z80" s="2244"/>
      <c r="AA80" s="2245"/>
      <c r="AB80" s="87"/>
    </row>
    <row r="81" spans="2:28" ht="69.75" customHeight="1" x14ac:dyDescent="0.2">
      <c r="B81" s="289"/>
      <c r="C81" s="1849" t="s">
        <v>500</v>
      </c>
      <c r="D81" s="1850"/>
      <c r="E81" s="1850"/>
      <c r="F81" s="1850"/>
      <c r="G81" s="2076"/>
      <c r="H81" s="2267">
        <v>1.6999999999999999E-3</v>
      </c>
      <c r="I81" s="2267"/>
      <c r="J81" s="2085">
        <v>4.4999999999999997E-3</v>
      </c>
      <c r="K81" s="2079"/>
      <c r="L81" s="2079"/>
      <c r="M81" s="2079"/>
      <c r="N81" s="2228" t="s">
        <v>946</v>
      </c>
      <c r="O81" s="2244"/>
      <c r="P81" s="2244"/>
      <c r="Q81" s="2244"/>
      <c r="R81" s="2244"/>
      <c r="S81" s="2244"/>
      <c r="T81" s="2244"/>
      <c r="U81" s="2246"/>
      <c r="V81" s="2228" t="s">
        <v>936</v>
      </c>
      <c r="W81" s="2244"/>
      <c r="X81" s="2244"/>
      <c r="Y81" s="2244"/>
      <c r="Z81" s="2244"/>
      <c r="AA81" s="2245"/>
      <c r="AB81" s="87"/>
    </row>
    <row r="82" spans="2:28" ht="137.25" customHeight="1" thickBot="1" x14ac:dyDescent="0.25">
      <c r="B82" s="289"/>
      <c r="C82" s="1849" t="s">
        <v>501</v>
      </c>
      <c r="D82" s="1850"/>
      <c r="E82" s="1850"/>
      <c r="F82" s="1850"/>
      <c r="G82" s="2076"/>
      <c r="H82" s="2267">
        <v>2.3999999999999998E-3</v>
      </c>
      <c r="I82" s="2267"/>
      <c r="J82" s="2247">
        <v>3.2000000000000002E-3</v>
      </c>
      <c r="K82" s="2248"/>
      <c r="L82" s="2248"/>
      <c r="M82" s="2248"/>
      <c r="N82" s="2228" t="s">
        <v>947</v>
      </c>
      <c r="O82" s="2244"/>
      <c r="P82" s="2244"/>
      <c r="Q82" s="2244"/>
      <c r="R82" s="2244"/>
      <c r="S82" s="2244"/>
      <c r="T82" s="2244"/>
      <c r="U82" s="2246"/>
      <c r="V82" s="2228" t="s">
        <v>936</v>
      </c>
      <c r="W82" s="2244"/>
      <c r="X82" s="2244"/>
      <c r="Y82" s="2244"/>
      <c r="Z82" s="2244"/>
      <c r="AA82" s="2245"/>
      <c r="AB82" s="87"/>
    </row>
    <row r="83" spans="2:28" x14ac:dyDescent="0.2">
      <c r="B83" s="291"/>
      <c r="C83" s="328"/>
      <c r="D83" s="328"/>
      <c r="E83" s="328"/>
      <c r="F83" s="328"/>
      <c r="G83" s="328"/>
      <c r="H83" s="328"/>
      <c r="I83" s="328"/>
      <c r="J83" s="328"/>
      <c r="K83" s="328"/>
      <c r="L83" s="328"/>
      <c r="M83" s="328"/>
      <c r="N83" s="328"/>
      <c r="O83" s="328"/>
      <c r="P83" s="328"/>
      <c r="Q83" s="328"/>
      <c r="R83" s="328"/>
      <c r="S83" s="328"/>
      <c r="T83" s="328"/>
      <c r="U83" s="328"/>
      <c r="V83" s="328"/>
      <c r="W83" s="328"/>
      <c r="X83" s="328"/>
      <c r="Y83" s="328"/>
      <c r="Z83" s="328"/>
      <c r="AA83" s="328"/>
      <c r="AB83" s="89"/>
    </row>
    <row r="122" ht="6" customHeight="1" x14ac:dyDescent="0.2"/>
  </sheetData>
  <mergeCells count="153">
    <mergeCell ref="C82:G82"/>
    <mergeCell ref="H82:I82"/>
    <mergeCell ref="J82:M82"/>
    <mergeCell ref="N82:U82"/>
    <mergeCell ref="V82:AA82"/>
    <mergeCell ref="C80:G80"/>
    <mergeCell ref="H80:I80"/>
    <mergeCell ref="J80:M80"/>
    <mergeCell ref="N80:U80"/>
    <mergeCell ref="V80:AA80"/>
    <mergeCell ref="C81:G81"/>
    <mergeCell ref="H81:I81"/>
    <mergeCell ref="J81:M81"/>
    <mergeCell ref="N81:U81"/>
    <mergeCell ref="V81:AA81"/>
    <mergeCell ref="C78:G78"/>
    <mergeCell ref="H78:I78"/>
    <mergeCell ref="J78:M78"/>
    <mergeCell ref="N78:U78"/>
    <mergeCell ref="V78:AA78"/>
    <mergeCell ref="C79:G79"/>
    <mergeCell ref="H79:I79"/>
    <mergeCell ref="J79:M79"/>
    <mergeCell ref="N79:U79"/>
    <mergeCell ref="V79:AA79"/>
    <mergeCell ref="C76:G76"/>
    <mergeCell ref="H76:I76"/>
    <mergeCell ref="J76:M76"/>
    <mergeCell ref="N76:U76"/>
    <mergeCell ref="V76:AA76"/>
    <mergeCell ref="C77:G77"/>
    <mergeCell ref="H77:I77"/>
    <mergeCell ref="J77:M77"/>
    <mergeCell ref="N77:U77"/>
    <mergeCell ref="V77:AA77"/>
    <mergeCell ref="C74:G74"/>
    <mergeCell ref="H74:I74"/>
    <mergeCell ref="J74:M74"/>
    <mergeCell ref="N74:U74"/>
    <mergeCell ref="V74:AA74"/>
    <mergeCell ref="C75:G75"/>
    <mergeCell ref="H75:I75"/>
    <mergeCell ref="J75:M75"/>
    <mergeCell ref="N75:U75"/>
    <mergeCell ref="V75:AA75"/>
    <mergeCell ref="C72:G72"/>
    <mergeCell ref="H72:I72"/>
    <mergeCell ref="J72:M72"/>
    <mergeCell ref="N72:U72"/>
    <mergeCell ref="V72:AA72"/>
    <mergeCell ref="C73:G73"/>
    <mergeCell ref="H73:I73"/>
    <mergeCell ref="J73:M73"/>
    <mergeCell ref="N73:U73"/>
    <mergeCell ref="V73:AA73"/>
    <mergeCell ref="C68:G70"/>
    <mergeCell ref="H68:I70"/>
    <mergeCell ref="J68:M70"/>
    <mergeCell ref="N68:U70"/>
    <mergeCell ref="V68:AA70"/>
    <mergeCell ref="C71:G71"/>
    <mergeCell ref="H71:I71"/>
    <mergeCell ref="J71:M71"/>
    <mergeCell ref="N71:U71"/>
    <mergeCell ref="V71:AA71"/>
    <mergeCell ref="C47:G47"/>
    <mergeCell ref="K47:AA47"/>
    <mergeCell ref="C48:G48"/>
    <mergeCell ref="K48:AA48"/>
    <mergeCell ref="C51:AA52"/>
    <mergeCell ref="C53:AA65"/>
    <mergeCell ref="C44:G44"/>
    <mergeCell ref="K44:AA44"/>
    <mergeCell ref="C45:G45"/>
    <mergeCell ref="K45:AA45"/>
    <mergeCell ref="C46:G46"/>
    <mergeCell ref="K46:AA46"/>
    <mergeCell ref="C41:G41"/>
    <mergeCell ref="K41:AA41"/>
    <mergeCell ref="C42:G42"/>
    <mergeCell ref="K42:AA42"/>
    <mergeCell ref="C43:G43"/>
    <mergeCell ref="K43:AA43"/>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 right="0.7" top="0.75" bottom="0.75" header="0.3" footer="0.3"/>
  <drawing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04"/>
  <sheetViews>
    <sheetView topLeftCell="A31" workbookViewId="0">
      <selection activeCell="H37" sqref="H37:J37"/>
    </sheetView>
  </sheetViews>
  <sheetFormatPr baseColWidth="10" defaultColWidth="3.7109375" defaultRowHeight="14.25" x14ac:dyDescent="0.2"/>
  <cols>
    <col min="1" max="1" width="3.7109375" style="48"/>
    <col min="2" max="2" width="2.85546875" style="48" customWidth="1"/>
    <col min="3" max="6" width="2.7109375" style="48" customWidth="1"/>
    <col min="7" max="7" width="4.28515625" style="48" customWidth="1"/>
    <col min="8" max="8" width="18.5703125" style="48" customWidth="1"/>
    <col min="9" max="9" width="14.5703125" style="48" customWidth="1"/>
    <col min="10" max="10" width="15" style="48" customWidth="1"/>
    <col min="11" max="12" width="3.42578125" style="48" customWidth="1"/>
    <col min="13" max="15" width="2.7109375" style="48" customWidth="1"/>
    <col min="16" max="16" width="3.42578125" style="48" customWidth="1"/>
    <col min="17" max="17" width="3.5703125" style="48" customWidth="1"/>
    <col min="18" max="18" width="3.7109375" style="48"/>
    <col min="19" max="19" width="3.28515625" style="48" customWidth="1"/>
    <col min="20" max="20" width="7.42578125" style="48" customWidth="1"/>
    <col min="21" max="21" width="3.5703125" style="48" customWidth="1"/>
    <col min="22" max="22" width="3.7109375" style="48"/>
    <col min="23" max="25" width="5" style="48" customWidth="1"/>
    <col min="26" max="26" width="6.7109375" style="48" customWidth="1"/>
    <col min="27" max="27" width="4.140625" style="48" customWidth="1"/>
    <col min="28" max="28" width="2" style="48" customWidth="1"/>
    <col min="29" max="16384" width="3.7109375" style="48"/>
  </cols>
  <sheetData>
    <row r="1" spans="1:28" ht="15" thickBot="1" x14ac:dyDescent="0.25">
      <c r="A1" s="46"/>
      <c r="B1" s="47"/>
      <c r="C1" s="47"/>
      <c r="D1" s="47"/>
      <c r="E1" s="47"/>
      <c r="F1" s="47"/>
    </row>
    <row r="2" spans="1:28" ht="45.75" customHeight="1" x14ac:dyDescent="0.2">
      <c r="A2" s="46"/>
      <c r="B2" s="846"/>
      <c r="C2" s="847"/>
      <c r="D2" s="847"/>
      <c r="E2" s="847"/>
      <c r="F2" s="847"/>
      <c r="G2" s="847"/>
      <c r="H2" s="852" t="s">
        <v>0</v>
      </c>
      <c r="I2" s="852"/>
      <c r="J2" s="852"/>
      <c r="K2" s="852"/>
      <c r="L2" s="852"/>
      <c r="M2" s="852"/>
      <c r="N2" s="852"/>
      <c r="O2" s="852"/>
      <c r="P2" s="852"/>
      <c r="Q2" s="852"/>
      <c r="R2" s="852"/>
      <c r="S2" s="852"/>
      <c r="T2" s="852"/>
      <c r="U2" s="852"/>
      <c r="V2" s="852"/>
      <c r="W2" s="852"/>
      <c r="X2" s="852"/>
      <c r="Y2" s="852"/>
      <c r="Z2" s="852"/>
      <c r="AA2" s="852"/>
      <c r="AB2" s="853"/>
    </row>
    <row r="3" spans="1:28" ht="15" x14ac:dyDescent="0.2">
      <c r="A3" s="46"/>
      <c r="B3" s="848"/>
      <c r="C3" s="849"/>
      <c r="D3" s="849"/>
      <c r="E3" s="849"/>
      <c r="F3" s="849"/>
      <c r="G3" s="849"/>
      <c r="H3" s="854" t="s">
        <v>1</v>
      </c>
      <c r="I3" s="854"/>
      <c r="J3" s="854"/>
      <c r="K3" s="854"/>
      <c r="L3" s="854"/>
      <c r="M3" s="854"/>
      <c r="N3" s="854"/>
      <c r="O3" s="854"/>
      <c r="P3" s="854" t="s">
        <v>2</v>
      </c>
      <c r="Q3" s="854"/>
      <c r="R3" s="854"/>
      <c r="S3" s="854"/>
      <c r="T3" s="854"/>
      <c r="U3" s="854"/>
      <c r="V3" s="854"/>
      <c r="W3" s="854"/>
      <c r="X3" s="854"/>
      <c r="Y3" s="854"/>
      <c r="Z3" s="854"/>
      <c r="AA3" s="854"/>
      <c r="AB3" s="855"/>
    </row>
    <row r="4" spans="1:28" ht="15.75" thickBot="1" x14ac:dyDescent="0.25">
      <c r="A4" s="46"/>
      <c r="B4" s="850"/>
      <c r="C4" s="851"/>
      <c r="D4" s="851"/>
      <c r="E4" s="851"/>
      <c r="F4" s="851"/>
      <c r="G4" s="851"/>
      <c r="H4" s="856" t="s">
        <v>3</v>
      </c>
      <c r="I4" s="856"/>
      <c r="J4" s="856"/>
      <c r="K4" s="856"/>
      <c r="L4" s="856"/>
      <c r="M4" s="856"/>
      <c r="N4" s="856"/>
      <c r="O4" s="856"/>
      <c r="P4" s="856"/>
      <c r="Q4" s="856"/>
      <c r="R4" s="856"/>
      <c r="S4" s="856"/>
      <c r="T4" s="856"/>
      <c r="U4" s="856"/>
      <c r="V4" s="856"/>
      <c r="W4" s="856"/>
      <c r="X4" s="856"/>
      <c r="Y4" s="856"/>
      <c r="Z4" s="856"/>
      <c r="AA4" s="856"/>
      <c r="AB4" s="857"/>
    </row>
    <row r="5" spans="1:28" ht="15" x14ac:dyDescent="0.2">
      <c r="A5" s="46"/>
      <c r="B5" s="46"/>
      <c r="C5" s="46"/>
      <c r="D5" s="46"/>
      <c r="E5" s="46"/>
      <c r="F5" s="46"/>
      <c r="G5" s="46"/>
      <c r="H5" s="49"/>
      <c r="I5" s="49"/>
      <c r="J5" s="49"/>
      <c r="K5" s="49"/>
      <c r="L5" s="49"/>
      <c r="M5" s="49"/>
      <c r="N5" s="49"/>
      <c r="O5" s="49"/>
      <c r="P5" s="49"/>
      <c r="Q5" s="49"/>
      <c r="R5" s="49"/>
      <c r="S5" s="49"/>
      <c r="T5" s="49"/>
      <c r="U5" s="49"/>
      <c r="V5" s="49"/>
      <c r="W5" s="49"/>
      <c r="X5" s="49"/>
      <c r="Y5" s="49"/>
      <c r="Z5" s="49"/>
      <c r="AA5" s="49"/>
      <c r="AB5" s="49"/>
    </row>
    <row r="6" spans="1:28" ht="15.75" thickBot="1" x14ac:dyDescent="0.25">
      <c r="B6" s="50"/>
      <c r="C6" s="51"/>
      <c r="D6" s="51"/>
      <c r="E6" s="51"/>
      <c r="F6" s="51"/>
      <c r="G6" s="51"/>
      <c r="H6" s="51"/>
      <c r="I6" s="52"/>
      <c r="J6" s="52"/>
      <c r="K6" s="52"/>
      <c r="L6" s="52"/>
      <c r="M6" s="52"/>
      <c r="N6" s="52"/>
      <c r="O6" s="52"/>
      <c r="P6" s="52"/>
      <c r="Q6" s="52"/>
      <c r="R6" s="53"/>
      <c r="S6" s="53"/>
      <c r="T6" s="53"/>
      <c r="U6" s="53"/>
      <c r="V6" s="53"/>
      <c r="W6" s="51"/>
      <c r="X6" s="51"/>
      <c r="Y6" s="51"/>
      <c r="Z6" s="51"/>
      <c r="AA6" s="51"/>
      <c r="AB6" s="54"/>
    </row>
    <row r="7" spans="1:28" ht="15" customHeight="1" x14ac:dyDescent="0.2">
      <c r="B7" s="55"/>
      <c r="C7" s="666" t="s">
        <v>4</v>
      </c>
      <c r="D7" s="667"/>
      <c r="E7" s="667"/>
      <c r="F7" s="667"/>
      <c r="G7" s="667"/>
      <c r="H7" s="668"/>
      <c r="I7" s="700" t="s">
        <v>948</v>
      </c>
      <c r="J7" s="701"/>
      <c r="K7" s="701"/>
      <c r="L7" s="701"/>
      <c r="M7" s="701"/>
      <c r="N7" s="701"/>
      <c r="O7" s="701"/>
      <c r="P7" s="701"/>
      <c r="Q7" s="701"/>
      <c r="R7" s="701"/>
      <c r="S7" s="701"/>
      <c r="T7" s="701"/>
      <c r="U7" s="701"/>
      <c r="V7" s="701"/>
      <c r="W7" s="701"/>
      <c r="X7" s="701"/>
      <c r="Y7" s="701"/>
      <c r="Z7" s="701"/>
      <c r="AA7" s="702"/>
      <c r="AB7" s="56"/>
    </row>
    <row r="8" spans="1:28" ht="15.75" thickBot="1" x14ac:dyDescent="0.25">
      <c r="B8" s="55"/>
      <c r="C8" s="669"/>
      <c r="D8" s="670"/>
      <c r="E8" s="670"/>
      <c r="F8" s="670"/>
      <c r="G8" s="670"/>
      <c r="H8" s="671"/>
      <c r="I8" s="703"/>
      <c r="J8" s="704"/>
      <c r="K8" s="704"/>
      <c r="L8" s="704"/>
      <c r="M8" s="704"/>
      <c r="N8" s="704"/>
      <c r="O8" s="704"/>
      <c r="P8" s="704"/>
      <c r="Q8" s="704"/>
      <c r="R8" s="704"/>
      <c r="S8" s="704"/>
      <c r="T8" s="704"/>
      <c r="U8" s="704"/>
      <c r="V8" s="704"/>
      <c r="W8" s="704"/>
      <c r="X8" s="704"/>
      <c r="Y8" s="704"/>
      <c r="Z8" s="704"/>
      <c r="AA8" s="705"/>
      <c r="AB8" s="56"/>
    </row>
    <row r="9" spans="1:28" ht="15.75" thickBot="1" x14ac:dyDescent="0.25">
      <c r="B9" s="55"/>
      <c r="C9" s="57"/>
      <c r="D9" s="57"/>
      <c r="E9" s="57"/>
      <c r="F9" s="57"/>
      <c r="G9" s="57"/>
      <c r="H9" s="57"/>
      <c r="I9" s="58"/>
      <c r="J9" s="58"/>
      <c r="K9" s="58"/>
      <c r="L9" s="58"/>
      <c r="M9" s="58"/>
      <c r="N9" s="58"/>
      <c r="O9" s="58"/>
      <c r="P9" s="58"/>
      <c r="Q9" s="58"/>
      <c r="R9" s="59"/>
      <c r="S9" s="59"/>
      <c r="T9" s="59"/>
      <c r="U9" s="59"/>
      <c r="V9" s="59"/>
      <c r="W9" s="57"/>
      <c r="X9" s="57"/>
      <c r="Y9" s="57"/>
      <c r="Z9" s="57"/>
      <c r="AA9" s="57"/>
      <c r="AB9" s="56"/>
    </row>
    <row r="10" spans="1:28" ht="15" customHeight="1" thickBot="1" x14ac:dyDescent="0.25">
      <c r="B10" s="55"/>
      <c r="C10" s="666" t="s">
        <v>6</v>
      </c>
      <c r="D10" s="667"/>
      <c r="E10" s="667"/>
      <c r="F10" s="667"/>
      <c r="G10" s="667"/>
      <c r="H10" s="668"/>
      <c r="I10" s="838" t="s">
        <v>949</v>
      </c>
      <c r="J10" s="839"/>
      <c r="K10" s="839"/>
      <c r="L10" s="839"/>
      <c r="M10" s="839"/>
      <c r="N10" s="839"/>
      <c r="O10" s="839"/>
      <c r="P10" s="839"/>
      <c r="Q10" s="840"/>
      <c r="R10" s="708" t="s">
        <v>8</v>
      </c>
      <c r="S10" s="709"/>
      <c r="T10" s="709"/>
      <c r="U10" s="710"/>
      <c r="V10" s="608" t="s">
        <v>9</v>
      </c>
      <c r="W10" s="609"/>
      <c r="X10" s="609"/>
      <c r="Y10" s="609"/>
      <c r="Z10" s="609"/>
      <c r="AA10" s="610"/>
      <c r="AB10" s="56"/>
    </row>
    <row r="11" spans="1:28" ht="28.5" customHeight="1" thickBot="1" x14ac:dyDescent="0.25">
      <c r="B11" s="55"/>
      <c r="C11" s="669"/>
      <c r="D11" s="670"/>
      <c r="E11" s="670"/>
      <c r="F11" s="670"/>
      <c r="G11" s="670"/>
      <c r="H11" s="671"/>
      <c r="I11" s="841"/>
      <c r="J11" s="842"/>
      <c r="K11" s="842"/>
      <c r="L11" s="842"/>
      <c r="M11" s="842"/>
      <c r="N11" s="842"/>
      <c r="O11" s="842"/>
      <c r="P11" s="842"/>
      <c r="Q11" s="843"/>
      <c r="R11" s="804" t="s">
        <v>950</v>
      </c>
      <c r="S11" s="844"/>
      <c r="T11" s="844"/>
      <c r="U11" s="845"/>
      <c r="V11" s="1516">
        <v>1</v>
      </c>
      <c r="W11" s="1528"/>
      <c r="X11" s="1528"/>
      <c r="Y11" s="1528"/>
      <c r="Z11" s="1528"/>
      <c r="AA11" s="1529"/>
      <c r="AB11" s="56"/>
    </row>
    <row r="12" spans="1:28" ht="15" thickBot="1" x14ac:dyDescent="0.25">
      <c r="B12" s="60"/>
      <c r="C12" s="61"/>
      <c r="D12" s="61"/>
      <c r="E12" s="61"/>
      <c r="F12" s="61"/>
      <c r="G12" s="61"/>
      <c r="H12" s="61"/>
      <c r="I12" s="61"/>
      <c r="J12" s="61"/>
      <c r="K12" s="61"/>
      <c r="L12" s="61"/>
      <c r="M12" s="61"/>
      <c r="N12" s="61"/>
      <c r="O12" s="61"/>
      <c r="P12" s="61"/>
      <c r="Q12" s="61"/>
      <c r="R12" s="61"/>
      <c r="S12" s="61"/>
      <c r="T12" s="61"/>
      <c r="U12" s="61"/>
      <c r="V12" s="61"/>
      <c r="W12" s="61"/>
      <c r="X12" s="61"/>
      <c r="Y12" s="61"/>
      <c r="Z12" s="61"/>
      <c r="AA12" s="61"/>
      <c r="AB12" s="62"/>
    </row>
    <row r="13" spans="1:28" ht="15" customHeight="1" x14ac:dyDescent="0.2">
      <c r="B13" s="60"/>
      <c r="C13" s="666" t="s">
        <v>11</v>
      </c>
      <c r="D13" s="667"/>
      <c r="E13" s="667"/>
      <c r="F13" s="667"/>
      <c r="G13" s="667"/>
      <c r="H13" s="668"/>
      <c r="I13" s="2281" t="s">
        <v>951</v>
      </c>
      <c r="J13" s="2282"/>
      <c r="K13" s="2282"/>
      <c r="L13" s="2282"/>
      <c r="M13" s="2282"/>
      <c r="N13" s="2282"/>
      <c r="O13" s="2282"/>
      <c r="P13" s="2282"/>
      <c r="Q13" s="2282"/>
      <c r="R13" s="2282"/>
      <c r="S13" s="2283"/>
      <c r="T13" s="666" t="s">
        <v>13</v>
      </c>
      <c r="U13" s="667"/>
      <c r="V13" s="667"/>
      <c r="W13" s="667"/>
      <c r="X13" s="667"/>
      <c r="Y13" s="667"/>
      <c r="Z13" s="667"/>
      <c r="AA13" s="668"/>
      <c r="AB13" s="62"/>
    </row>
    <row r="14" spans="1:28" ht="52.5" customHeight="1" thickBot="1" x14ac:dyDescent="0.25">
      <c r="B14" s="60"/>
      <c r="C14" s="669"/>
      <c r="D14" s="670"/>
      <c r="E14" s="670"/>
      <c r="F14" s="670"/>
      <c r="G14" s="670"/>
      <c r="H14" s="671"/>
      <c r="I14" s="1896"/>
      <c r="J14" s="1897"/>
      <c r="K14" s="1897"/>
      <c r="L14" s="1897"/>
      <c r="M14" s="1897"/>
      <c r="N14" s="1897"/>
      <c r="O14" s="1897"/>
      <c r="P14" s="1897"/>
      <c r="Q14" s="1897"/>
      <c r="R14" s="1897"/>
      <c r="S14" s="1898"/>
      <c r="T14" s="835" t="s">
        <v>369</v>
      </c>
      <c r="U14" s="836"/>
      <c r="V14" s="836"/>
      <c r="W14" s="836"/>
      <c r="X14" s="836"/>
      <c r="Y14" s="836"/>
      <c r="Z14" s="836"/>
      <c r="AA14" s="837"/>
      <c r="AB14" s="62"/>
    </row>
    <row r="15" spans="1:28" ht="15" thickBot="1" x14ac:dyDescent="0.25">
      <c r="B15" s="60"/>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2"/>
    </row>
    <row r="16" spans="1:28" ht="45" customHeight="1" thickBot="1" x14ac:dyDescent="0.25">
      <c r="B16" s="60"/>
      <c r="C16" s="629" t="s">
        <v>15</v>
      </c>
      <c r="D16" s="630"/>
      <c r="E16" s="630"/>
      <c r="F16" s="630"/>
      <c r="G16" s="630"/>
      <c r="H16" s="631"/>
      <c r="I16" s="801" t="s">
        <v>952</v>
      </c>
      <c r="J16" s="802"/>
      <c r="K16" s="802"/>
      <c r="L16" s="802"/>
      <c r="M16" s="802"/>
      <c r="N16" s="802"/>
      <c r="O16" s="802"/>
      <c r="P16" s="802"/>
      <c r="Q16" s="802"/>
      <c r="R16" s="802"/>
      <c r="S16" s="802"/>
      <c r="T16" s="802"/>
      <c r="U16" s="802"/>
      <c r="V16" s="802"/>
      <c r="W16" s="802"/>
      <c r="X16" s="802"/>
      <c r="Y16" s="802"/>
      <c r="Z16" s="802"/>
      <c r="AA16" s="803"/>
      <c r="AB16" s="62"/>
    </row>
    <row r="17" spans="2:31" ht="16.5" customHeight="1" thickBot="1" x14ac:dyDescent="0.25">
      <c r="B17" s="60"/>
      <c r="C17" s="59"/>
      <c r="D17" s="59"/>
      <c r="E17" s="59"/>
      <c r="F17" s="59"/>
      <c r="G17" s="59"/>
      <c r="H17" s="59"/>
      <c r="I17" s="63"/>
      <c r="J17" s="63"/>
      <c r="K17" s="63"/>
      <c r="L17" s="63"/>
      <c r="M17" s="63"/>
      <c r="N17" s="63"/>
      <c r="O17" s="63"/>
      <c r="P17" s="63"/>
      <c r="Q17" s="63"/>
      <c r="R17" s="63"/>
      <c r="S17" s="63"/>
      <c r="T17" s="63"/>
      <c r="U17" s="63"/>
      <c r="V17" s="63"/>
      <c r="W17" s="63"/>
      <c r="X17" s="63"/>
      <c r="Y17" s="63"/>
      <c r="Z17" s="63"/>
      <c r="AA17" s="63"/>
      <c r="AB17" s="62"/>
    </row>
    <row r="18" spans="2:31" ht="71.25" customHeight="1" thickBot="1" x14ac:dyDescent="0.25">
      <c r="B18" s="60"/>
      <c r="C18" s="629" t="s">
        <v>73</v>
      </c>
      <c r="D18" s="630"/>
      <c r="E18" s="630"/>
      <c r="F18" s="630"/>
      <c r="G18" s="630"/>
      <c r="H18" s="631"/>
      <c r="I18" s="801" t="s">
        <v>953</v>
      </c>
      <c r="J18" s="802"/>
      <c r="K18" s="802"/>
      <c r="L18" s="802"/>
      <c r="M18" s="802"/>
      <c r="N18" s="802"/>
      <c r="O18" s="802"/>
      <c r="P18" s="802"/>
      <c r="Q18" s="802"/>
      <c r="R18" s="802"/>
      <c r="S18" s="802"/>
      <c r="T18" s="802"/>
      <c r="U18" s="802"/>
      <c r="V18" s="802"/>
      <c r="W18" s="802"/>
      <c r="X18" s="802"/>
      <c r="Y18" s="802"/>
      <c r="Z18" s="802"/>
      <c r="AA18" s="803"/>
      <c r="AB18" s="62"/>
    </row>
    <row r="19" spans="2:31" ht="16.5" customHeight="1" thickBot="1" x14ac:dyDescent="0.25">
      <c r="B19" s="60"/>
      <c r="C19" s="59"/>
      <c r="D19" s="59"/>
      <c r="E19" s="59"/>
      <c r="F19" s="59"/>
      <c r="G19" s="59"/>
      <c r="H19" s="59"/>
      <c r="I19" s="63"/>
      <c r="J19" s="63"/>
      <c r="K19" s="63"/>
      <c r="L19" s="63"/>
      <c r="M19" s="63"/>
      <c r="N19" s="63"/>
      <c r="O19" s="63"/>
      <c r="P19" s="63"/>
      <c r="Q19" s="63"/>
      <c r="R19" s="63"/>
      <c r="S19" s="63"/>
      <c r="T19" s="63"/>
      <c r="U19" s="63"/>
      <c r="V19" s="63"/>
      <c r="W19" s="63"/>
      <c r="X19" s="63"/>
      <c r="Y19" s="63"/>
      <c r="Z19" s="63"/>
      <c r="AA19" s="63"/>
      <c r="AB19" s="62"/>
    </row>
    <row r="20" spans="2:31" s="46" customFormat="1" ht="22.5" customHeight="1" x14ac:dyDescent="0.2">
      <c r="B20" s="60"/>
      <c r="C20" s="684" t="s">
        <v>19</v>
      </c>
      <c r="D20" s="685"/>
      <c r="E20" s="685"/>
      <c r="F20" s="685"/>
      <c r="G20" s="685"/>
      <c r="H20" s="686"/>
      <c r="I20" s="2284" t="s">
        <v>954</v>
      </c>
      <c r="J20" s="2285"/>
      <c r="K20" s="2285"/>
      <c r="L20" s="2286"/>
      <c r="M20" s="608" t="s">
        <v>21</v>
      </c>
      <c r="N20" s="609"/>
      <c r="O20" s="609"/>
      <c r="P20" s="609"/>
      <c r="Q20" s="609"/>
      <c r="R20" s="609"/>
      <c r="S20" s="610"/>
      <c r="T20" s="608" t="s">
        <v>22</v>
      </c>
      <c r="U20" s="609"/>
      <c r="V20" s="609"/>
      <c r="W20" s="609"/>
      <c r="X20" s="609"/>
      <c r="Y20" s="609"/>
      <c r="Z20" s="609"/>
      <c r="AA20" s="610"/>
      <c r="AB20" s="62"/>
    </row>
    <row r="21" spans="2:31" s="46" customFormat="1" ht="30.75" customHeight="1" thickBot="1" x14ac:dyDescent="0.25">
      <c r="B21" s="60"/>
      <c r="C21" s="687"/>
      <c r="D21" s="688"/>
      <c r="E21" s="688"/>
      <c r="F21" s="688"/>
      <c r="G21" s="688"/>
      <c r="H21" s="689"/>
      <c r="I21" s="2287"/>
      <c r="J21" s="2288"/>
      <c r="K21" s="2288"/>
      <c r="L21" s="2289"/>
      <c r="M21" s="2290" t="s">
        <v>587</v>
      </c>
      <c r="N21" s="2291"/>
      <c r="O21" s="2291"/>
      <c r="P21" s="2291"/>
      <c r="Q21" s="2291"/>
      <c r="R21" s="2291"/>
      <c r="S21" s="2292"/>
      <c r="T21" s="2055" t="s">
        <v>955</v>
      </c>
      <c r="U21" s="2056"/>
      <c r="V21" s="2056"/>
      <c r="W21" s="2056"/>
      <c r="X21" s="2056"/>
      <c r="Y21" s="2056"/>
      <c r="Z21" s="2056"/>
      <c r="AA21" s="2057"/>
      <c r="AB21" s="62"/>
    </row>
    <row r="22" spans="2:31" ht="15" thickBot="1" x14ac:dyDescent="0.25">
      <c r="B22" s="60"/>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2"/>
    </row>
    <row r="23" spans="2:31" ht="31.5" customHeight="1" x14ac:dyDescent="0.2">
      <c r="B23" s="60"/>
      <c r="C23" s="608" t="s">
        <v>25</v>
      </c>
      <c r="D23" s="609"/>
      <c r="E23" s="609"/>
      <c r="F23" s="609"/>
      <c r="G23" s="609"/>
      <c r="H23" s="609"/>
      <c r="I23" s="610"/>
      <c r="J23" s="608" t="s">
        <v>26</v>
      </c>
      <c r="K23" s="609"/>
      <c r="L23" s="609"/>
      <c r="M23" s="609"/>
      <c r="N23" s="609"/>
      <c r="O23" s="609"/>
      <c r="P23" s="610"/>
      <c r="Q23" s="608" t="s">
        <v>27</v>
      </c>
      <c r="R23" s="609"/>
      <c r="S23" s="609"/>
      <c r="T23" s="609"/>
      <c r="U23" s="609"/>
      <c r="V23" s="609"/>
      <c r="W23" s="609"/>
      <c r="X23" s="609"/>
      <c r="Y23" s="609"/>
      <c r="Z23" s="609"/>
      <c r="AA23" s="610"/>
      <c r="AB23" s="62"/>
    </row>
    <row r="24" spans="2:31" ht="55.5" customHeight="1" thickBot="1" x14ac:dyDescent="0.25">
      <c r="B24" s="60"/>
      <c r="C24" s="808" t="s">
        <v>956</v>
      </c>
      <c r="D24" s="809"/>
      <c r="E24" s="809"/>
      <c r="F24" s="809"/>
      <c r="G24" s="809"/>
      <c r="H24" s="809"/>
      <c r="I24" s="810"/>
      <c r="J24" s="808" t="s">
        <v>957</v>
      </c>
      <c r="K24" s="809"/>
      <c r="L24" s="809"/>
      <c r="M24" s="809"/>
      <c r="N24" s="809"/>
      <c r="O24" s="809"/>
      <c r="P24" s="810"/>
      <c r="Q24" s="811" t="s">
        <v>958</v>
      </c>
      <c r="R24" s="812"/>
      <c r="S24" s="812"/>
      <c r="T24" s="812"/>
      <c r="U24" s="812"/>
      <c r="V24" s="812"/>
      <c r="W24" s="812"/>
      <c r="X24" s="812"/>
      <c r="Y24" s="812"/>
      <c r="Z24" s="812"/>
      <c r="AA24" s="813"/>
      <c r="AB24" s="62"/>
    </row>
    <row r="25" spans="2:31" ht="15" thickBot="1" x14ac:dyDescent="0.25">
      <c r="B25" s="60"/>
      <c r="C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62"/>
    </row>
    <row r="26" spans="2:31" ht="123" customHeight="1" thickBot="1" x14ac:dyDescent="0.25">
      <c r="B26" s="60"/>
      <c r="C26" s="629" t="s">
        <v>31</v>
      </c>
      <c r="D26" s="630"/>
      <c r="E26" s="630"/>
      <c r="F26" s="630"/>
      <c r="G26" s="630"/>
      <c r="H26" s="631"/>
      <c r="I26" s="2163" t="s">
        <v>959</v>
      </c>
      <c r="J26" s="2164"/>
      <c r="K26" s="2164"/>
      <c r="L26" s="2164"/>
      <c r="M26" s="2164"/>
      <c r="N26" s="2164"/>
      <c r="O26" s="2164"/>
      <c r="P26" s="2164"/>
      <c r="Q26" s="2164"/>
      <c r="R26" s="2164"/>
      <c r="S26" s="2164"/>
      <c r="T26" s="2164"/>
      <c r="U26" s="2164"/>
      <c r="V26" s="2164"/>
      <c r="W26" s="2164"/>
      <c r="X26" s="2164"/>
      <c r="Y26" s="2164"/>
      <c r="Z26" s="2164"/>
      <c r="AA26" s="2165"/>
      <c r="AB26" s="62"/>
    </row>
    <row r="27" spans="2:31" ht="15.75" thickBot="1" x14ac:dyDescent="0.25">
      <c r="B27" s="60"/>
      <c r="C27" s="59"/>
      <c r="D27" s="59"/>
      <c r="E27" s="59"/>
      <c r="F27" s="59"/>
      <c r="G27" s="59"/>
      <c r="H27" s="59"/>
      <c r="I27" s="63"/>
      <c r="J27" s="63"/>
      <c r="K27" s="63"/>
      <c r="L27" s="63"/>
      <c r="M27" s="63"/>
      <c r="N27" s="63"/>
      <c r="O27" s="63"/>
      <c r="P27" s="63"/>
      <c r="Q27" s="63"/>
      <c r="R27" s="63"/>
      <c r="S27" s="63"/>
      <c r="T27" s="63"/>
      <c r="U27" s="63"/>
      <c r="V27" s="63"/>
      <c r="W27" s="63"/>
      <c r="X27" s="63"/>
      <c r="Y27" s="63"/>
      <c r="Z27" s="63"/>
      <c r="AA27" s="63"/>
      <c r="AB27" s="62"/>
      <c r="AE27" s="48" t="s">
        <v>960</v>
      </c>
    </row>
    <row r="28" spans="2:31" ht="53.25" customHeight="1" thickBot="1" x14ac:dyDescent="0.25">
      <c r="B28" s="60"/>
      <c r="C28" s="629" t="s">
        <v>33</v>
      </c>
      <c r="D28" s="630"/>
      <c r="E28" s="630"/>
      <c r="F28" s="630"/>
      <c r="G28" s="630"/>
      <c r="H28" s="631"/>
      <c r="I28" s="1918">
        <v>4</v>
      </c>
      <c r="J28" s="801"/>
      <c r="K28" s="617" t="s">
        <v>34</v>
      </c>
      <c r="L28" s="618"/>
      <c r="M28" s="618"/>
      <c r="N28" s="619"/>
      <c r="O28" s="805" t="s">
        <v>35</v>
      </c>
      <c r="P28" s="806"/>
      <c r="Q28" s="806"/>
      <c r="R28" s="807"/>
      <c r="S28" s="313"/>
      <c r="T28" s="806" t="s">
        <v>36</v>
      </c>
      <c r="U28" s="806"/>
      <c r="V28" s="807"/>
      <c r="W28" s="31" t="s">
        <v>37</v>
      </c>
      <c r="X28" s="635" t="s">
        <v>38</v>
      </c>
      <c r="Y28" s="636"/>
      <c r="Z28" s="637"/>
      <c r="AA28" s="65"/>
      <c r="AB28" s="62"/>
    </row>
    <row r="29" spans="2:31" ht="15" thickBot="1" x14ac:dyDescent="0.25">
      <c r="B29" s="60"/>
      <c r="C29" s="61"/>
      <c r="D29" s="61"/>
      <c r="E29" s="61"/>
      <c r="F29" s="61"/>
      <c r="G29" s="61"/>
      <c r="H29" s="61"/>
      <c r="I29" s="61"/>
      <c r="J29" s="61"/>
      <c r="K29" s="61"/>
      <c r="L29" s="61"/>
      <c r="M29" s="61"/>
      <c r="N29" s="61"/>
      <c r="O29" s="61"/>
      <c r="P29" s="61"/>
      <c r="Q29" s="61"/>
      <c r="R29" s="61"/>
      <c r="S29" s="61"/>
      <c r="T29" s="61"/>
      <c r="U29" s="61"/>
      <c r="V29" s="61"/>
      <c r="W29" s="61" t="s">
        <v>961</v>
      </c>
      <c r="X29" s="61"/>
      <c r="Y29" s="61"/>
      <c r="Z29" s="61"/>
      <c r="AA29" s="61"/>
      <c r="AB29" s="62"/>
    </row>
    <row r="30" spans="2:31" ht="15" customHeight="1" x14ac:dyDescent="0.25">
      <c r="B30" s="60"/>
      <c r="C30" s="651" t="s">
        <v>39</v>
      </c>
      <c r="D30" s="652"/>
      <c r="E30" s="652"/>
      <c r="F30" s="652"/>
      <c r="G30" s="652"/>
      <c r="H30" s="652"/>
      <c r="I30" s="652"/>
      <c r="J30" s="653"/>
      <c r="K30" s="660" t="s">
        <v>40</v>
      </c>
      <c r="L30" s="661"/>
      <c r="M30" s="661"/>
      <c r="N30" s="661"/>
      <c r="O30" s="661"/>
      <c r="P30" s="661"/>
      <c r="Q30" s="661"/>
      <c r="R30" s="661"/>
      <c r="S30" s="662" t="s">
        <v>41</v>
      </c>
      <c r="T30" s="662"/>
      <c r="U30" s="662"/>
      <c r="V30" s="662"/>
      <c r="W30" s="662"/>
      <c r="X30" s="663" t="s">
        <v>42</v>
      </c>
      <c r="Y30" s="663"/>
      <c r="Z30" s="663"/>
      <c r="AA30" s="664"/>
      <c r="AB30" s="62"/>
    </row>
    <row r="31" spans="2:31" ht="14.25" customHeight="1" x14ac:dyDescent="0.2">
      <c r="B31" s="60"/>
      <c r="C31" s="654"/>
      <c r="D31" s="797"/>
      <c r="E31" s="797"/>
      <c r="F31" s="797"/>
      <c r="G31" s="797"/>
      <c r="H31" s="797"/>
      <c r="I31" s="797"/>
      <c r="J31" s="656"/>
      <c r="K31" s="798" t="s">
        <v>43</v>
      </c>
      <c r="L31" s="799"/>
      <c r="M31" s="799"/>
      <c r="N31" s="799"/>
      <c r="O31" s="799" t="s">
        <v>44</v>
      </c>
      <c r="P31" s="799"/>
      <c r="Q31" s="799"/>
      <c r="R31" s="799"/>
      <c r="S31" s="799" t="s">
        <v>43</v>
      </c>
      <c r="T31" s="799"/>
      <c r="U31" s="799" t="s">
        <v>44</v>
      </c>
      <c r="V31" s="799"/>
      <c r="W31" s="799"/>
      <c r="X31" s="799" t="s">
        <v>43</v>
      </c>
      <c r="Y31" s="799"/>
      <c r="Z31" s="799" t="s">
        <v>44</v>
      </c>
      <c r="AA31" s="800"/>
      <c r="AB31" s="62"/>
    </row>
    <row r="32" spans="2:31" ht="15" customHeight="1" thickBot="1" x14ac:dyDescent="0.25">
      <c r="B32" s="60"/>
      <c r="C32" s="657"/>
      <c r="D32" s="658"/>
      <c r="E32" s="658"/>
      <c r="F32" s="658"/>
      <c r="G32" s="658"/>
      <c r="H32" s="658"/>
      <c r="I32" s="658"/>
      <c r="J32" s="659"/>
      <c r="K32" s="1511">
        <v>0</v>
      </c>
      <c r="L32" s="794"/>
      <c r="M32" s="794"/>
      <c r="N32" s="794"/>
      <c r="O32" s="794">
        <v>2.5</v>
      </c>
      <c r="P32" s="794"/>
      <c r="Q32" s="794"/>
      <c r="R32" s="794"/>
      <c r="S32" s="794">
        <v>2.6</v>
      </c>
      <c r="T32" s="794"/>
      <c r="U32" s="794" t="s">
        <v>962</v>
      </c>
      <c r="V32" s="794"/>
      <c r="W32" s="794"/>
      <c r="X32" s="794">
        <v>4</v>
      </c>
      <c r="Y32" s="794"/>
      <c r="Z32" s="794">
        <v>5</v>
      </c>
      <c r="AA32" s="796"/>
      <c r="AB32" s="62"/>
    </row>
    <row r="33" spans="2:28" ht="15" thickBot="1" x14ac:dyDescent="0.25">
      <c r="B33" s="60"/>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2"/>
    </row>
    <row r="34" spans="2:28" s="68" customFormat="1" ht="15.75" thickBot="1" x14ac:dyDescent="0.25">
      <c r="B34" s="268"/>
      <c r="C34" s="1008" t="s">
        <v>45</v>
      </c>
      <c r="D34" s="1009"/>
      <c r="E34" s="1009"/>
      <c r="F34" s="1009"/>
      <c r="G34" s="1009"/>
      <c r="H34" s="1009"/>
      <c r="I34" s="1009"/>
      <c r="J34" s="1009"/>
      <c r="K34" s="1009"/>
      <c r="L34" s="1009"/>
      <c r="M34" s="1009"/>
      <c r="N34" s="1009"/>
      <c r="O34" s="1009"/>
      <c r="P34" s="1009"/>
      <c r="Q34" s="1009"/>
      <c r="R34" s="1009"/>
      <c r="S34" s="1009"/>
      <c r="T34" s="1009"/>
      <c r="U34" s="1009"/>
      <c r="V34" s="1009"/>
      <c r="W34" s="1009"/>
      <c r="X34" s="1009"/>
      <c r="Y34" s="1009"/>
      <c r="Z34" s="1009"/>
      <c r="AA34" s="1010"/>
      <c r="AB34" s="62"/>
    </row>
    <row r="35" spans="2:28" s="68" customFormat="1" ht="72" customHeight="1" thickBot="1" x14ac:dyDescent="0.25">
      <c r="B35" s="268"/>
      <c r="C35" s="1008" t="s">
        <v>46</v>
      </c>
      <c r="D35" s="1009"/>
      <c r="E35" s="1009"/>
      <c r="F35" s="1009"/>
      <c r="G35" s="1010"/>
      <c r="H35" s="167" t="s">
        <v>963</v>
      </c>
      <c r="I35" s="167" t="s">
        <v>964</v>
      </c>
      <c r="J35" s="167" t="s">
        <v>49</v>
      </c>
      <c r="K35" s="1146" t="s">
        <v>50</v>
      </c>
      <c r="L35" s="1147"/>
      <c r="M35" s="1147"/>
      <c r="N35" s="1147"/>
      <c r="O35" s="1147"/>
      <c r="P35" s="1147"/>
      <c r="Q35" s="1147"/>
      <c r="R35" s="1147"/>
      <c r="S35" s="1147"/>
      <c r="T35" s="1147"/>
      <c r="U35" s="1147"/>
      <c r="V35" s="1147"/>
      <c r="W35" s="1147"/>
      <c r="X35" s="1147"/>
      <c r="Y35" s="1147"/>
      <c r="Z35" s="1147"/>
      <c r="AA35" s="1148"/>
      <c r="AB35" s="62"/>
    </row>
    <row r="36" spans="2:28" s="68" customFormat="1" ht="51.75" customHeight="1" x14ac:dyDescent="0.2">
      <c r="B36" s="268"/>
      <c r="C36" s="2082" t="s">
        <v>853</v>
      </c>
      <c r="D36" s="2293"/>
      <c r="E36" s="2293"/>
      <c r="F36" s="2293"/>
      <c r="G36" s="2294"/>
      <c r="H36" s="379">
        <v>40.700000000000003</v>
      </c>
      <c r="I36" s="379">
        <v>9</v>
      </c>
      <c r="J36" s="406">
        <f>+H36/I36</f>
        <v>4.5222222222222221</v>
      </c>
      <c r="K36" s="2058" t="s">
        <v>965</v>
      </c>
      <c r="L36" s="2059"/>
      <c r="M36" s="2059"/>
      <c r="N36" s="2059"/>
      <c r="O36" s="2059"/>
      <c r="P36" s="2059"/>
      <c r="Q36" s="2059"/>
      <c r="R36" s="2059"/>
      <c r="S36" s="2059"/>
      <c r="T36" s="2059"/>
      <c r="U36" s="2059"/>
      <c r="V36" s="2059"/>
      <c r="W36" s="2059"/>
      <c r="X36" s="2059"/>
      <c r="Y36" s="2059"/>
      <c r="Z36" s="2059"/>
      <c r="AA36" s="2060"/>
      <c r="AB36" s="62"/>
    </row>
    <row r="37" spans="2:28" s="68" customFormat="1" ht="52.5" customHeight="1" thickBot="1" x14ac:dyDescent="0.25">
      <c r="B37" s="268"/>
      <c r="C37" s="2082" t="s">
        <v>855</v>
      </c>
      <c r="D37" s="2293"/>
      <c r="E37" s="2293"/>
      <c r="F37" s="2293"/>
      <c r="G37" s="2294"/>
      <c r="H37" s="388">
        <v>38</v>
      </c>
      <c r="I37" s="388">
        <v>8</v>
      </c>
      <c r="J37" s="406">
        <f t="shared" ref="J37" si="0">+H37/I37</f>
        <v>4.75</v>
      </c>
      <c r="K37" s="2073" t="s">
        <v>966</v>
      </c>
      <c r="L37" s="2074"/>
      <c r="M37" s="2074"/>
      <c r="N37" s="2074"/>
      <c r="O37" s="2074"/>
      <c r="P37" s="2074"/>
      <c r="Q37" s="2074"/>
      <c r="R37" s="2074"/>
      <c r="S37" s="2074"/>
      <c r="T37" s="2074"/>
      <c r="U37" s="2074"/>
      <c r="V37" s="2074"/>
      <c r="W37" s="2074"/>
      <c r="X37" s="2074"/>
      <c r="Y37" s="2074"/>
      <c r="Z37" s="2074"/>
      <c r="AA37" s="2075"/>
      <c r="AB37" s="62"/>
    </row>
    <row r="38" spans="2:28" s="68" customFormat="1" ht="15.75" customHeight="1" thickBot="1" x14ac:dyDescent="0.3">
      <c r="B38" s="268"/>
      <c r="C38" s="1002" t="s">
        <v>51</v>
      </c>
      <c r="D38" s="1003"/>
      <c r="E38" s="1003"/>
      <c r="F38" s="1003"/>
      <c r="G38" s="1004"/>
      <c r="H38" s="252"/>
      <c r="I38" s="252"/>
      <c r="J38" s="306"/>
      <c r="K38" s="1005"/>
      <c r="L38" s="1006"/>
      <c r="M38" s="1006"/>
      <c r="N38" s="1006"/>
      <c r="O38" s="1006"/>
      <c r="P38" s="1006"/>
      <c r="Q38" s="1006"/>
      <c r="R38" s="1006"/>
      <c r="S38" s="1006"/>
      <c r="T38" s="1006"/>
      <c r="U38" s="1006"/>
      <c r="V38" s="1006"/>
      <c r="W38" s="1006"/>
      <c r="X38" s="1006"/>
      <c r="Y38" s="1006"/>
      <c r="Z38" s="1006"/>
      <c r="AA38" s="1007"/>
      <c r="AB38" s="62"/>
    </row>
    <row r="39" spans="2:28" s="68" customFormat="1" ht="5.25" customHeight="1" x14ac:dyDescent="0.2">
      <c r="B39" s="268"/>
      <c r="C39" s="61"/>
      <c r="D39" s="61"/>
      <c r="E39" s="61"/>
      <c r="F39" s="61"/>
      <c r="G39" s="61"/>
      <c r="H39" s="327"/>
      <c r="I39" s="327"/>
      <c r="J39" s="137"/>
      <c r="K39" s="61"/>
      <c r="L39" s="61"/>
      <c r="M39" s="61"/>
      <c r="N39" s="61"/>
      <c r="O39" s="61"/>
      <c r="P39" s="61"/>
      <c r="Q39" s="61"/>
      <c r="R39" s="61"/>
      <c r="S39" s="61"/>
      <c r="T39" s="61"/>
      <c r="U39" s="61"/>
      <c r="V39" s="61"/>
      <c r="W39" s="61"/>
      <c r="X39" s="61"/>
      <c r="Y39" s="61"/>
      <c r="Z39" s="61"/>
      <c r="AA39" s="61"/>
      <c r="AB39" s="62"/>
    </row>
    <row r="40" spans="2:28" s="68" customFormat="1" ht="15" thickBot="1" x14ac:dyDescent="0.25">
      <c r="B40" s="268"/>
      <c r="C40" s="61"/>
      <c r="D40" s="61"/>
      <c r="E40" s="61"/>
      <c r="F40" s="61"/>
      <c r="G40" s="61"/>
      <c r="H40" s="327"/>
      <c r="I40" s="327"/>
      <c r="J40" s="137"/>
      <c r="K40" s="61"/>
      <c r="L40" s="61"/>
      <c r="M40" s="61"/>
      <c r="N40" s="61"/>
      <c r="O40" s="61"/>
      <c r="P40" s="61"/>
      <c r="Q40" s="61"/>
      <c r="R40" s="61"/>
      <c r="S40" s="61"/>
      <c r="T40" s="61"/>
      <c r="U40" s="61"/>
      <c r="V40" s="61"/>
      <c r="W40" s="61"/>
      <c r="X40" s="61"/>
      <c r="Y40" s="61"/>
      <c r="Z40" s="61"/>
      <c r="AA40" s="61"/>
      <c r="AB40" s="62"/>
    </row>
    <row r="41" spans="2:28" s="68" customFormat="1" x14ac:dyDescent="0.2">
      <c r="B41" s="268"/>
      <c r="C41" s="820" t="s">
        <v>52</v>
      </c>
      <c r="D41" s="821"/>
      <c r="E41" s="821"/>
      <c r="F41" s="821"/>
      <c r="G41" s="821"/>
      <c r="H41" s="821"/>
      <c r="I41" s="821"/>
      <c r="J41" s="821"/>
      <c r="K41" s="821"/>
      <c r="L41" s="821"/>
      <c r="M41" s="821"/>
      <c r="N41" s="821"/>
      <c r="O41" s="821"/>
      <c r="P41" s="821"/>
      <c r="Q41" s="821"/>
      <c r="R41" s="821"/>
      <c r="S41" s="821"/>
      <c r="T41" s="821"/>
      <c r="U41" s="821"/>
      <c r="V41" s="821"/>
      <c r="W41" s="821"/>
      <c r="X41" s="821"/>
      <c r="Y41" s="821"/>
      <c r="Z41" s="821"/>
      <c r="AA41" s="822"/>
      <c r="AB41" s="62"/>
    </row>
    <row r="42" spans="2:28" ht="15" thickBot="1" x14ac:dyDescent="0.25">
      <c r="B42" s="60"/>
      <c r="C42" s="1125"/>
      <c r="D42" s="1855"/>
      <c r="E42" s="1855"/>
      <c r="F42" s="1855"/>
      <c r="G42" s="1855"/>
      <c r="H42" s="1855"/>
      <c r="I42" s="1855"/>
      <c r="J42" s="1855"/>
      <c r="K42" s="1855"/>
      <c r="L42" s="1855"/>
      <c r="M42" s="1855"/>
      <c r="N42" s="1855"/>
      <c r="O42" s="1855"/>
      <c r="P42" s="1855"/>
      <c r="Q42" s="1855"/>
      <c r="R42" s="1855"/>
      <c r="S42" s="1855"/>
      <c r="T42" s="1855"/>
      <c r="U42" s="1855"/>
      <c r="V42" s="1855"/>
      <c r="W42" s="1855"/>
      <c r="X42" s="1855"/>
      <c r="Y42" s="1855"/>
      <c r="Z42" s="1855"/>
      <c r="AA42" s="1127"/>
      <c r="AB42" s="62"/>
    </row>
    <row r="43" spans="2:28" x14ac:dyDescent="0.2">
      <c r="B43" s="60"/>
      <c r="C43" s="1856"/>
      <c r="D43" s="1857"/>
      <c r="E43" s="1857"/>
      <c r="F43" s="1857"/>
      <c r="G43" s="1857"/>
      <c r="H43" s="1857"/>
      <c r="I43" s="1857"/>
      <c r="J43" s="1857"/>
      <c r="K43" s="1857"/>
      <c r="L43" s="1857"/>
      <c r="M43" s="1857"/>
      <c r="N43" s="1857"/>
      <c r="O43" s="1857"/>
      <c r="P43" s="1857"/>
      <c r="Q43" s="1857"/>
      <c r="R43" s="1857"/>
      <c r="S43" s="1857"/>
      <c r="T43" s="1857"/>
      <c r="U43" s="1857"/>
      <c r="V43" s="1857"/>
      <c r="W43" s="1857"/>
      <c r="X43" s="1857"/>
      <c r="Y43" s="1857"/>
      <c r="Z43" s="1857"/>
      <c r="AA43" s="1858"/>
      <c r="AB43" s="62"/>
    </row>
    <row r="44" spans="2:28" x14ac:dyDescent="0.2">
      <c r="B44" s="60"/>
      <c r="C44" s="1859"/>
      <c r="D44" s="1860"/>
      <c r="E44" s="1860"/>
      <c r="F44" s="1860"/>
      <c r="G44" s="1860"/>
      <c r="H44" s="1860"/>
      <c r="I44" s="1860"/>
      <c r="J44" s="1860"/>
      <c r="K44" s="1860"/>
      <c r="L44" s="1860"/>
      <c r="M44" s="1860"/>
      <c r="N44" s="1860"/>
      <c r="O44" s="1860"/>
      <c r="P44" s="1860"/>
      <c r="Q44" s="1860"/>
      <c r="R44" s="1860"/>
      <c r="S44" s="1860"/>
      <c r="T44" s="1860"/>
      <c r="U44" s="1860"/>
      <c r="V44" s="1860"/>
      <c r="W44" s="1860"/>
      <c r="X44" s="1860"/>
      <c r="Y44" s="1860"/>
      <c r="Z44" s="1860"/>
      <c r="AA44" s="1861"/>
      <c r="AB44" s="62"/>
    </row>
    <row r="45" spans="2:28" x14ac:dyDescent="0.2">
      <c r="B45" s="60"/>
      <c r="C45" s="1859"/>
      <c r="D45" s="1860"/>
      <c r="E45" s="1860"/>
      <c r="F45" s="1860"/>
      <c r="G45" s="1860"/>
      <c r="H45" s="1860"/>
      <c r="I45" s="1860"/>
      <c r="J45" s="1860"/>
      <c r="K45" s="1860"/>
      <c r="L45" s="1860"/>
      <c r="M45" s="1860"/>
      <c r="N45" s="1860"/>
      <c r="O45" s="1860"/>
      <c r="P45" s="1860"/>
      <c r="Q45" s="1860"/>
      <c r="R45" s="1860"/>
      <c r="S45" s="1860"/>
      <c r="T45" s="1860"/>
      <c r="U45" s="1860"/>
      <c r="V45" s="1860"/>
      <c r="W45" s="1860"/>
      <c r="X45" s="1860"/>
      <c r="Y45" s="1860"/>
      <c r="Z45" s="1860"/>
      <c r="AA45" s="1861"/>
      <c r="AB45" s="62"/>
    </row>
    <row r="46" spans="2:28" x14ac:dyDescent="0.2">
      <c r="B46" s="60"/>
      <c r="C46" s="1859"/>
      <c r="D46" s="1860"/>
      <c r="E46" s="1860"/>
      <c r="F46" s="1860"/>
      <c r="G46" s="1860"/>
      <c r="H46" s="1860"/>
      <c r="I46" s="1860"/>
      <c r="J46" s="1860"/>
      <c r="K46" s="1860"/>
      <c r="L46" s="1860"/>
      <c r="M46" s="1860"/>
      <c r="N46" s="1860"/>
      <c r="O46" s="1860"/>
      <c r="P46" s="1860"/>
      <c r="Q46" s="1860"/>
      <c r="R46" s="1860"/>
      <c r="S46" s="1860"/>
      <c r="T46" s="1860"/>
      <c r="U46" s="1860"/>
      <c r="V46" s="1860"/>
      <c r="W46" s="1860"/>
      <c r="X46" s="1860"/>
      <c r="Y46" s="1860"/>
      <c r="Z46" s="1860"/>
      <c r="AA46" s="1861"/>
      <c r="AB46" s="62"/>
    </row>
    <row r="47" spans="2:28" x14ac:dyDescent="0.2">
      <c r="B47" s="60"/>
      <c r="C47" s="1859"/>
      <c r="D47" s="1860"/>
      <c r="E47" s="1860"/>
      <c r="F47" s="1860"/>
      <c r="G47" s="1860"/>
      <c r="H47" s="1860"/>
      <c r="I47" s="1860"/>
      <c r="J47" s="1860"/>
      <c r="K47" s="1860"/>
      <c r="L47" s="1860"/>
      <c r="M47" s="1860"/>
      <c r="N47" s="1860"/>
      <c r="O47" s="1860"/>
      <c r="P47" s="1860"/>
      <c r="Q47" s="1860"/>
      <c r="R47" s="1860"/>
      <c r="S47" s="1860"/>
      <c r="T47" s="1860"/>
      <c r="U47" s="1860"/>
      <c r="V47" s="1860"/>
      <c r="W47" s="1860"/>
      <c r="X47" s="1860"/>
      <c r="Y47" s="1860"/>
      <c r="Z47" s="1860"/>
      <c r="AA47" s="1861"/>
      <c r="AB47" s="62"/>
    </row>
    <row r="48" spans="2:28" x14ac:dyDescent="0.2">
      <c r="B48" s="60"/>
      <c r="C48" s="1859"/>
      <c r="D48" s="1860"/>
      <c r="E48" s="1860"/>
      <c r="F48" s="1860"/>
      <c r="G48" s="1860"/>
      <c r="H48" s="1860"/>
      <c r="I48" s="1860"/>
      <c r="J48" s="1860"/>
      <c r="K48" s="1860"/>
      <c r="L48" s="1860"/>
      <c r="M48" s="1860"/>
      <c r="N48" s="1860"/>
      <c r="O48" s="1860"/>
      <c r="P48" s="1860"/>
      <c r="Q48" s="1860"/>
      <c r="R48" s="1860"/>
      <c r="S48" s="1860"/>
      <c r="T48" s="1860"/>
      <c r="U48" s="1860"/>
      <c r="V48" s="1860"/>
      <c r="W48" s="1860"/>
      <c r="X48" s="1860"/>
      <c r="Y48" s="1860"/>
      <c r="Z48" s="1860"/>
      <c r="AA48" s="1861"/>
      <c r="AB48" s="62"/>
    </row>
    <row r="49" spans="1:28" x14ac:dyDescent="0.2">
      <c r="B49" s="60"/>
      <c r="C49" s="1859"/>
      <c r="D49" s="1860"/>
      <c r="E49" s="1860"/>
      <c r="F49" s="1860"/>
      <c r="G49" s="1860"/>
      <c r="H49" s="1860"/>
      <c r="I49" s="1860"/>
      <c r="J49" s="1860"/>
      <c r="K49" s="1860"/>
      <c r="L49" s="1860"/>
      <c r="M49" s="1860"/>
      <c r="N49" s="1860"/>
      <c r="O49" s="1860"/>
      <c r="P49" s="1860"/>
      <c r="Q49" s="1860"/>
      <c r="R49" s="1860"/>
      <c r="S49" s="1860"/>
      <c r="T49" s="1860"/>
      <c r="U49" s="1860"/>
      <c r="V49" s="1860"/>
      <c r="W49" s="1860"/>
      <c r="X49" s="1860"/>
      <c r="Y49" s="1860"/>
      <c r="Z49" s="1860"/>
      <c r="AA49" s="1861"/>
      <c r="AB49" s="62"/>
    </row>
    <row r="50" spans="1:28" x14ac:dyDescent="0.2">
      <c r="B50" s="60"/>
      <c r="C50" s="1859"/>
      <c r="D50" s="1860"/>
      <c r="E50" s="1860"/>
      <c r="F50" s="1860"/>
      <c r="G50" s="1860"/>
      <c r="H50" s="1860"/>
      <c r="I50" s="1860"/>
      <c r="J50" s="1860"/>
      <c r="K50" s="1860"/>
      <c r="L50" s="1860"/>
      <c r="M50" s="1860"/>
      <c r="N50" s="1860"/>
      <c r="O50" s="1860"/>
      <c r="P50" s="1860"/>
      <c r="Q50" s="1860"/>
      <c r="R50" s="1860"/>
      <c r="S50" s="1860"/>
      <c r="T50" s="1860"/>
      <c r="U50" s="1860"/>
      <c r="V50" s="1860"/>
      <c r="W50" s="1860"/>
      <c r="X50" s="1860"/>
      <c r="Y50" s="1860"/>
      <c r="Z50" s="1860"/>
      <c r="AA50" s="1861"/>
      <c r="AB50" s="62"/>
    </row>
    <row r="51" spans="1:28" x14ac:dyDescent="0.2">
      <c r="B51" s="60"/>
      <c r="C51" s="1859"/>
      <c r="D51" s="1860"/>
      <c r="E51" s="1860"/>
      <c r="F51" s="1860"/>
      <c r="G51" s="1860"/>
      <c r="H51" s="1860"/>
      <c r="I51" s="1860"/>
      <c r="J51" s="1860"/>
      <c r="K51" s="1860"/>
      <c r="L51" s="1860"/>
      <c r="M51" s="1860"/>
      <c r="N51" s="1860"/>
      <c r="O51" s="1860"/>
      <c r="P51" s="1860"/>
      <c r="Q51" s="1860"/>
      <c r="R51" s="1860"/>
      <c r="S51" s="1860"/>
      <c r="T51" s="1860"/>
      <c r="U51" s="1860"/>
      <c r="V51" s="1860"/>
      <c r="W51" s="1860"/>
      <c r="X51" s="1860"/>
      <c r="Y51" s="1860"/>
      <c r="Z51" s="1860"/>
      <c r="AA51" s="1861"/>
      <c r="AB51" s="62"/>
    </row>
    <row r="52" spans="1:28" x14ac:dyDescent="0.2">
      <c r="B52" s="60"/>
      <c r="C52" s="1859"/>
      <c r="D52" s="1860"/>
      <c r="E52" s="1860"/>
      <c r="F52" s="1860"/>
      <c r="G52" s="1860"/>
      <c r="H52" s="1860"/>
      <c r="I52" s="1860"/>
      <c r="J52" s="1860"/>
      <c r="K52" s="1860"/>
      <c r="L52" s="1860"/>
      <c r="M52" s="1860"/>
      <c r="N52" s="1860"/>
      <c r="O52" s="1860"/>
      <c r="P52" s="1860"/>
      <c r="Q52" s="1860"/>
      <c r="R52" s="1860"/>
      <c r="S52" s="1860"/>
      <c r="T52" s="1860"/>
      <c r="U52" s="1860"/>
      <c r="V52" s="1860"/>
      <c r="W52" s="1860"/>
      <c r="X52" s="1860"/>
      <c r="Y52" s="1860"/>
      <c r="Z52" s="1860"/>
      <c r="AA52" s="1861"/>
      <c r="AB52" s="62"/>
    </row>
    <row r="53" spans="1:28" x14ac:dyDescent="0.2">
      <c r="B53" s="60"/>
      <c r="C53" s="1859"/>
      <c r="D53" s="1860"/>
      <c r="E53" s="1860"/>
      <c r="F53" s="1860"/>
      <c r="G53" s="1860"/>
      <c r="H53" s="1860"/>
      <c r="I53" s="1860"/>
      <c r="J53" s="1860"/>
      <c r="K53" s="1860"/>
      <c r="L53" s="1860"/>
      <c r="M53" s="1860"/>
      <c r="N53" s="1860"/>
      <c r="O53" s="1860"/>
      <c r="P53" s="1860"/>
      <c r="Q53" s="1860"/>
      <c r="R53" s="1860"/>
      <c r="S53" s="1860"/>
      <c r="T53" s="1860"/>
      <c r="U53" s="1860"/>
      <c r="V53" s="1860"/>
      <c r="W53" s="1860"/>
      <c r="X53" s="1860"/>
      <c r="Y53" s="1860"/>
      <c r="Z53" s="1860"/>
      <c r="AA53" s="1861"/>
      <c r="AB53" s="62"/>
    </row>
    <row r="54" spans="1:28" x14ac:dyDescent="0.2">
      <c r="B54" s="60"/>
      <c r="C54" s="1859"/>
      <c r="D54" s="1860"/>
      <c r="E54" s="1860"/>
      <c r="F54" s="1860"/>
      <c r="G54" s="1860"/>
      <c r="H54" s="1860"/>
      <c r="I54" s="1860"/>
      <c r="J54" s="1860"/>
      <c r="K54" s="1860"/>
      <c r="L54" s="1860"/>
      <c r="M54" s="1860"/>
      <c r="N54" s="1860"/>
      <c r="O54" s="1860"/>
      <c r="P54" s="1860"/>
      <c r="Q54" s="1860"/>
      <c r="R54" s="1860"/>
      <c r="S54" s="1860"/>
      <c r="T54" s="1860"/>
      <c r="U54" s="1860"/>
      <c r="V54" s="1860"/>
      <c r="W54" s="1860"/>
      <c r="X54" s="1860"/>
      <c r="Y54" s="1860"/>
      <c r="Z54" s="1860"/>
      <c r="AA54" s="1861"/>
      <c r="AB54" s="62"/>
    </row>
    <row r="55" spans="1:28" ht="15" thickBot="1" x14ac:dyDescent="0.25">
      <c r="B55" s="60"/>
      <c r="C55" s="1862"/>
      <c r="D55" s="1863"/>
      <c r="E55" s="1863"/>
      <c r="F55" s="1863"/>
      <c r="G55" s="1863"/>
      <c r="H55" s="1863"/>
      <c r="I55" s="1863"/>
      <c r="J55" s="1863"/>
      <c r="K55" s="1863"/>
      <c r="L55" s="1863"/>
      <c r="M55" s="1863"/>
      <c r="N55" s="1863"/>
      <c r="O55" s="1863"/>
      <c r="P55" s="1863"/>
      <c r="Q55" s="1863"/>
      <c r="R55" s="1863"/>
      <c r="S55" s="1863"/>
      <c r="T55" s="1863"/>
      <c r="U55" s="1863"/>
      <c r="V55" s="1863"/>
      <c r="W55" s="1863"/>
      <c r="X55" s="1863"/>
      <c r="Y55" s="1863"/>
      <c r="Z55" s="1863"/>
      <c r="AA55" s="1864"/>
      <c r="AB55" s="62"/>
    </row>
    <row r="56" spans="1:28" x14ac:dyDescent="0.2">
      <c r="B56" s="285"/>
      <c r="C56" s="328"/>
      <c r="D56" s="328"/>
      <c r="E56" s="328"/>
      <c r="F56" s="328"/>
      <c r="G56" s="328"/>
      <c r="H56" s="328"/>
      <c r="I56" s="328"/>
      <c r="J56" s="328"/>
      <c r="K56" s="328"/>
      <c r="L56" s="328"/>
      <c r="M56" s="328"/>
      <c r="N56" s="328"/>
      <c r="O56" s="328"/>
      <c r="P56" s="328"/>
      <c r="Q56" s="328"/>
      <c r="R56" s="328"/>
      <c r="S56" s="328"/>
      <c r="T56" s="328"/>
      <c r="U56" s="328"/>
      <c r="V56" s="328"/>
      <c r="W56" s="328"/>
      <c r="X56" s="328"/>
      <c r="Y56" s="328"/>
      <c r="Z56" s="328"/>
      <c r="AA56" s="328"/>
      <c r="AB56" s="80"/>
    </row>
    <row r="57" spans="1:28" ht="15" thickBot="1" x14ac:dyDescent="0.25">
      <c r="B57" s="287"/>
      <c r="C57" s="329"/>
      <c r="D57" s="329"/>
      <c r="E57" s="329"/>
      <c r="F57" s="329"/>
      <c r="G57" s="329"/>
      <c r="H57" s="329"/>
      <c r="I57" s="329"/>
      <c r="J57" s="329"/>
      <c r="K57" s="329"/>
      <c r="L57" s="329"/>
      <c r="M57" s="329"/>
      <c r="N57" s="329"/>
      <c r="O57" s="329"/>
      <c r="P57" s="329"/>
      <c r="Q57" s="329"/>
      <c r="R57" s="329"/>
      <c r="S57" s="329"/>
      <c r="T57" s="329"/>
      <c r="U57" s="329"/>
      <c r="V57" s="329"/>
      <c r="W57" s="329"/>
      <c r="X57" s="329"/>
      <c r="Y57" s="329"/>
      <c r="Z57" s="329"/>
      <c r="AA57" s="329"/>
      <c r="AB57" s="83"/>
    </row>
    <row r="58" spans="1:28" ht="15.75" x14ac:dyDescent="0.2">
      <c r="B58" s="289"/>
      <c r="C58" s="993" t="s">
        <v>46</v>
      </c>
      <c r="D58" s="994"/>
      <c r="E58" s="994"/>
      <c r="F58" s="994"/>
      <c r="G58" s="995"/>
      <c r="H58" s="993" t="s">
        <v>91</v>
      </c>
      <c r="I58" s="995"/>
      <c r="J58" s="993" t="s">
        <v>64</v>
      </c>
      <c r="K58" s="994"/>
      <c r="L58" s="994"/>
      <c r="M58" s="995"/>
      <c r="N58" s="993" t="s">
        <v>53</v>
      </c>
      <c r="O58" s="994"/>
      <c r="P58" s="994"/>
      <c r="Q58" s="994"/>
      <c r="R58" s="994"/>
      <c r="S58" s="994"/>
      <c r="T58" s="994"/>
      <c r="U58" s="995"/>
      <c r="V58" s="1139" t="s">
        <v>54</v>
      </c>
      <c r="W58" s="1139"/>
      <c r="X58" s="1139"/>
      <c r="Y58" s="1139"/>
      <c r="Z58" s="1139"/>
      <c r="AA58" s="1140"/>
      <c r="AB58" s="25"/>
    </row>
    <row r="59" spans="1:28" ht="15.75" x14ac:dyDescent="0.2">
      <c r="A59" s="46"/>
      <c r="B59" s="26"/>
      <c r="C59" s="996"/>
      <c r="D59" s="1167"/>
      <c r="E59" s="1167"/>
      <c r="F59" s="1167"/>
      <c r="G59" s="998"/>
      <c r="H59" s="996"/>
      <c r="I59" s="998"/>
      <c r="J59" s="996"/>
      <c r="K59" s="1167"/>
      <c r="L59" s="1167"/>
      <c r="M59" s="998"/>
      <c r="N59" s="996"/>
      <c r="O59" s="1167"/>
      <c r="P59" s="1167"/>
      <c r="Q59" s="1167"/>
      <c r="R59" s="1167"/>
      <c r="S59" s="1167"/>
      <c r="T59" s="1167"/>
      <c r="U59" s="998"/>
      <c r="V59" s="1168"/>
      <c r="W59" s="1168"/>
      <c r="X59" s="1168"/>
      <c r="Y59" s="1168"/>
      <c r="Z59" s="1168"/>
      <c r="AA59" s="1142"/>
      <c r="AB59" s="25"/>
    </row>
    <row r="60" spans="1:28" ht="16.5" thickBot="1" x14ac:dyDescent="0.25">
      <c r="A60" s="46"/>
      <c r="B60" s="26"/>
      <c r="C60" s="996"/>
      <c r="D60" s="1167"/>
      <c r="E60" s="1167"/>
      <c r="F60" s="1167"/>
      <c r="G60" s="998"/>
      <c r="H60" s="996"/>
      <c r="I60" s="998"/>
      <c r="J60" s="996"/>
      <c r="K60" s="1167"/>
      <c r="L60" s="1167"/>
      <c r="M60" s="998"/>
      <c r="N60" s="999"/>
      <c r="O60" s="1000"/>
      <c r="P60" s="1000"/>
      <c r="Q60" s="1000"/>
      <c r="R60" s="1000"/>
      <c r="S60" s="1000"/>
      <c r="T60" s="1000"/>
      <c r="U60" s="1001"/>
      <c r="V60" s="1182"/>
      <c r="W60" s="1182"/>
      <c r="X60" s="1182"/>
      <c r="Y60" s="1182"/>
      <c r="Z60" s="1182"/>
      <c r="AA60" s="1183"/>
      <c r="AB60" s="25"/>
    </row>
    <row r="61" spans="1:28" ht="72.75" customHeight="1" thickBot="1" x14ac:dyDescent="0.25">
      <c r="B61" s="289"/>
      <c r="C61" s="2082" t="s">
        <v>853</v>
      </c>
      <c r="D61" s="2293"/>
      <c r="E61" s="2293"/>
      <c r="F61" s="2293"/>
      <c r="G61" s="2294"/>
      <c r="H61" s="2297">
        <v>4.45</v>
      </c>
      <c r="I61" s="2297"/>
      <c r="J61" s="2298">
        <f>+J36</f>
        <v>4.5222222222222221</v>
      </c>
      <c r="K61" s="2022"/>
      <c r="L61" s="2022"/>
      <c r="M61" s="2022"/>
      <c r="N61" s="2295" t="s">
        <v>967</v>
      </c>
      <c r="O61" s="2295"/>
      <c r="P61" s="2295"/>
      <c r="Q61" s="2295"/>
      <c r="R61" s="2295"/>
      <c r="S61" s="2295"/>
      <c r="T61" s="2295"/>
      <c r="U61" s="2295"/>
      <c r="V61" s="2295" t="s">
        <v>968</v>
      </c>
      <c r="W61" s="2295"/>
      <c r="X61" s="2295"/>
      <c r="Y61" s="2295"/>
      <c r="Z61" s="2295"/>
      <c r="AA61" s="2296"/>
      <c r="AB61" s="87"/>
    </row>
    <row r="62" spans="1:28" ht="68.25" customHeight="1" x14ac:dyDescent="0.2">
      <c r="B62" s="289"/>
      <c r="C62" s="2082" t="s">
        <v>855</v>
      </c>
      <c r="D62" s="2293"/>
      <c r="E62" s="2293"/>
      <c r="F62" s="2293"/>
      <c r="G62" s="2294"/>
      <c r="H62" s="2079">
        <v>4.7</v>
      </c>
      <c r="I62" s="2079"/>
      <c r="J62" s="2079">
        <v>4.75</v>
      </c>
      <c r="K62" s="2079"/>
      <c r="L62" s="2079"/>
      <c r="M62" s="2079"/>
      <c r="N62" s="2295" t="s">
        <v>969</v>
      </c>
      <c r="O62" s="2295"/>
      <c r="P62" s="2295"/>
      <c r="Q62" s="2295"/>
      <c r="R62" s="2295"/>
      <c r="S62" s="2295"/>
      <c r="T62" s="2295"/>
      <c r="U62" s="2295"/>
      <c r="V62" s="2295" t="s">
        <v>968</v>
      </c>
      <c r="W62" s="2295"/>
      <c r="X62" s="2295"/>
      <c r="Y62" s="2295"/>
      <c r="Z62" s="2295"/>
      <c r="AA62" s="2296"/>
      <c r="AB62" s="87"/>
    </row>
    <row r="63" spans="1:28" x14ac:dyDescent="0.2">
      <c r="B63" s="289"/>
      <c r="C63" s="848"/>
      <c r="D63" s="849"/>
      <c r="E63" s="849"/>
      <c r="F63" s="849"/>
      <c r="G63" s="849"/>
      <c r="H63" s="849"/>
      <c r="I63" s="849"/>
      <c r="J63" s="849"/>
      <c r="K63" s="849"/>
      <c r="L63" s="849"/>
      <c r="M63" s="849"/>
      <c r="N63" s="1885"/>
      <c r="O63" s="1886"/>
      <c r="P63" s="1886"/>
      <c r="Q63" s="1886"/>
      <c r="R63" s="1886"/>
      <c r="S63" s="1886"/>
      <c r="T63" s="1886"/>
      <c r="U63" s="1887"/>
      <c r="V63" s="1885"/>
      <c r="W63" s="1886"/>
      <c r="X63" s="1886"/>
      <c r="Y63" s="1886"/>
      <c r="Z63" s="1886"/>
      <c r="AA63" s="1888"/>
      <c r="AB63" s="87"/>
    </row>
    <row r="64" spans="1:28" ht="15.75" customHeight="1" thickBot="1" x14ac:dyDescent="0.25">
      <c r="B64" s="289"/>
      <c r="C64" s="850"/>
      <c r="D64" s="851"/>
      <c r="E64" s="851"/>
      <c r="F64" s="851"/>
      <c r="G64" s="851"/>
      <c r="H64" s="851"/>
      <c r="I64" s="851"/>
      <c r="J64" s="851"/>
      <c r="K64" s="851"/>
      <c r="L64" s="851"/>
      <c r="M64" s="851"/>
      <c r="N64" s="1889"/>
      <c r="O64" s="1890"/>
      <c r="P64" s="1890"/>
      <c r="Q64" s="1890"/>
      <c r="R64" s="1890"/>
      <c r="S64" s="1890"/>
      <c r="T64" s="1890"/>
      <c r="U64" s="1891"/>
      <c r="V64" s="1889"/>
      <c r="W64" s="1890"/>
      <c r="X64" s="1890"/>
      <c r="Y64" s="1890"/>
      <c r="Z64" s="1890"/>
      <c r="AA64" s="1892"/>
      <c r="AB64" s="87"/>
    </row>
    <row r="65" spans="2:28" x14ac:dyDescent="0.2">
      <c r="B65" s="291"/>
      <c r="C65" s="328"/>
      <c r="D65" s="328"/>
      <c r="E65" s="328"/>
      <c r="F65" s="328"/>
      <c r="G65" s="328"/>
      <c r="H65" s="328"/>
      <c r="I65" s="328"/>
      <c r="J65" s="328"/>
      <c r="K65" s="328"/>
      <c r="L65" s="328"/>
      <c r="M65" s="328"/>
      <c r="N65" s="328"/>
      <c r="O65" s="328"/>
      <c r="P65" s="328"/>
      <c r="Q65" s="328"/>
      <c r="R65" s="328"/>
      <c r="S65" s="328"/>
      <c r="T65" s="328"/>
      <c r="U65" s="328"/>
      <c r="V65" s="328"/>
      <c r="W65" s="328"/>
      <c r="X65" s="328"/>
      <c r="Y65" s="328"/>
      <c r="Z65" s="328"/>
      <c r="AA65" s="328"/>
      <c r="AB65" s="89"/>
    </row>
    <row r="104" ht="6" customHeight="1" x14ac:dyDescent="0.2"/>
  </sheetData>
  <mergeCells count="93">
    <mergeCell ref="C63:G63"/>
    <mergeCell ref="H63:I63"/>
    <mergeCell ref="J63:M63"/>
    <mergeCell ref="N63:U63"/>
    <mergeCell ref="V63:AA63"/>
    <mergeCell ref="C64:G64"/>
    <mergeCell ref="H64:I64"/>
    <mergeCell ref="J64:M64"/>
    <mergeCell ref="N64:U64"/>
    <mergeCell ref="V64:AA64"/>
    <mergeCell ref="C61:G61"/>
    <mergeCell ref="H61:I61"/>
    <mergeCell ref="J61:M61"/>
    <mergeCell ref="N61:U61"/>
    <mergeCell ref="V61:AA61"/>
    <mergeCell ref="C62:G62"/>
    <mergeCell ref="H62:I62"/>
    <mergeCell ref="J62:M62"/>
    <mergeCell ref="N62:U62"/>
    <mergeCell ref="V62:AA62"/>
    <mergeCell ref="C38:G38"/>
    <mergeCell ref="K38:AA38"/>
    <mergeCell ref="C41:AA42"/>
    <mergeCell ref="C43:AA55"/>
    <mergeCell ref="C58:G60"/>
    <mergeCell ref="H58:I60"/>
    <mergeCell ref="J58:M60"/>
    <mergeCell ref="N58:U60"/>
    <mergeCell ref="V58:AA6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 right="0.7" top="0.75" bottom="0.75" header="0.3" footer="0.3"/>
  <drawing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04"/>
  <sheetViews>
    <sheetView workbookViewId="0">
      <selection activeCell="T14" sqref="T14:AA14"/>
    </sheetView>
  </sheetViews>
  <sheetFormatPr baseColWidth="10" defaultColWidth="3.7109375" defaultRowHeight="14.25" x14ac:dyDescent="0.2"/>
  <cols>
    <col min="1" max="1" width="3.7109375" style="48"/>
    <col min="2" max="2" width="2.85546875" style="48" customWidth="1"/>
    <col min="3" max="6" width="2.7109375" style="48" customWidth="1"/>
    <col min="7" max="7" width="4.28515625" style="48" customWidth="1"/>
    <col min="8" max="8" width="18.5703125" style="48" customWidth="1"/>
    <col min="9" max="9" width="14.5703125" style="48" customWidth="1"/>
    <col min="10" max="10" width="15" style="48" customWidth="1"/>
    <col min="11" max="12" width="3.42578125" style="48" customWidth="1"/>
    <col min="13" max="15" width="2.7109375" style="48" customWidth="1"/>
    <col min="16" max="16" width="3.42578125" style="48" customWidth="1"/>
    <col min="17" max="17" width="3.5703125" style="48" customWidth="1"/>
    <col min="18" max="18" width="3.7109375" style="48"/>
    <col min="19" max="19" width="3.28515625" style="48" customWidth="1"/>
    <col min="20" max="20" width="7.42578125" style="48" customWidth="1"/>
    <col min="21" max="21" width="3.5703125" style="48" customWidth="1"/>
    <col min="22" max="22" width="3.7109375" style="48"/>
    <col min="23" max="25" width="5" style="48" customWidth="1"/>
    <col min="26" max="26" width="6.7109375" style="48" customWidth="1"/>
    <col min="27" max="27" width="4.140625" style="48" customWidth="1"/>
    <col min="28" max="28" width="2" style="48" customWidth="1"/>
    <col min="29" max="16384" width="3.7109375" style="48"/>
  </cols>
  <sheetData>
    <row r="1" spans="1:28" ht="15" thickBot="1" x14ac:dyDescent="0.25">
      <c r="A1" s="46"/>
      <c r="B1" s="47"/>
      <c r="C1" s="47"/>
      <c r="D1" s="47"/>
      <c r="E1" s="47"/>
      <c r="F1" s="47"/>
    </row>
    <row r="2" spans="1:28" ht="45.75" customHeight="1" x14ac:dyDescent="0.2">
      <c r="A2" s="46"/>
      <c r="B2" s="846"/>
      <c r="C2" s="847"/>
      <c r="D2" s="847"/>
      <c r="E2" s="847"/>
      <c r="F2" s="847"/>
      <c r="G2" s="847"/>
      <c r="H2" s="852" t="s">
        <v>0</v>
      </c>
      <c r="I2" s="852"/>
      <c r="J2" s="852"/>
      <c r="K2" s="852"/>
      <c r="L2" s="852"/>
      <c r="M2" s="852"/>
      <c r="N2" s="852"/>
      <c r="O2" s="852"/>
      <c r="P2" s="852"/>
      <c r="Q2" s="852"/>
      <c r="R2" s="852"/>
      <c r="S2" s="852"/>
      <c r="T2" s="852"/>
      <c r="U2" s="852"/>
      <c r="V2" s="852"/>
      <c r="W2" s="852"/>
      <c r="X2" s="852"/>
      <c r="Y2" s="852"/>
      <c r="Z2" s="852"/>
      <c r="AA2" s="852"/>
      <c r="AB2" s="853"/>
    </row>
    <row r="3" spans="1:28" ht="15" x14ac:dyDescent="0.2">
      <c r="A3" s="46"/>
      <c r="B3" s="848"/>
      <c r="C3" s="849"/>
      <c r="D3" s="849"/>
      <c r="E3" s="849"/>
      <c r="F3" s="849"/>
      <c r="G3" s="849"/>
      <c r="H3" s="854" t="s">
        <v>1</v>
      </c>
      <c r="I3" s="854"/>
      <c r="J3" s="854"/>
      <c r="K3" s="854"/>
      <c r="L3" s="854"/>
      <c r="M3" s="854"/>
      <c r="N3" s="854"/>
      <c r="O3" s="854"/>
      <c r="P3" s="854" t="s">
        <v>2</v>
      </c>
      <c r="Q3" s="854"/>
      <c r="R3" s="854"/>
      <c r="S3" s="854"/>
      <c r="T3" s="854"/>
      <c r="U3" s="854"/>
      <c r="V3" s="854"/>
      <c r="W3" s="854"/>
      <c r="X3" s="854"/>
      <c r="Y3" s="854"/>
      <c r="Z3" s="854"/>
      <c r="AA3" s="854"/>
      <c r="AB3" s="855"/>
    </row>
    <row r="4" spans="1:28" ht="15.75" thickBot="1" x14ac:dyDescent="0.25">
      <c r="A4" s="46"/>
      <c r="B4" s="850"/>
      <c r="C4" s="851"/>
      <c r="D4" s="851"/>
      <c r="E4" s="851"/>
      <c r="F4" s="851"/>
      <c r="G4" s="851"/>
      <c r="H4" s="856" t="s">
        <v>3</v>
      </c>
      <c r="I4" s="856"/>
      <c r="J4" s="856"/>
      <c r="K4" s="856"/>
      <c r="L4" s="856"/>
      <c r="M4" s="856"/>
      <c r="N4" s="856"/>
      <c r="O4" s="856"/>
      <c r="P4" s="856"/>
      <c r="Q4" s="856"/>
      <c r="R4" s="856"/>
      <c r="S4" s="856"/>
      <c r="T4" s="856"/>
      <c r="U4" s="856"/>
      <c r="V4" s="856"/>
      <c r="W4" s="856"/>
      <c r="X4" s="856"/>
      <c r="Y4" s="856"/>
      <c r="Z4" s="856"/>
      <c r="AA4" s="856"/>
      <c r="AB4" s="857"/>
    </row>
    <row r="5" spans="1:28" ht="15" x14ac:dyDescent="0.2">
      <c r="A5" s="46"/>
      <c r="B5" s="46"/>
      <c r="C5" s="46"/>
      <c r="D5" s="46"/>
      <c r="E5" s="46"/>
      <c r="F5" s="46"/>
      <c r="G5" s="46"/>
      <c r="H5" s="49"/>
      <c r="I5" s="49"/>
      <c r="J5" s="49"/>
      <c r="K5" s="49"/>
      <c r="L5" s="49"/>
      <c r="M5" s="49"/>
      <c r="N5" s="49"/>
      <c r="O5" s="49"/>
      <c r="P5" s="49"/>
      <c r="Q5" s="49"/>
      <c r="R5" s="49"/>
      <c r="S5" s="49"/>
      <c r="T5" s="49"/>
      <c r="U5" s="49"/>
      <c r="V5" s="49"/>
      <c r="W5" s="49"/>
      <c r="X5" s="49"/>
      <c r="Y5" s="49"/>
      <c r="Z5" s="49"/>
      <c r="AA5" s="49"/>
      <c r="AB5" s="49"/>
    </row>
    <row r="6" spans="1:28" ht="15.75" thickBot="1" x14ac:dyDescent="0.25">
      <c r="B6" s="50"/>
      <c r="C6" s="51"/>
      <c r="D6" s="51"/>
      <c r="E6" s="51"/>
      <c r="F6" s="51"/>
      <c r="G6" s="51"/>
      <c r="H6" s="51"/>
      <c r="I6" s="52"/>
      <c r="J6" s="52"/>
      <c r="K6" s="52"/>
      <c r="L6" s="52"/>
      <c r="M6" s="52"/>
      <c r="N6" s="52"/>
      <c r="O6" s="52"/>
      <c r="P6" s="52"/>
      <c r="Q6" s="52"/>
      <c r="R6" s="53"/>
      <c r="S6" s="53"/>
      <c r="T6" s="53"/>
      <c r="U6" s="53"/>
      <c r="V6" s="53"/>
      <c r="W6" s="51"/>
      <c r="X6" s="51"/>
      <c r="Y6" s="51"/>
      <c r="Z6" s="51"/>
      <c r="AA6" s="51"/>
      <c r="AB6" s="54"/>
    </row>
    <row r="7" spans="1:28" ht="15" customHeight="1" x14ac:dyDescent="0.2">
      <c r="B7" s="55"/>
      <c r="C7" s="666" t="s">
        <v>4</v>
      </c>
      <c r="D7" s="667"/>
      <c r="E7" s="667"/>
      <c r="F7" s="667"/>
      <c r="G7" s="667"/>
      <c r="H7" s="668"/>
      <c r="I7" s="700" t="s">
        <v>948</v>
      </c>
      <c r="J7" s="701"/>
      <c r="K7" s="701"/>
      <c r="L7" s="701"/>
      <c r="M7" s="701"/>
      <c r="N7" s="701"/>
      <c r="O7" s="701"/>
      <c r="P7" s="701"/>
      <c r="Q7" s="701"/>
      <c r="R7" s="701"/>
      <c r="S7" s="701"/>
      <c r="T7" s="701"/>
      <c r="U7" s="701"/>
      <c r="V7" s="701"/>
      <c r="W7" s="701"/>
      <c r="X7" s="701"/>
      <c r="Y7" s="701"/>
      <c r="Z7" s="701"/>
      <c r="AA7" s="702"/>
      <c r="AB7" s="56"/>
    </row>
    <row r="8" spans="1:28" ht="15.75" thickBot="1" x14ac:dyDescent="0.25">
      <c r="B8" s="55"/>
      <c r="C8" s="669"/>
      <c r="D8" s="670"/>
      <c r="E8" s="670"/>
      <c r="F8" s="670"/>
      <c r="G8" s="670"/>
      <c r="H8" s="671"/>
      <c r="I8" s="703"/>
      <c r="J8" s="704"/>
      <c r="K8" s="704"/>
      <c r="L8" s="704"/>
      <c r="M8" s="704"/>
      <c r="N8" s="704"/>
      <c r="O8" s="704"/>
      <c r="P8" s="704"/>
      <c r="Q8" s="704"/>
      <c r="R8" s="704"/>
      <c r="S8" s="704"/>
      <c r="T8" s="704"/>
      <c r="U8" s="704"/>
      <c r="V8" s="704"/>
      <c r="W8" s="704"/>
      <c r="X8" s="704"/>
      <c r="Y8" s="704"/>
      <c r="Z8" s="704"/>
      <c r="AA8" s="705"/>
      <c r="AB8" s="56"/>
    </row>
    <row r="9" spans="1:28" ht="15.75" thickBot="1" x14ac:dyDescent="0.25">
      <c r="B9" s="55"/>
      <c r="C9" s="57"/>
      <c r="D9" s="57"/>
      <c r="E9" s="57"/>
      <c r="F9" s="57"/>
      <c r="G9" s="57"/>
      <c r="H9" s="57"/>
      <c r="I9" s="58"/>
      <c r="J9" s="58"/>
      <c r="K9" s="58"/>
      <c r="L9" s="58"/>
      <c r="M9" s="58"/>
      <c r="N9" s="58"/>
      <c r="O9" s="58"/>
      <c r="P9" s="58"/>
      <c r="Q9" s="58"/>
      <c r="R9" s="59"/>
      <c r="S9" s="59"/>
      <c r="T9" s="59"/>
      <c r="U9" s="59"/>
      <c r="V9" s="59"/>
      <c r="W9" s="57"/>
      <c r="X9" s="57"/>
      <c r="Y9" s="57"/>
      <c r="Z9" s="57"/>
      <c r="AA9" s="57"/>
      <c r="AB9" s="56"/>
    </row>
    <row r="10" spans="1:28" ht="15" customHeight="1" thickBot="1" x14ac:dyDescent="0.25">
      <c r="B10" s="55"/>
      <c r="C10" s="666" t="s">
        <v>6</v>
      </c>
      <c r="D10" s="667"/>
      <c r="E10" s="667"/>
      <c r="F10" s="667"/>
      <c r="G10" s="667"/>
      <c r="H10" s="668"/>
      <c r="I10" s="838" t="s">
        <v>986</v>
      </c>
      <c r="J10" s="839"/>
      <c r="K10" s="839"/>
      <c r="L10" s="839"/>
      <c r="M10" s="839"/>
      <c r="N10" s="839"/>
      <c r="O10" s="839"/>
      <c r="P10" s="839"/>
      <c r="Q10" s="840"/>
      <c r="R10" s="708" t="s">
        <v>8</v>
      </c>
      <c r="S10" s="709"/>
      <c r="T10" s="709"/>
      <c r="U10" s="710"/>
      <c r="V10" s="608" t="s">
        <v>9</v>
      </c>
      <c r="W10" s="609"/>
      <c r="X10" s="609"/>
      <c r="Y10" s="609"/>
      <c r="Z10" s="609"/>
      <c r="AA10" s="610"/>
      <c r="AB10" s="56"/>
    </row>
    <row r="11" spans="1:28" ht="28.5" customHeight="1" thickBot="1" x14ac:dyDescent="0.25">
      <c r="B11" s="55"/>
      <c r="C11" s="669"/>
      <c r="D11" s="670"/>
      <c r="E11" s="670"/>
      <c r="F11" s="670"/>
      <c r="G11" s="670"/>
      <c r="H11" s="671"/>
      <c r="I11" s="841"/>
      <c r="J11" s="842"/>
      <c r="K11" s="842"/>
      <c r="L11" s="842"/>
      <c r="M11" s="842"/>
      <c r="N11" s="842"/>
      <c r="O11" s="842"/>
      <c r="P11" s="842"/>
      <c r="Q11" s="843"/>
      <c r="R11" s="804" t="s">
        <v>987</v>
      </c>
      <c r="S11" s="844"/>
      <c r="T11" s="844"/>
      <c r="U11" s="845"/>
      <c r="V11" s="1516">
        <v>1</v>
      </c>
      <c r="W11" s="1528"/>
      <c r="X11" s="1528"/>
      <c r="Y11" s="1528"/>
      <c r="Z11" s="1528"/>
      <c r="AA11" s="1529"/>
      <c r="AB11" s="56"/>
    </row>
    <row r="12" spans="1:28" ht="15" thickBot="1" x14ac:dyDescent="0.25">
      <c r="B12" s="60"/>
      <c r="C12" s="61"/>
      <c r="D12" s="61"/>
      <c r="E12" s="61"/>
      <c r="F12" s="61"/>
      <c r="G12" s="61"/>
      <c r="H12" s="61"/>
      <c r="I12" s="61"/>
      <c r="J12" s="61"/>
      <c r="K12" s="61"/>
      <c r="L12" s="61"/>
      <c r="M12" s="61"/>
      <c r="N12" s="61"/>
      <c r="O12" s="61"/>
      <c r="P12" s="61"/>
      <c r="Q12" s="61"/>
      <c r="R12" s="61"/>
      <c r="S12" s="61"/>
      <c r="T12" s="61"/>
      <c r="U12" s="61"/>
      <c r="V12" s="61"/>
      <c r="W12" s="61"/>
      <c r="X12" s="61"/>
      <c r="Y12" s="61"/>
      <c r="Z12" s="61"/>
      <c r="AA12" s="61"/>
      <c r="AB12" s="62"/>
    </row>
    <row r="13" spans="1:28" ht="15" customHeight="1" x14ac:dyDescent="0.2">
      <c r="B13" s="60"/>
      <c r="C13" s="666" t="s">
        <v>11</v>
      </c>
      <c r="D13" s="667"/>
      <c r="E13" s="667"/>
      <c r="F13" s="667"/>
      <c r="G13" s="667"/>
      <c r="H13" s="668"/>
      <c r="I13" s="2281" t="s">
        <v>988</v>
      </c>
      <c r="J13" s="2282"/>
      <c r="K13" s="2282"/>
      <c r="L13" s="2282"/>
      <c r="M13" s="2282"/>
      <c r="N13" s="2282"/>
      <c r="O13" s="2282"/>
      <c r="P13" s="2282"/>
      <c r="Q13" s="2282"/>
      <c r="R13" s="2282"/>
      <c r="S13" s="2283"/>
      <c r="T13" s="666" t="s">
        <v>13</v>
      </c>
      <c r="U13" s="667"/>
      <c r="V13" s="667"/>
      <c r="W13" s="667"/>
      <c r="X13" s="667"/>
      <c r="Y13" s="667"/>
      <c r="Z13" s="667"/>
      <c r="AA13" s="668"/>
      <c r="AB13" s="62"/>
    </row>
    <row r="14" spans="1:28" ht="54" customHeight="1" thickBot="1" x14ac:dyDescent="0.25">
      <c r="B14" s="60"/>
      <c r="C14" s="669"/>
      <c r="D14" s="670"/>
      <c r="E14" s="670"/>
      <c r="F14" s="670"/>
      <c r="G14" s="670"/>
      <c r="H14" s="671"/>
      <c r="I14" s="1896"/>
      <c r="J14" s="1897"/>
      <c r="K14" s="1897"/>
      <c r="L14" s="1897"/>
      <c r="M14" s="1897"/>
      <c r="N14" s="1897"/>
      <c r="O14" s="1897"/>
      <c r="P14" s="1897"/>
      <c r="Q14" s="1897"/>
      <c r="R14" s="1897"/>
      <c r="S14" s="1898"/>
      <c r="T14" s="835" t="s">
        <v>369</v>
      </c>
      <c r="U14" s="836"/>
      <c r="V14" s="836"/>
      <c r="W14" s="836"/>
      <c r="X14" s="836"/>
      <c r="Y14" s="836"/>
      <c r="Z14" s="836"/>
      <c r="AA14" s="837"/>
      <c r="AB14" s="62"/>
    </row>
    <row r="15" spans="1:28" ht="15" thickBot="1" x14ac:dyDescent="0.25">
      <c r="B15" s="60"/>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2"/>
    </row>
    <row r="16" spans="1:28" ht="40.5" customHeight="1" thickBot="1" x14ac:dyDescent="0.25">
      <c r="B16" s="60"/>
      <c r="C16" s="629" t="s">
        <v>15</v>
      </c>
      <c r="D16" s="630"/>
      <c r="E16" s="630"/>
      <c r="F16" s="630"/>
      <c r="G16" s="630"/>
      <c r="H16" s="631"/>
      <c r="I16" s="801" t="s">
        <v>989</v>
      </c>
      <c r="J16" s="802"/>
      <c r="K16" s="802"/>
      <c r="L16" s="802"/>
      <c r="M16" s="802"/>
      <c r="N16" s="802"/>
      <c r="O16" s="802"/>
      <c r="P16" s="802"/>
      <c r="Q16" s="802"/>
      <c r="R16" s="802"/>
      <c r="S16" s="802"/>
      <c r="T16" s="802"/>
      <c r="U16" s="802"/>
      <c r="V16" s="802"/>
      <c r="W16" s="802"/>
      <c r="X16" s="802"/>
      <c r="Y16" s="802"/>
      <c r="Z16" s="802"/>
      <c r="AA16" s="803"/>
      <c r="AB16" s="62"/>
    </row>
    <row r="17" spans="2:31" ht="16.5" customHeight="1" thickBot="1" x14ac:dyDescent="0.25">
      <c r="B17" s="60"/>
      <c r="C17" s="59"/>
      <c r="D17" s="59"/>
      <c r="E17" s="59"/>
      <c r="F17" s="59"/>
      <c r="G17" s="59"/>
      <c r="H17" s="59"/>
      <c r="I17" s="63"/>
      <c r="J17" s="63"/>
      <c r="K17" s="63"/>
      <c r="L17" s="63"/>
      <c r="M17" s="63"/>
      <c r="N17" s="63"/>
      <c r="O17" s="63"/>
      <c r="P17" s="63"/>
      <c r="Q17" s="63"/>
      <c r="R17" s="63"/>
      <c r="S17" s="63"/>
      <c r="T17" s="63"/>
      <c r="U17" s="63"/>
      <c r="V17" s="63"/>
      <c r="W17" s="63"/>
      <c r="X17" s="63"/>
      <c r="Y17" s="63"/>
      <c r="Z17" s="63"/>
      <c r="AA17" s="63"/>
      <c r="AB17" s="62"/>
    </row>
    <row r="18" spans="2:31" ht="71.25" customHeight="1" thickBot="1" x14ac:dyDescent="0.25">
      <c r="B18" s="60"/>
      <c r="C18" s="629" t="s">
        <v>73</v>
      </c>
      <c r="D18" s="630"/>
      <c r="E18" s="630"/>
      <c r="F18" s="630"/>
      <c r="G18" s="630"/>
      <c r="H18" s="631"/>
      <c r="I18" s="801" t="s">
        <v>990</v>
      </c>
      <c r="J18" s="802"/>
      <c r="K18" s="802"/>
      <c r="L18" s="802"/>
      <c r="M18" s="802"/>
      <c r="N18" s="802"/>
      <c r="O18" s="802"/>
      <c r="P18" s="802"/>
      <c r="Q18" s="802"/>
      <c r="R18" s="802"/>
      <c r="S18" s="802"/>
      <c r="T18" s="802"/>
      <c r="U18" s="802"/>
      <c r="V18" s="802"/>
      <c r="W18" s="802"/>
      <c r="X18" s="802"/>
      <c r="Y18" s="802"/>
      <c r="Z18" s="802"/>
      <c r="AA18" s="803"/>
      <c r="AB18" s="62"/>
    </row>
    <row r="19" spans="2:31" ht="16.5" customHeight="1" thickBot="1" x14ac:dyDescent="0.25">
      <c r="B19" s="60"/>
      <c r="C19" s="59"/>
      <c r="D19" s="59"/>
      <c r="E19" s="59"/>
      <c r="F19" s="59"/>
      <c r="G19" s="59"/>
      <c r="H19" s="59"/>
      <c r="I19" s="63"/>
      <c r="J19" s="63"/>
      <c r="K19" s="63"/>
      <c r="L19" s="63"/>
      <c r="M19" s="63"/>
      <c r="N19" s="63"/>
      <c r="O19" s="63"/>
      <c r="P19" s="63"/>
      <c r="Q19" s="63"/>
      <c r="R19" s="63"/>
      <c r="S19" s="63"/>
      <c r="T19" s="63"/>
      <c r="U19" s="63"/>
      <c r="V19" s="63"/>
      <c r="W19" s="63"/>
      <c r="X19" s="63"/>
      <c r="Y19" s="63"/>
      <c r="Z19" s="63"/>
      <c r="AA19" s="63"/>
      <c r="AB19" s="62"/>
    </row>
    <row r="20" spans="2:31" s="46" customFormat="1" ht="22.5" customHeight="1" x14ac:dyDescent="0.2">
      <c r="B20" s="60"/>
      <c r="C20" s="684" t="s">
        <v>19</v>
      </c>
      <c r="D20" s="685"/>
      <c r="E20" s="685"/>
      <c r="F20" s="685"/>
      <c r="G20" s="685"/>
      <c r="H20" s="686"/>
      <c r="I20" s="2284" t="s">
        <v>954</v>
      </c>
      <c r="J20" s="2285"/>
      <c r="K20" s="2285"/>
      <c r="L20" s="2286"/>
      <c r="M20" s="608" t="s">
        <v>21</v>
      </c>
      <c r="N20" s="609"/>
      <c r="O20" s="609"/>
      <c r="P20" s="609"/>
      <c r="Q20" s="609"/>
      <c r="R20" s="609"/>
      <c r="S20" s="610"/>
      <c r="T20" s="608" t="s">
        <v>22</v>
      </c>
      <c r="U20" s="609"/>
      <c r="V20" s="609"/>
      <c r="W20" s="609"/>
      <c r="X20" s="609"/>
      <c r="Y20" s="609"/>
      <c r="Z20" s="609"/>
      <c r="AA20" s="610"/>
      <c r="AB20" s="62"/>
    </row>
    <row r="21" spans="2:31" s="46" customFormat="1" ht="30.75" customHeight="1" thickBot="1" x14ac:dyDescent="0.25">
      <c r="B21" s="60"/>
      <c r="C21" s="687"/>
      <c r="D21" s="688"/>
      <c r="E21" s="688"/>
      <c r="F21" s="688"/>
      <c r="G21" s="688"/>
      <c r="H21" s="689"/>
      <c r="I21" s="2287"/>
      <c r="J21" s="2288"/>
      <c r="K21" s="2288"/>
      <c r="L21" s="2289"/>
      <c r="M21" s="2290" t="s">
        <v>587</v>
      </c>
      <c r="N21" s="2291"/>
      <c r="O21" s="2291"/>
      <c r="P21" s="2291"/>
      <c r="Q21" s="2291"/>
      <c r="R21" s="2291"/>
      <c r="S21" s="2292"/>
      <c r="T21" s="2055" t="s">
        <v>955</v>
      </c>
      <c r="U21" s="2056"/>
      <c r="V21" s="2056"/>
      <c r="W21" s="2056"/>
      <c r="X21" s="2056"/>
      <c r="Y21" s="2056"/>
      <c r="Z21" s="2056"/>
      <c r="AA21" s="2057"/>
      <c r="AB21" s="62"/>
    </row>
    <row r="22" spans="2:31" ht="15" thickBot="1" x14ac:dyDescent="0.25">
      <c r="B22" s="60"/>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2"/>
    </row>
    <row r="23" spans="2:31" ht="31.5" customHeight="1" x14ac:dyDescent="0.2">
      <c r="B23" s="60"/>
      <c r="C23" s="608" t="s">
        <v>25</v>
      </c>
      <c r="D23" s="609"/>
      <c r="E23" s="609"/>
      <c r="F23" s="609"/>
      <c r="G23" s="609"/>
      <c r="H23" s="609"/>
      <c r="I23" s="610"/>
      <c r="J23" s="608" t="s">
        <v>26</v>
      </c>
      <c r="K23" s="609"/>
      <c r="L23" s="609"/>
      <c r="M23" s="609"/>
      <c r="N23" s="609"/>
      <c r="O23" s="609"/>
      <c r="P23" s="610"/>
      <c r="Q23" s="608" t="s">
        <v>27</v>
      </c>
      <c r="R23" s="609"/>
      <c r="S23" s="609"/>
      <c r="T23" s="609"/>
      <c r="U23" s="609"/>
      <c r="V23" s="609"/>
      <c r="W23" s="609"/>
      <c r="X23" s="609"/>
      <c r="Y23" s="609"/>
      <c r="Z23" s="609"/>
      <c r="AA23" s="610"/>
      <c r="AB23" s="62"/>
    </row>
    <row r="24" spans="2:31" ht="52.5" customHeight="1" thickBot="1" x14ac:dyDescent="0.25">
      <c r="B24" s="60"/>
      <c r="C24" s="808" t="s">
        <v>991</v>
      </c>
      <c r="D24" s="809"/>
      <c r="E24" s="809"/>
      <c r="F24" s="809"/>
      <c r="G24" s="809"/>
      <c r="H24" s="809"/>
      <c r="I24" s="810"/>
      <c r="J24" s="808" t="s">
        <v>957</v>
      </c>
      <c r="K24" s="809"/>
      <c r="L24" s="809"/>
      <c r="M24" s="809"/>
      <c r="N24" s="809"/>
      <c r="O24" s="809"/>
      <c r="P24" s="810"/>
      <c r="Q24" s="811" t="s">
        <v>958</v>
      </c>
      <c r="R24" s="812"/>
      <c r="S24" s="812"/>
      <c r="T24" s="812"/>
      <c r="U24" s="812"/>
      <c r="V24" s="812"/>
      <c r="W24" s="812"/>
      <c r="X24" s="812"/>
      <c r="Y24" s="812"/>
      <c r="Z24" s="812"/>
      <c r="AA24" s="813"/>
      <c r="AB24" s="62"/>
    </row>
    <row r="25" spans="2:31" ht="15" thickBot="1" x14ac:dyDescent="0.25">
      <c r="B25" s="60"/>
      <c r="C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62"/>
    </row>
    <row r="26" spans="2:31" ht="123.75" customHeight="1" thickBot="1" x14ac:dyDescent="0.25">
      <c r="B26" s="60"/>
      <c r="C26" s="629" t="s">
        <v>31</v>
      </c>
      <c r="D26" s="630"/>
      <c r="E26" s="630"/>
      <c r="F26" s="630"/>
      <c r="G26" s="630"/>
      <c r="H26" s="631"/>
      <c r="I26" s="2163" t="s">
        <v>992</v>
      </c>
      <c r="J26" s="2164"/>
      <c r="K26" s="2164"/>
      <c r="L26" s="2164"/>
      <c r="M26" s="2164"/>
      <c r="N26" s="2164"/>
      <c r="O26" s="2164"/>
      <c r="P26" s="2164"/>
      <c r="Q26" s="2164"/>
      <c r="R26" s="2164"/>
      <c r="S26" s="2164"/>
      <c r="T26" s="2164"/>
      <c r="U26" s="2164"/>
      <c r="V26" s="2164"/>
      <c r="W26" s="2164"/>
      <c r="X26" s="2164"/>
      <c r="Y26" s="2164"/>
      <c r="Z26" s="2164"/>
      <c r="AA26" s="2165"/>
      <c r="AB26" s="62"/>
    </row>
    <row r="27" spans="2:31" ht="15.75" thickBot="1" x14ac:dyDescent="0.25">
      <c r="B27" s="60"/>
      <c r="C27" s="59"/>
      <c r="D27" s="59"/>
      <c r="E27" s="59"/>
      <c r="F27" s="59"/>
      <c r="G27" s="59"/>
      <c r="H27" s="59"/>
      <c r="I27" s="63"/>
      <c r="J27" s="63"/>
      <c r="K27" s="63"/>
      <c r="L27" s="63"/>
      <c r="M27" s="63"/>
      <c r="N27" s="63"/>
      <c r="O27" s="63"/>
      <c r="P27" s="63"/>
      <c r="Q27" s="63"/>
      <c r="R27" s="63"/>
      <c r="S27" s="63"/>
      <c r="T27" s="63"/>
      <c r="U27" s="63"/>
      <c r="V27" s="63"/>
      <c r="W27" s="63"/>
      <c r="X27" s="63"/>
      <c r="Y27" s="63"/>
      <c r="Z27" s="63"/>
      <c r="AA27" s="63"/>
      <c r="AB27" s="62"/>
      <c r="AE27" s="48" t="s">
        <v>960</v>
      </c>
    </row>
    <row r="28" spans="2:31" ht="53.25" customHeight="1" thickBot="1" x14ac:dyDescent="0.25">
      <c r="B28" s="60"/>
      <c r="C28" s="629" t="s">
        <v>33</v>
      </c>
      <c r="D28" s="630"/>
      <c r="E28" s="630"/>
      <c r="F28" s="630"/>
      <c r="G28" s="630"/>
      <c r="H28" s="631"/>
      <c r="I28" s="1918">
        <v>4</v>
      </c>
      <c r="J28" s="801"/>
      <c r="K28" s="617" t="s">
        <v>34</v>
      </c>
      <c r="L28" s="618"/>
      <c r="M28" s="618"/>
      <c r="N28" s="619"/>
      <c r="O28" s="805" t="s">
        <v>35</v>
      </c>
      <c r="P28" s="806"/>
      <c r="Q28" s="806"/>
      <c r="R28" s="807"/>
      <c r="S28" s="313"/>
      <c r="T28" s="806" t="s">
        <v>36</v>
      </c>
      <c r="U28" s="806"/>
      <c r="V28" s="807"/>
      <c r="W28" s="31" t="s">
        <v>37</v>
      </c>
      <c r="X28" s="635" t="s">
        <v>38</v>
      </c>
      <c r="Y28" s="636"/>
      <c r="Z28" s="637"/>
      <c r="AA28" s="65"/>
      <c r="AB28" s="62"/>
    </row>
    <row r="29" spans="2:31" ht="15" thickBot="1" x14ac:dyDescent="0.25">
      <c r="B29" s="60"/>
      <c r="C29" s="61"/>
      <c r="D29" s="61"/>
      <c r="E29" s="61"/>
      <c r="F29" s="61"/>
      <c r="G29" s="61"/>
      <c r="H29" s="61"/>
      <c r="I29" s="61"/>
      <c r="J29" s="61"/>
      <c r="K29" s="61"/>
      <c r="L29" s="61"/>
      <c r="M29" s="61"/>
      <c r="N29" s="61"/>
      <c r="O29" s="61"/>
      <c r="P29" s="61"/>
      <c r="Q29" s="61"/>
      <c r="R29" s="61"/>
      <c r="S29" s="61"/>
      <c r="T29" s="61"/>
      <c r="U29" s="61"/>
      <c r="V29" s="61"/>
      <c r="W29" s="61" t="s">
        <v>961</v>
      </c>
      <c r="X29" s="61"/>
      <c r="Y29" s="61"/>
      <c r="Z29" s="61"/>
      <c r="AA29" s="61"/>
      <c r="AB29" s="62"/>
    </row>
    <row r="30" spans="2:31" ht="15" customHeight="1" x14ac:dyDescent="0.25">
      <c r="B30" s="60"/>
      <c r="C30" s="651" t="s">
        <v>39</v>
      </c>
      <c r="D30" s="652"/>
      <c r="E30" s="652"/>
      <c r="F30" s="652"/>
      <c r="G30" s="652"/>
      <c r="H30" s="652"/>
      <c r="I30" s="652"/>
      <c r="J30" s="653"/>
      <c r="K30" s="660" t="s">
        <v>40</v>
      </c>
      <c r="L30" s="661"/>
      <c r="M30" s="661"/>
      <c r="N30" s="661"/>
      <c r="O30" s="661"/>
      <c r="P30" s="661"/>
      <c r="Q30" s="661"/>
      <c r="R30" s="661"/>
      <c r="S30" s="662" t="s">
        <v>41</v>
      </c>
      <c r="T30" s="662"/>
      <c r="U30" s="662"/>
      <c r="V30" s="662"/>
      <c r="W30" s="662"/>
      <c r="X30" s="663" t="s">
        <v>42</v>
      </c>
      <c r="Y30" s="663"/>
      <c r="Z30" s="663"/>
      <c r="AA30" s="664"/>
      <c r="AB30" s="62"/>
    </row>
    <row r="31" spans="2:31" ht="14.25" customHeight="1" x14ac:dyDescent="0.2">
      <c r="B31" s="60"/>
      <c r="C31" s="654"/>
      <c r="D31" s="797"/>
      <c r="E31" s="797"/>
      <c r="F31" s="797"/>
      <c r="G31" s="797"/>
      <c r="H31" s="797"/>
      <c r="I31" s="797"/>
      <c r="J31" s="656"/>
      <c r="K31" s="798" t="s">
        <v>43</v>
      </c>
      <c r="L31" s="799"/>
      <c r="M31" s="799"/>
      <c r="N31" s="799"/>
      <c r="O31" s="799" t="s">
        <v>44</v>
      </c>
      <c r="P31" s="799"/>
      <c r="Q31" s="799"/>
      <c r="R31" s="799"/>
      <c r="S31" s="799" t="s">
        <v>43</v>
      </c>
      <c r="T31" s="799"/>
      <c r="U31" s="799" t="s">
        <v>44</v>
      </c>
      <c r="V31" s="799"/>
      <c r="W31" s="799"/>
      <c r="X31" s="799" t="s">
        <v>43</v>
      </c>
      <c r="Y31" s="799"/>
      <c r="Z31" s="799" t="s">
        <v>44</v>
      </c>
      <c r="AA31" s="800"/>
      <c r="AB31" s="62"/>
    </row>
    <row r="32" spans="2:31" ht="15" customHeight="1" thickBot="1" x14ac:dyDescent="0.25">
      <c r="B32" s="60"/>
      <c r="C32" s="657"/>
      <c r="D32" s="658"/>
      <c r="E32" s="658"/>
      <c r="F32" s="658"/>
      <c r="G32" s="658"/>
      <c r="H32" s="658"/>
      <c r="I32" s="658"/>
      <c r="J32" s="659"/>
      <c r="K32" s="2299">
        <v>0</v>
      </c>
      <c r="L32" s="1810"/>
      <c r="M32" s="1810"/>
      <c r="N32" s="1810"/>
      <c r="O32" s="794">
        <v>2.5</v>
      </c>
      <c r="P32" s="794"/>
      <c r="Q32" s="794"/>
      <c r="R32" s="794"/>
      <c r="S32" s="794">
        <v>2.6</v>
      </c>
      <c r="T32" s="794"/>
      <c r="U32" s="794" t="s">
        <v>962</v>
      </c>
      <c r="V32" s="794"/>
      <c r="W32" s="794"/>
      <c r="X32" s="794">
        <v>4</v>
      </c>
      <c r="Y32" s="794"/>
      <c r="Z32" s="794">
        <v>5</v>
      </c>
      <c r="AA32" s="796"/>
      <c r="AB32" s="62"/>
    </row>
    <row r="33" spans="2:28" ht="15" thickBot="1" x14ac:dyDescent="0.25">
      <c r="B33" s="60"/>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2"/>
    </row>
    <row r="34" spans="2:28" s="68" customFormat="1" ht="15.75" thickBot="1" x14ac:dyDescent="0.25">
      <c r="B34" s="268"/>
      <c r="C34" s="1008" t="s">
        <v>45</v>
      </c>
      <c r="D34" s="1009"/>
      <c r="E34" s="1009"/>
      <c r="F34" s="1009"/>
      <c r="G34" s="1009"/>
      <c r="H34" s="1009"/>
      <c r="I34" s="1009"/>
      <c r="J34" s="1009"/>
      <c r="K34" s="1009"/>
      <c r="L34" s="1009"/>
      <c r="M34" s="1009"/>
      <c r="N34" s="1009"/>
      <c r="O34" s="1009"/>
      <c r="P34" s="1009"/>
      <c r="Q34" s="1009"/>
      <c r="R34" s="1009"/>
      <c r="S34" s="1009"/>
      <c r="T34" s="1009"/>
      <c r="U34" s="1009"/>
      <c r="V34" s="1009"/>
      <c r="W34" s="1009"/>
      <c r="X34" s="1009"/>
      <c r="Y34" s="1009"/>
      <c r="Z34" s="1009"/>
      <c r="AA34" s="1010"/>
      <c r="AB34" s="62"/>
    </row>
    <row r="35" spans="2:28" s="68" customFormat="1" ht="72" customHeight="1" thickBot="1" x14ac:dyDescent="0.25">
      <c r="B35" s="268"/>
      <c r="C35" s="1008" t="s">
        <v>46</v>
      </c>
      <c r="D35" s="1009"/>
      <c r="E35" s="1009"/>
      <c r="F35" s="1009"/>
      <c r="G35" s="1010"/>
      <c r="H35" s="167" t="s">
        <v>963</v>
      </c>
      <c r="I35" s="167" t="s">
        <v>993</v>
      </c>
      <c r="J35" s="167" t="s">
        <v>49</v>
      </c>
      <c r="K35" s="1146" t="s">
        <v>50</v>
      </c>
      <c r="L35" s="1147"/>
      <c r="M35" s="1147"/>
      <c r="N35" s="1147"/>
      <c r="O35" s="1147"/>
      <c r="P35" s="1147"/>
      <c r="Q35" s="1147"/>
      <c r="R35" s="1147"/>
      <c r="S35" s="1147"/>
      <c r="T35" s="1147"/>
      <c r="U35" s="1147"/>
      <c r="V35" s="1147"/>
      <c r="W35" s="1147"/>
      <c r="X35" s="1147"/>
      <c r="Y35" s="1147"/>
      <c r="Z35" s="1147"/>
      <c r="AA35" s="1148"/>
      <c r="AB35" s="62"/>
    </row>
    <row r="36" spans="2:28" s="68" customFormat="1" ht="45" customHeight="1" x14ac:dyDescent="0.2">
      <c r="B36" s="268"/>
      <c r="C36" s="2082" t="s">
        <v>853</v>
      </c>
      <c r="D36" s="2293"/>
      <c r="E36" s="2293"/>
      <c r="F36" s="2293"/>
      <c r="G36" s="2294"/>
      <c r="H36" s="410">
        <v>27.4</v>
      </c>
      <c r="I36" s="379">
        <v>6</v>
      </c>
      <c r="J36" s="406">
        <f>+H36/I36</f>
        <v>4.5666666666666664</v>
      </c>
      <c r="K36" s="2058" t="s">
        <v>994</v>
      </c>
      <c r="L36" s="2059"/>
      <c r="M36" s="2059"/>
      <c r="N36" s="2059"/>
      <c r="O36" s="2059"/>
      <c r="P36" s="2059"/>
      <c r="Q36" s="2059"/>
      <c r="R36" s="2059"/>
      <c r="S36" s="2059"/>
      <c r="T36" s="2059"/>
      <c r="U36" s="2059"/>
      <c r="V36" s="2059"/>
      <c r="W36" s="2059"/>
      <c r="X36" s="2059"/>
      <c r="Y36" s="2059"/>
      <c r="Z36" s="2059"/>
      <c r="AA36" s="2060"/>
      <c r="AB36" s="62"/>
    </row>
    <row r="37" spans="2:28" s="68" customFormat="1" ht="59.25" customHeight="1" thickBot="1" x14ac:dyDescent="0.25">
      <c r="B37" s="268"/>
      <c r="C37" s="2082" t="s">
        <v>855</v>
      </c>
      <c r="D37" s="2293"/>
      <c r="E37" s="2293"/>
      <c r="F37" s="2293"/>
      <c r="G37" s="2294"/>
      <c r="H37" s="410">
        <v>59.2</v>
      </c>
      <c r="I37" s="381">
        <v>12</v>
      </c>
      <c r="J37" s="406">
        <f>+H37/I37</f>
        <v>4.9333333333333336</v>
      </c>
      <c r="K37" s="2070" t="s">
        <v>995</v>
      </c>
      <c r="L37" s="2071"/>
      <c r="M37" s="2071"/>
      <c r="N37" s="2071"/>
      <c r="O37" s="2071"/>
      <c r="P37" s="2071"/>
      <c r="Q37" s="2071"/>
      <c r="R37" s="2071"/>
      <c r="S37" s="2071"/>
      <c r="T37" s="2071"/>
      <c r="U37" s="2071"/>
      <c r="V37" s="2071"/>
      <c r="W37" s="2071"/>
      <c r="X37" s="2071"/>
      <c r="Y37" s="2071"/>
      <c r="Z37" s="2071"/>
      <c r="AA37" s="2072"/>
      <c r="AB37" s="62"/>
    </row>
    <row r="38" spans="2:28" s="68" customFormat="1" ht="15.75" customHeight="1" thickBot="1" x14ac:dyDescent="0.3">
      <c r="B38" s="268"/>
      <c r="C38" s="1002" t="s">
        <v>51</v>
      </c>
      <c r="D38" s="1003"/>
      <c r="E38" s="1003"/>
      <c r="F38" s="1003"/>
      <c r="G38" s="1004"/>
      <c r="H38" s="252"/>
      <c r="I38" s="252"/>
      <c r="J38" s="306">
        <f>AVERAGE(J36:J37)</f>
        <v>4.75</v>
      </c>
      <c r="K38" s="1005"/>
      <c r="L38" s="1006"/>
      <c r="M38" s="1006"/>
      <c r="N38" s="1006"/>
      <c r="O38" s="1006"/>
      <c r="P38" s="1006"/>
      <c r="Q38" s="1006"/>
      <c r="R38" s="1006"/>
      <c r="S38" s="1006"/>
      <c r="T38" s="1006"/>
      <c r="U38" s="1006"/>
      <c r="V38" s="1006"/>
      <c r="W38" s="1006"/>
      <c r="X38" s="1006"/>
      <c r="Y38" s="1006"/>
      <c r="Z38" s="1006"/>
      <c r="AA38" s="1007"/>
      <c r="AB38" s="62"/>
    </row>
    <row r="39" spans="2:28" s="68" customFormat="1" ht="5.25" customHeight="1" x14ac:dyDescent="0.2">
      <c r="B39" s="268"/>
      <c r="C39" s="61"/>
      <c r="D39" s="61"/>
      <c r="E39" s="61"/>
      <c r="F39" s="61"/>
      <c r="G39" s="61"/>
      <c r="H39" s="327"/>
      <c r="I39" s="327"/>
      <c r="J39" s="137"/>
      <c r="K39" s="61"/>
      <c r="L39" s="61"/>
      <c r="M39" s="61"/>
      <c r="N39" s="61"/>
      <c r="O39" s="61"/>
      <c r="P39" s="61"/>
      <c r="Q39" s="61"/>
      <c r="R39" s="61"/>
      <c r="S39" s="61"/>
      <c r="T39" s="61"/>
      <c r="U39" s="61"/>
      <c r="V39" s="61"/>
      <c r="W39" s="61"/>
      <c r="X39" s="61"/>
      <c r="Y39" s="61"/>
      <c r="Z39" s="61"/>
      <c r="AA39" s="61"/>
      <c r="AB39" s="62"/>
    </row>
    <row r="40" spans="2:28" s="68" customFormat="1" ht="15" thickBot="1" x14ac:dyDescent="0.25">
      <c r="B40" s="268"/>
      <c r="C40" s="61"/>
      <c r="D40" s="61"/>
      <c r="E40" s="61"/>
      <c r="F40" s="61"/>
      <c r="G40" s="61"/>
      <c r="H40" s="327"/>
      <c r="I40" s="327"/>
      <c r="J40" s="137"/>
      <c r="K40" s="61"/>
      <c r="L40" s="61"/>
      <c r="M40" s="61"/>
      <c r="N40" s="61"/>
      <c r="O40" s="61"/>
      <c r="P40" s="61"/>
      <c r="Q40" s="61"/>
      <c r="R40" s="61"/>
      <c r="S40" s="61"/>
      <c r="T40" s="61"/>
      <c r="U40" s="61"/>
      <c r="V40" s="61"/>
      <c r="W40" s="61"/>
      <c r="X40" s="61"/>
      <c r="Y40" s="61"/>
      <c r="Z40" s="61"/>
      <c r="AA40" s="61"/>
      <c r="AB40" s="62"/>
    </row>
    <row r="41" spans="2:28" s="68" customFormat="1" x14ac:dyDescent="0.2">
      <c r="B41" s="268"/>
      <c r="C41" s="820" t="s">
        <v>52</v>
      </c>
      <c r="D41" s="821"/>
      <c r="E41" s="821"/>
      <c r="F41" s="821"/>
      <c r="G41" s="821"/>
      <c r="H41" s="821"/>
      <c r="I41" s="821"/>
      <c r="J41" s="821"/>
      <c r="K41" s="821"/>
      <c r="L41" s="821"/>
      <c r="M41" s="821"/>
      <c r="N41" s="821"/>
      <c r="O41" s="821"/>
      <c r="P41" s="821"/>
      <c r="Q41" s="821"/>
      <c r="R41" s="821"/>
      <c r="S41" s="821"/>
      <c r="T41" s="821"/>
      <c r="U41" s="821"/>
      <c r="V41" s="821"/>
      <c r="W41" s="821"/>
      <c r="X41" s="821"/>
      <c r="Y41" s="821"/>
      <c r="Z41" s="821"/>
      <c r="AA41" s="822"/>
      <c r="AB41" s="62"/>
    </row>
    <row r="42" spans="2:28" ht="15" thickBot="1" x14ac:dyDescent="0.25">
      <c r="B42" s="60"/>
      <c r="C42" s="1125"/>
      <c r="D42" s="1855"/>
      <c r="E42" s="1855"/>
      <c r="F42" s="1855"/>
      <c r="G42" s="1855"/>
      <c r="H42" s="1855"/>
      <c r="I42" s="1855"/>
      <c r="J42" s="1855"/>
      <c r="K42" s="1855"/>
      <c r="L42" s="1855"/>
      <c r="M42" s="1855"/>
      <c r="N42" s="1855"/>
      <c r="O42" s="1855"/>
      <c r="P42" s="1855"/>
      <c r="Q42" s="1855"/>
      <c r="R42" s="1855"/>
      <c r="S42" s="1855"/>
      <c r="T42" s="1855"/>
      <c r="U42" s="1855"/>
      <c r="V42" s="1855"/>
      <c r="W42" s="1855"/>
      <c r="X42" s="1855"/>
      <c r="Y42" s="1855"/>
      <c r="Z42" s="1855"/>
      <c r="AA42" s="1127"/>
      <c r="AB42" s="62"/>
    </row>
    <row r="43" spans="2:28" x14ac:dyDescent="0.2">
      <c r="B43" s="60"/>
      <c r="C43" s="1856"/>
      <c r="D43" s="1857"/>
      <c r="E43" s="1857"/>
      <c r="F43" s="1857"/>
      <c r="G43" s="1857"/>
      <c r="H43" s="1857"/>
      <c r="I43" s="1857"/>
      <c r="J43" s="1857"/>
      <c r="K43" s="1857"/>
      <c r="L43" s="1857"/>
      <c r="M43" s="1857"/>
      <c r="N43" s="1857"/>
      <c r="O43" s="1857"/>
      <c r="P43" s="1857"/>
      <c r="Q43" s="1857"/>
      <c r="R43" s="1857"/>
      <c r="S43" s="1857"/>
      <c r="T43" s="1857"/>
      <c r="U43" s="1857"/>
      <c r="V43" s="1857"/>
      <c r="W43" s="1857"/>
      <c r="X43" s="1857"/>
      <c r="Y43" s="1857"/>
      <c r="Z43" s="1857"/>
      <c r="AA43" s="1858"/>
      <c r="AB43" s="62"/>
    </row>
    <row r="44" spans="2:28" x14ac:dyDescent="0.2">
      <c r="B44" s="60"/>
      <c r="C44" s="1859"/>
      <c r="D44" s="1860"/>
      <c r="E44" s="1860"/>
      <c r="F44" s="1860"/>
      <c r="G44" s="1860"/>
      <c r="H44" s="1860"/>
      <c r="I44" s="1860"/>
      <c r="J44" s="1860"/>
      <c r="K44" s="1860"/>
      <c r="L44" s="1860"/>
      <c r="M44" s="1860"/>
      <c r="N44" s="1860"/>
      <c r="O44" s="1860"/>
      <c r="P44" s="1860"/>
      <c r="Q44" s="1860"/>
      <c r="R44" s="1860"/>
      <c r="S44" s="1860"/>
      <c r="T44" s="1860"/>
      <c r="U44" s="1860"/>
      <c r="V44" s="1860"/>
      <c r="W44" s="1860"/>
      <c r="X44" s="1860"/>
      <c r="Y44" s="1860"/>
      <c r="Z44" s="1860"/>
      <c r="AA44" s="1861"/>
      <c r="AB44" s="62"/>
    </row>
    <row r="45" spans="2:28" x14ac:dyDescent="0.2">
      <c r="B45" s="60"/>
      <c r="C45" s="1859"/>
      <c r="D45" s="1860"/>
      <c r="E45" s="1860"/>
      <c r="F45" s="1860"/>
      <c r="G45" s="1860"/>
      <c r="H45" s="1860"/>
      <c r="I45" s="1860"/>
      <c r="J45" s="1860"/>
      <c r="K45" s="1860"/>
      <c r="L45" s="1860"/>
      <c r="M45" s="1860"/>
      <c r="N45" s="1860"/>
      <c r="O45" s="1860"/>
      <c r="P45" s="1860"/>
      <c r="Q45" s="1860"/>
      <c r="R45" s="1860"/>
      <c r="S45" s="1860"/>
      <c r="T45" s="1860"/>
      <c r="U45" s="1860"/>
      <c r="V45" s="1860"/>
      <c r="W45" s="1860"/>
      <c r="X45" s="1860"/>
      <c r="Y45" s="1860"/>
      <c r="Z45" s="1860"/>
      <c r="AA45" s="1861"/>
      <c r="AB45" s="62"/>
    </row>
    <row r="46" spans="2:28" x14ac:dyDescent="0.2">
      <c r="B46" s="60"/>
      <c r="C46" s="1859"/>
      <c r="D46" s="1860"/>
      <c r="E46" s="1860"/>
      <c r="F46" s="1860"/>
      <c r="G46" s="1860"/>
      <c r="H46" s="1860"/>
      <c r="I46" s="1860"/>
      <c r="J46" s="1860"/>
      <c r="K46" s="1860"/>
      <c r="L46" s="1860"/>
      <c r="M46" s="1860"/>
      <c r="N46" s="1860"/>
      <c r="O46" s="1860"/>
      <c r="P46" s="1860"/>
      <c r="Q46" s="1860"/>
      <c r="R46" s="1860"/>
      <c r="S46" s="1860"/>
      <c r="T46" s="1860"/>
      <c r="U46" s="1860"/>
      <c r="V46" s="1860"/>
      <c r="W46" s="1860"/>
      <c r="X46" s="1860"/>
      <c r="Y46" s="1860"/>
      <c r="Z46" s="1860"/>
      <c r="AA46" s="1861"/>
      <c r="AB46" s="62"/>
    </row>
    <row r="47" spans="2:28" x14ac:dyDescent="0.2">
      <c r="B47" s="60"/>
      <c r="C47" s="1859"/>
      <c r="D47" s="1860"/>
      <c r="E47" s="1860"/>
      <c r="F47" s="1860"/>
      <c r="G47" s="1860"/>
      <c r="H47" s="1860"/>
      <c r="I47" s="1860"/>
      <c r="J47" s="1860"/>
      <c r="K47" s="1860"/>
      <c r="L47" s="1860"/>
      <c r="M47" s="1860"/>
      <c r="N47" s="1860"/>
      <c r="O47" s="1860"/>
      <c r="P47" s="1860"/>
      <c r="Q47" s="1860"/>
      <c r="R47" s="1860"/>
      <c r="S47" s="1860"/>
      <c r="T47" s="1860"/>
      <c r="U47" s="1860"/>
      <c r="V47" s="1860"/>
      <c r="W47" s="1860"/>
      <c r="X47" s="1860"/>
      <c r="Y47" s="1860"/>
      <c r="Z47" s="1860"/>
      <c r="AA47" s="1861"/>
      <c r="AB47" s="62"/>
    </row>
    <row r="48" spans="2:28" x14ac:dyDescent="0.2">
      <c r="B48" s="60"/>
      <c r="C48" s="1859"/>
      <c r="D48" s="1860"/>
      <c r="E48" s="1860"/>
      <c r="F48" s="1860"/>
      <c r="G48" s="1860"/>
      <c r="H48" s="1860"/>
      <c r="I48" s="1860"/>
      <c r="J48" s="1860"/>
      <c r="K48" s="1860"/>
      <c r="L48" s="1860"/>
      <c r="M48" s="1860"/>
      <c r="N48" s="1860"/>
      <c r="O48" s="1860"/>
      <c r="P48" s="1860"/>
      <c r="Q48" s="1860"/>
      <c r="R48" s="1860"/>
      <c r="S48" s="1860"/>
      <c r="T48" s="1860"/>
      <c r="U48" s="1860"/>
      <c r="V48" s="1860"/>
      <c r="W48" s="1860"/>
      <c r="X48" s="1860"/>
      <c r="Y48" s="1860"/>
      <c r="Z48" s="1860"/>
      <c r="AA48" s="1861"/>
      <c r="AB48" s="62"/>
    </row>
    <row r="49" spans="1:28" x14ac:dyDescent="0.2">
      <c r="B49" s="60"/>
      <c r="C49" s="1859"/>
      <c r="D49" s="1860"/>
      <c r="E49" s="1860"/>
      <c r="F49" s="1860"/>
      <c r="G49" s="1860"/>
      <c r="H49" s="1860"/>
      <c r="I49" s="1860"/>
      <c r="J49" s="1860"/>
      <c r="K49" s="1860"/>
      <c r="L49" s="1860"/>
      <c r="M49" s="1860"/>
      <c r="N49" s="1860"/>
      <c r="O49" s="1860"/>
      <c r="P49" s="1860"/>
      <c r="Q49" s="1860"/>
      <c r="R49" s="1860"/>
      <c r="S49" s="1860"/>
      <c r="T49" s="1860"/>
      <c r="U49" s="1860"/>
      <c r="V49" s="1860"/>
      <c r="W49" s="1860"/>
      <c r="X49" s="1860"/>
      <c r="Y49" s="1860"/>
      <c r="Z49" s="1860"/>
      <c r="AA49" s="1861"/>
      <c r="AB49" s="62"/>
    </row>
    <row r="50" spans="1:28" x14ac:dyDescent="0.2">
      <c r="B50" s="60"/>
      <c r="C50" s="1859"/>
      <c r="D50" s="1860"/>
      <c r="E50" s="1860"/>
      <c r="F50" s="1860"/>
      <c r="G50" s="1860"/>
      <c r="H50" s="1860"/>
      <c r="I50" s="1860"/>
      <c r="J50" s="1860"/>
      <c r="K50" s="1860"/>
      <c r="L50" s="1860"/>
      <c r="M50" s="1860"/>
      <c r="N50" s="1860"/>
      <c r="O50" s="1860"/>
      <c r="P50" s="1860"/>
      <c r="Q50" s="1860"/>
      <c r="R50" s="1860"/>
      <c r="S50" s="1860"/>
      <c r="T50" s="1860"/>
      <c r="U50" s="1860"/>
      <c r="V50" s="1860"/>
      <c r="W50" s="1860"/>
      <c r="X50" s="1860"/>
      <c r="Y50" s="1860"/>
      <c r="Z50" s="1860"/>
      <c r="AA50" s="1861"/>
      <c r="AB50" s="62"/>
    </row>
    <row r="51" spans="1:28" x14ac:dyDescent="0.2">
      <c r="B51" s="60"/>
      <c r="C51" s="1859"/>
      <c r="D51" s="1860"/>
      <c r="E51" s="1860"/>
      <c r="F51" s="1860"/>
      <c r="G51" s="1860"/>
      <c r="H51" s="1860"/>
      <c r="I51" s="1860"/>
      <c r="J51" s="1860"/>
      <c r="K51" s="1860"/>
      <c r="L51" s="1860"/>
      <c r="M51" s="1860"/>
      <c r="N51" s="1860"/>
      <c r="O51" s="1860"/>
      <c r="P51" s="1860"/>
      <c r="Q51" s="1860"/>
      <c r="R51" s="1860"/>
      <c r="S51" s="1860"/>
      <c r="T51" s="1860"/>
      <c r="U51" s="1860"/>
      <c r="V51" s="1860"/>
      <c r="W51" s="1860"/>
      <c r="X51" s="1860"/>
      <c r="Y51" s="1860"/>
      <c r="Z51" s="1860"/>
      <c r="AA51" s="1861"/>
      <c r="AB51" s="62"/>
    </row>
    <row r="52" spans="1:28" x14ac:dyDescent="0.2">
      <c r="B52" s="60"/>
      <c r="C52" s="1859"/>
      <c r="D52" s="1860"/>
      <c r="E52" s="1860"/>
      <c r="F52" s="1860"/>
      <c r="G52" s="1860"/>
      <c r="H52" s="1860"/>
      <c r="I52" s="1860"/>
      <c r="J52" s="1860"/>
      <c r="K52" s="1860"/>
      <c r="L52" s="1860"/>
      <c r="M52" s="1860"/>
      <c r="N52" s="1860"/>
      <c r="O52" s="1860"/>
      <c r="P52" s="1860"/>
      <c r="Q52" s="1860"/>
      <c r="R52" s="1860"/>
      <c r="S52" s="1860"/>
      <c r="T52" s="1860"/>
      <c r="U52" s="1860"/>
      <c r="V52" s="1860"/>
      <c r="W52" s="1860"/>
      <c r="X52" s="1860"/>
      <c r="Y52" s="1860"/>
      <c r="Z52" s="1860"/>
      <c r="AA52" s="1861"/>
      <c r="AB52" s="62"/>
    </row>
    <row r="53" spans="1:28" x14ac:dyDescent="0.2">
      <c r="B53" s="60"/>
      <c r="C53" s="1859"/>
      <c r="D53" s="1860"/>
      <c r="E53" s="1860"/>
      <c r="F53" s="1860"/>
      <c r="G53" s="1860"/>
      <c r="H53" s="1860"/>
      <c r="I53" s="1860"/>
      <c r="J53" s="1860"/>
      <c r="K53" s="1860"/>
      <c r="L53" s="1860"/>
      <c r="M53" s="1860"/>
      <c r="N53" s="1860"/>
      <c r="O53" s="1860"/>
      <c r="P53" s="1860"/>
      <c r="Q53" s="1860"/>
      <c r="R53" s="1860"/>
      <c r="S53" s="1860"/>
      <c r="T53" s="1860"/>
      <c r="U53" s="1860"/>
      <c r="V53" s="1860"/>
      <c r="W53" s="1860"/>
      <c r="X53" s="1860"/>
      <c r="Y53" s="1860"/>
      <c r="Z53" s="1860"/>
      <c r="AA53" s="1861"/>
      <c r="AB53" s="62"/>
    </row>
    <row r="54" spans="1:28" x14ac:dyDescent="0.2">
      <c r="B54" s="60"/>
      <c r="C54" s="1859"/>
      <c r="D54" s="1860"/>
      <c r="E54" s="1860"/>
      <c r="F54" s="1860"/>
      <c r="G54" s="1860"/>
      <c r="H54" s="1860"/>
      <c r="I54" s="1860"/>
      <c r="J54" s="1860"/>
      <c r="K54" s="1860"/>
      <c r="L54" s="1860"/>
      <c r="M54" s="1860"/>
      <c r="N54" s="1860"/>
      <c r="O54" s="1860"/>
      <c r="P54" s="1860"/>
      <c r="Q54" s="1860"/>
      <c r="R54" s="1860"/>
      <c r="S54" s="1860"/>
      <c r="T54" s="1860"/>
      <c r="U54" s="1860"/>
      <c r="V54" s="1860"/>
      <c r="W54" s="1860"/>
      <c r="X54" s="1860"/>
      <c r="Y54" s="1860"/>
      <c r="Z54" s="1860"/>
      <c r="AA54" s="1861"/>
      <c r="AB54" s="62"/>
    </row>
    <row r="55" spans="1:28" ht="15" thickBot="1" x14ac:dyDescent="0.25">
      <c r="B55" s="60"/>
      <c r="C55" s="1862"/>
      <c r="D55" s="1863"/>
      <c r="E55" s="1863"/>
      <c r="F55" s="1863"/>
      <c r="G55" s="1863"/>
      <c r="H55" s="1863"/>
      <c r="I55" s="1863"/>
      <c r="J55" s="1863"/>
      <c r="K55" s="1863"/>
      <c r="L55" s="1863"/>
      <c r="M55" s="1863"/>
      <c r="N55" s="1863"/>
      <c r="O55" s="1863"/>
      <c r="P55" s="1863"/>
      <c r="Q55" s="1863"/>
      <c r="R55" s="1863"/>
      <c r="S55" s="1863"/>
      <c r="T55" s="1863"/>
      <c r="U55" s="1863"/>
      <c r="V55" s="1863"/>
      <c r="W55" s="1863"/>
      <c r="X55" s="1863"/>
      <c r="Y55" s="1863"/>
      <c r="Z55" s="1863"/>
      <c r="AA55" s="1864"/>
      <c r="AB55" s="62"/>
    </row>
    <row r="56" spans="1:28" x14ac:dyDescent="0.2">
      <c r="B56" s="285"/>
      <c r="C56" s="328"/>
      <c r="D56" s="328"/>
      <c r="E56" s="328"/>
      <c r="F56" s="328"/>
      <c r="G56" s="328"/>
      <c r="H56" s="328"/>
      <c r="I56" s="328"/>
      <c r="J56" s="328"/>
      <c r="K56" s="328"/>
      <c r="L56" s="328"/>
      <c r="M56" s="328"/>
      <c r="N56" s="328"/>
      <c r="O56" s="328"/>
      <c r="P56" s="328"/>
      <c r="Q56" s="328"/>
      <c r="R56" s="328"/>
      <c r="S56" s="328"/>
      <c r="T56" s="328"/>
      <c r="U56" s="328"/>
      <c r="V56" s="328"/>
      <c r="W56" s="328"/>
      <c r="X56" s="328"/>
      <c r="Y56" s="328"/>
      <c r="Z56" s="328"/>
      <c r="AA56" s="328"/>
      <c r="AB56" s="80"/>
    </row>
    <row r="57" spans="1:28" ht="15" thickBot="1" x14ac:dyDescent="0.25">
      <c r="B57" s="287"/>
      <c r="C57" s="329"/>
      <c r="D57" s="329"/>
      <c r="E57" s="329"/>
      <c r="F57" s="329"/>
      <c r="G57" s="329"/>
      <c r="H57" s="329"/>
      <c r="I57" s="329"/>
      <c r="J57" s="329"/>
      <c r="K57" s="329"/>
      <c r="L57" s="329"/>
      <c r="M57" s="329"/>
      <c r="N57" s="329"/>
      <c r="O57" s="329"/>
      <c r="P57" s="329"/>
      <c r="Q57" s="329"/>
      <c r="R57" s="329"/>
      <c r="S57" s="329"/>
      <c r="T57" s="329"/>
      <c r="U57" s="329"/>
      <c r="V57" s="329"/>
      <c r="W57" s="329"/>
      <c r="X57" s="329"/>
      <c r="Y57" s="329"/>
      <c r="Z57" s="329"/>
      <c r="AA57" s="329"/>
      <c r="AB57" s="83"/>
    </row>
    <row r="58" spans="1:28" ht="15.75" x14ac:dyDescent="0.2">
      <c r="B58" s="289"/>
      <c r="C58" s="993" t="s">
        <v>46</v>
      </c>
      <c r="D58" s="994"/>
      <c r="E58" s="994"/>
      <c r="F58" s="994"/>
      <c r="G58" s="995"/>
      <c r="H58" s="993" t="s">
        <v>91</v>
      </c>
      <c r="I58" s="995"/>
      <c r="J58" s="993" t="s">
        <v>64</v>
      </c>
      <c r="K58" s="994"/>
      <c r="L58" s="994"/>
      <c r="M58" s="995"/>
      <c r="N58" s="993" t="s">
        <v>53</v>
      </c>
      <c r="O58" s="994"/>
      <c r="P58" s="994"/>
      <c r="Q58" s="994"/>
      <c r="R58" s="994"/>
      <c r="S58" s="994"/>
      <c r="T58" s="994"/>
      <c r="U58" s="995"/>
      <c r="V58" s="1139" t="s">
        <v>54</v>
      </c>
      <c r="W58" s="1139"/>
      <c r="X58" s="1139"/>
      <c r="Y58" s="1139"/>
      <c r="Z58" s="1139"/>
      <c r="AA58" s="1140"/>
      <c r="AB58" s="25"/>
    </row>
    <row r="59" spans="1:28" ht="15.75" x14ac:dyDescent="0.2">
      <c r="A59" s="46"/>
      <c r="B59" s="26"/>
      <c r="C59" s="996"/>
      <c r="D59" s="1167"/>
      <c r="E59" s="1167"/>
      <c r="F59" s="1167"/>
      <c r="G59" s="998"/>
      <c r="H59" s="996"/>
      <c r="I59" s="998"/>
      <c r="J59" s="996"/>
      <c r="K59" s="1167"/>
      <c r="L59" s="1167"/>
      <c r="M59" s="998"/>
      <c r="N59" s="996"/>
      <c r="O59" s="1167"/>
      <c r="P59" s="1167"/>
      <c r="Q59" s="1167"/>
      <c r="R59" s="1167"/>
      <c r="S59" s="1167"/>
      <c r="T59" s="1167"/>
      <c r="U59" s="998"/>
      <c r="V59" s="1168"/>
      <c r="W59" s="1168"/>
      <c r="X59" s="1168"/>
      <c r="Y59" s="1168"/>
      <c r="Z59" s="1168"/>
      <c r="AA59" s="1142"/>
      <c r="AB59" s="25"/>
    </row>
    <row r="60" spans="1:28" ht="16.5" thickBot="1" x14ac:dyDescent="0.25">
      <c r="A60" s="46"/>
      <c r="B60" s="26"/>
      <c r="C60" s="996"/>
      <c r="D60" s="1167"/>
      <c r="E60" s="1167"/>
      <c r="F60" s="1167"/>
      <c r="G60" s="998"/>
      <c r="H60" s="996"/>
      <c r="I60" s="998"/>
      <c r="J60" s="996"/>
      <c r="K60" s="1167"/>
      <c r="L60" s="1167"/>
      <c r="M60" s="998"/>
      <c r="N60" s="999"/>
      <c r="O60" s="1000"/>
      <c r="P60" s="1000"/>
      <c r="Q60" s="1000"/>
      <c r="R60" s="1000"/>
      <c r="S60" s="1000"/>
      <c r="T60" s="1000"/>
      <c r="U60" s="1001"/>
      <c r="V60" s="1182"/>
      <c r="W60" s="1182"/>
      <c r="X60" s="1182"/>
      <c r="Y60" s="1182"/>
      <c r="Z60" s="1182"/>
      <c r="AA60" s="1183"/>
      <c r="AB60" s="25"/>
    </row>
    <row r="61" spans="1:28" ht="70.5" customHeight="1" thickBot="1" x14ac:dyDescent="0.25">
      <c r="B61" s="289"/>
      <c r="C61" s="2082" t="s">
        <v>853</v>
      </c>
      <c r="D61" s="2293"/>
      <c r="E61" s="2293"/>
      <c r="F61" s="2293"/>
      <c r="G61" s="2294"/>
      <c r="H61" s="2297">
        <v>4.45</v>
      </c>
      <c r="I61" s="2297"/>
      <c r="J61" s="2298">
        <f>+J36</f>
        <v>4.5666666666666664</v>
      </c>
      <c r="K61" s="2022"/>
      <c r="L61" s="2022"/>
      <c r="M61" s="2022"/>
      <c r="N61" s="2295" t="s">
        <v>996</v>
      </c>
      <c r="O61" s="2295"/>
      <c r="P61" s="2295"/>
      <c r="Q61" s="2295"/>
      <c r="R61" s="2295"/>
      <c r="S61" s="2295"/>
      <c r="T61" s="2295"/>
      <c r="U61" s="2295"/>
      <c r="V61" s="2295" t="s">
        <v>968</v>
      </c>
      <c r="W61" s="2295"/>
      <c r="X61" s="2295"/>
      <c r="Y61" s="2295"/>
      <c r="Z61" s="2295"/>
      <c r="AA61" s="2296"/>
      <c r="AB61" s="87"/>
    </row>
    <row r="62" spans="1:28" ht="71.25" customHeight="1" x14ac:dyDescent="0.2">
      <c r="B62" s="289"/>
      <c r="C62" s="2082" t="s">
        <v>855</v>
      </c>
      <c r="D62" s="2293"/>
      <c r="E62" s="2293"/>
      <c r="F62" s="2293"/>
      <c r="G62" s="2294"/>
      <c r="H62" s="2079">
        <v>4.72</v>
      </c>
      <c r="I62" s="2079"/>
      <c r="J62" s="2079">
        <v>4.93</v>
      </c>
      <c r="K62" s="2079"/>
      <c r="L62" s="2079"/>
      <c r="M62" s="2079"/>
      <c r="N62" s="2295" t="s">
        <v>997</v>
      </c>
      <c r="O62" s="2295"/>
      <c r="P62" s="2295"/>
      <c r="Q62" s="2295"/>
      <c r="R62" s="2295"/>
      <c r="S62" s="2295"/>
      <c r="T62" s="2295"/>
      <c r="U62" s="2295"/>
      <c r="V62" s="2295" t="s">
        <v>968</v>
      </c>
      <c r="W62" s="2295"/>
      <c r="X62" s="2295"/>
      <c r="Y62" s="2295"/>
      <c r="Z62" s="2295"/>
      <c r="AA62" s="2296"/>
      <c r="AB62" s="87"/>
    </row>
    <row r="63" spans="1:28" x14ac:dyDescent="0.2">
      <c r="B63" s="289"/>
      <c r="C63" s="848"/>
      <c r="D63" s="849"/>
      <c r="E63" s="849"/>
      <c r="F63" s="849"/>
      <c r="G63" s="849"/>
      <c r="H63" s="849"/>
      <c r="I63" s="849"/>
      <c r="J63" s="849"/>
      <c r="K63" s="849"/>
      <c r="L63" s="849"/>
      <c r="M63" s="849"/>
      <c r="N63" s="1885"/>
      <c r="O63" s="1886"/>
      <c r="P63" s="1886"/>
      <c r="Q63" s="1886"/>
      <c r="R63" s="1886"/>
      <c r="S63" s="1886"/>
      <c r="T63" s="1886"/>
      <c r="U63" s="1887"/>
      <c r="V63" s="1885"/>
      <c r="W63" s="1886"/>
      <c r="X63" s="1886"/>
      <c r="Y63" s="1886"/>
      <c r="Z63" s="1886"/>
      <c r="AA63" s="1888"/>
      <c r="AB63" s="87"/>
    </row>
    <row r="64" spans="1:28" ht="15.75" customHeight="1" thickBot="1" x14ac:dyDescent="0.25">
      <c r="B64" s="289"/>
      <c r="C64" s="850"/>
      <c r="D64" s="851"/>
      <c r="E64" s="851"/>
      <c r="F64" s="851"/>
      <c r="G64" s="851"/>
      <c r="H64" s="851"/>
      <c r="I64" s="851"/>
      <c r="J64" s="851"/>
      <c r="K64" s="851"/>
      <c r="L64" s="851"/>
      <c r="M64" s="851"/>
      <c r="N64" s="1889"/>
      <c r="O64" s="1890"/>
      <c r="P64" s="1890"/>
      <c r="Q64" s="1890"/>
      <c r="R64" s="1890"/>
      <c r="S64" s="1890"/>
      <c r="T64" s="1890"/>
      <c r="U64" s="1891"/>
      <c r="V64" s="1889"/>
      <c r="W64" s="1890"/>
      <c r="X64" s="1890"/>
      <c r="Y64" s="1890"/>
      <c r="Z64" s="1890"/>
      <c r="AA64" s="1892"/>
      <c r="AB64" s="87"/>
    </row>
    <row r="65" spans="2:28" x14ac:dyDescent="0.2">
      <c r="B65" s="291"/>
      <c r="C65" s="328"/>
      <c r="D65" s="328"/>
      <c r="E65" s="328"/>
      <c r="F65" s="328"/>
      <c r="G65" s="328"/>
      <c r="H65" s="328"/>
      <c r="I65" s="328"/>
      <c r="J65" s="328"/>
      <c r="K65" s="328"/>
      <c r="L65" s="328"/>
      <c r="M65" s="328"/>
      <c r="N65" s="328"/>
      <c r="O65" s="328"/>
      <c r="P65" s="328"/>
      <c r="Q65" s="328"/>
      <c r="R65" s="328"/>
      <c r="S65" s="328"/>
      <c r="T65" s="328"/>
      <c r="U65" s="328"/>
      <c r="V65" s="328"/>
      <c r="W65" s="328"/>
      <c r="X65" s="328"/>
      <c r="Y65" s="328"/>
      <c r="Z65" s="328"/>
      <c r="AA65" s="328"/>
      <c r="AB65" s="89"/>
    </row>
    <row r="104" ht="6" customHeight="1" x14ac:dyDescent="0.2"/>
  </sheetData>
  <mergeCells count="93">
    <mergeCell ref="C63:G63"/>
    <mergeCell ref="H63:I63"/>
    <mergeCell ref="J63:M63"/>
    <mergeCell ref="N63:U63"/>
    <mergeCell ref="V63:AA63"/>
    <mergeCell ref="C64:G64"/>
    <mergeCell ref="H64:I64"/>
    <mergeCell ref="J64:M64"/>
    <mergeCell ref="N64:U64"/>
    <mergeCell ref="V64:AA64"/>
    <mergeCell ref="C61:G61"/>
    <mergeCell ref="H61:I61"/>
    <mergeCell ref="J61:M61"/>
    <mergeCell ref="N61:U61"/>
    <mergeCell ref="V61:AA61"/>
    <mergeCell ref="C62:G62"/>
    <mergeCell ref="H62:I62"/>
    <mergeCell ref="J62:M62"/>
    <mergeCell ref="N62:U62"/>
    <mergeCell ref="V62:AA62"/>
    <mergeCell ref="C38:G38"/>
    <mergeCell ref="K38:AA38"/>
    <mergeCell ref="C41:AA42"/>
    <mergeCell ref="C43:AA55"/>
    <mergeCell ref="C58:G60"/>
    <mergeCell ref="H58:I60"/>
    <mergeCell ref="J58:M60"/>
    <mergeCell ref="N58:U60"/>
    <mergeCell ref="V58:AA6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04"/>
  <sheetViews>
    <sheetView topLeftCell="A37" workbookViewId="0">
      <selection activeCell="J40" sqref="J40"/>
    </sheetView>
  </sheetViews>
  <sheetFormatPr baseColWidth="10" defaultColWidth="3.7109375" defaultRowHeight="14.25" x14ac:dyDescent="0.2"/>
  <cols>
    <col min="1" max="1" width="3.7109375" style="1"/>
    <col min="2" max="2" width="2.85546875" style="1" customWidth="1"/>
    <col min="3" max="6" width="2.7109375" style="1" customWidth="1"/>
    <col min="7" max="7" width="23.28515625" style="1" customWidth="1"/>
    <col min="8" max="8" width="20.7109375" style="1" customWidth="1"/>
    <col min="9" max="9" width="12.7109375" style="1" customWidth="1"/>
    <col min="10" max="10" width="15" style="1" customWidth="1"/>
    <col min="11" max="12" width="3.42578125" style="1" customWidth="1"/>
    <col min="13" max="13" width="3.5703125" style="1" customWidth="1"/>
    <col min="14"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9" ht="15" thickBot="1" x14ac:dyDescent="0.25">
      <c r="B1" s="2"/>
      <c r="C1" s="2"/>
      <c r="D1" s="2"/>
      <c r="E1" s="2"/>
      <c r="F1" s="2"/>
    </row>
    <row r="2" spans="2:29" ht="45.75" customHeight="1" x14ac:dyDescent="0.2">
      <c r="B2" s="912"/>
      <c r="C2" s="913"/>
      <c r="D2" s="913"/>
      <c r="E2" s="913"/>
      <c r="F2" s="913"/>
      <c r="G2" s="913"/>
      <c r="H2" s="914"/>
      <c r="I2" s="725" t="s">
        <v>0</v>
      </c>
      <c r="J2" s="725"/>
      <c r="K2" s="725"/>
      <c r="L2" s="725"/>
      <c r="M2" s="725"/>
      <c r="N2" s="725"/>
      <c r="O2" s="725"/>
      <c r="P2" s="725"/>
      <c r="Q2" s="725"/>
      <c r="R2" s="725"/>
      <c r="S2" s="725"/>
      <c r="T2" s="725"/>
      <c r="U2" s="725"/>
      <c r="V2" s="725"/>
      <c r="W2" s="725"/>
      <c r="X2" s="725"/>
      <c r="Y2" s="725"/>
      <c r="Z2" s="725"/>
      <c r="AA2" s="725"/>
      <c r="AB2" s="725"/>
      <c r="AC2" s="726"/>
    </row>
    <row r="3" spans="2:29" ht="15" customHeight="1" x14ac:dyDescent="0.2">
      <c r="B3" s="915"/>
      <c r="C3" s="916"/>
      <c r="D3" s="916"/>
      <c r="E3" s="916"/>
      <c r="F3" s="916"/>
      <c r="G3" s="916"/>
      <c r="H3" s="917"/>
      <c r="I3" s="727" t="s">
        <v>1</v>
      </c>
      <c r="J3" s="727"/>
      <c r="K3" s="727"/>
      <c r="L3" s="727"/>
      <c r="M3" s="727"/>
      <c r="N3" s="727"/>
      <c r="O3" s="727"/>
      <c r="P3" s="727"/>
      <c r="Q3" s="727" t="s">
        <v>2</v>
      </c>
      <c r="R3" s="727"/>
      <c r="S3" s="727"/>
      <c r="T3" s="727"/>
      <c r="U3" s="727"/>
      <c r="V3" s="727"/>
      <c r="W3" s="727"/>
      <c r="X3" s="727"/>
      <c r="Y3" s="727"/>
      <c r="Z3" s="727"/>
      <c r="AA3" s="727"/>
      <c r="AB3" s="727"/>
      <c r="AC3" s="728"/>
    </row>
    <row r="4" spans="2:29" ht="15.75" thickBot="1" x14ac:dyDescent="0.25">
      <c r="B4" s="918"/>
      <c r="C4" s="919"/>
      <c r="D4" s="919"/>
      <c r="E4" s="919"/>
      <c r="F4" s="919"/>
      <c r="G4" s="919"/>
      <c r="H4" s="920"/>
      <c r="I4" s="729" t="s">
        <v>3</v>
      </c>
      <c r="J4" s="729"/>
      <c r="K4" s="729"/>
      <c r="L4" s="729"/>
      <c r="M4" s="729"/>
      <c r="N4" s="729"/>
      <c r="O4" s="729"/>
      <c r="P4" s="729"/>
      <c r="Q4" s="729"/>
      <c r="R4" s="729"/>
      <c r="S4" s="729"/>
      <c r="T4" s="729"/>
      <c r="U4" s="729"/>
      <c r="V4" s="729"/>
      <c r="W4" s="729"/>
      <c r="X4" s="729"/>
      <c r="Y4" s="729"/>
      <c r="Z4" s="729"/>
      <c r="AA4" s="729"/>
      <c r="AB4" s="729"/>
      <c r="AC4" s="730"/>
    </row>
    <row r="5" spans="2:29" ht="15" x14ac:dyDescent="0.2">
      <c r="I5" s="3"/>
      <c r="J5" s="3"/>
      <c r="K5" s="3"/>
      <c r="L5" s="3"/>
      <c r="M5" s="3"/>
      <c r="N5" s="3"/>
      <c r="O5" s="3"/>
      <c r="P5" s="3"/>
      <c r="Q5" s="3"/>
      <c r="R5" s="3"/>
      <c r="S5" s="3"/>
      <c r="T5" s="3"/>
      <c r="U5" s="3"/>
      <c r="V5" s="3"/>
      <c r="W5" s="3"/>
      <c r="X5" s="3"/>
      <c r="Y5" s="3"/>
      <c r="Z5" s="3"/>
      <c r="AA5" s="3"/>
      <c r="AB5" s="3"/>
    </row>
    <row r="6" spans="2:29" ht="4.1500000000000004" customHeight="1"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9" ht="15" customHeight="1" x14ac:dyDescent="0.2">
      <c r="B7" s="9"/>
      <c r="C7" s="820" t="s">
        <v>4</v>
      </c>
      <c r="D7" s="821"/>
      <c r="E7" s="821"/>
      <c r="F7" s="821"/>
      <c r="G7" s="821"/>
      <c r="H7" s="822"/>
      <c r="I7" s="858" t="s">
        <v>66</v>
      </c>
      <c r="J7" s="859"/>
      <c r="K7" s="859"/>
      <c r="L7" s="859"/>
      <c r="M7" s="859"/>
      <c r="N7" s="859"/>
      <c r="O7" s="859"/>
      <c r="P7" s="859"/>
      <c r="Q7" s="859"/>
      <c r="R7" s="859"/>
      <c r="S7" s="859"/>
      <c r="T7" s="859"/>
      <c r="U7" s="859"/>
      <c r="V7" s="859"/>
      <c r="W7" s="859"/>
      <c r="X7" s="859"/>
      <c r="Y7" s="859"/>
      <c r="Z7" s="859"/>
      <c r="AA7" s="860"/>
      <c r="AB7" s="10"/>
    </row>
    <row r="8" spans="2:29" ht="8.4499999999999993" customHeight="1" thickBot="1" x14ac:dyDescent="0.25">
      <c r="B8" s="9"/>
      <c r="C8" s="908"/>
      <c r="D8" s="909"/>
      <c r="E8" s="909"/>
      <c r="F8" s="909"/>
      <c r="G8" s="909"/>
      <c r="H8" s="911"/>
      <c r="I8" s="861"/>
      <c r="J8" s="862"/>
      <c r="K8" s="862"/>
      <c r="L8" s="862"/>
      <c r="M8" s="862"/>
      <c r="N8" s="862"/>
      <c r="O8" s="862"/>
      <c r="P8" s="862"/>
      <c r="Q8" s="862"/>
      <c r="R8" s="862"/>
      <c r="S8" s="862"/>
      <c r="T8" s="862"/>
      <c r="U8" s="862"/>
      <c r="V8" s="862"/>
      <c r="W8" s="862"/>
      <c r="X8" s="862"/>
      <c r="Y8" s="862"/>
      <c r="Z8" s="862"/>
      <c r="AA8" s="863"/>
      <c r="AB8" s="10"/>
    </row>
    <row r="9" spans="2:29" ht="9.6"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9" ht="15" customHeight="1" thickBot="1" x14ac:dyDescent="0.25">
      <c r="B10" s="9"/>
      <c r="C10" s="820" t="s">
        <v>6</v>
      </c>
      <c r="D10" s="821"/>
      <c r="E10" s="821"/>
      <c r="F10" s="821"/>
      <c r="G10" s="821"/>
      <c r="H10" s="822"/>
      <c r="I10" s="711" t="s">
        <v>127</v>
      </c>
      <c r="J10" s="712"/>
      <c r="K10" s="712"/>
      <c r="L10" s="712"/>
      <c r="M10" s="712"/>
      <c r="N10" s="712"/>
      <c r="O10" s="712"/>
      <c r="P10" s="712"/>
      <c r="Q10" s="713"/>
      <c r="R10" s="708" t="s">
        <v>8</v>
      </c>
      <c r="S10" s="709"/>
      <c r="T10" s="709"/>
      <c r="U10" s="710"/>
      <c r="V10" s="608" t="s">
        <v>9</v>
      </c>
      <c r="W10" s="609"/>
      <c r="X10" s="609"/>
      <c r="Y10" s="609"/>
      <c r="Z10" s="609"/>
      <c r="AA10" s="610"/>
      <c r="AB10" s="10"/>
    </row>
    <row r="11" spans="2:29" ht="19.149999999999999" customHeight="1" thickBot="1" x14ac:dyDescent="0.25">
      <c r="B11" s="9"/>
      <c r="C11" s="908"/>
      <c r="D11" s="909"/>
      <c r="E11" s="909"/>
      <c r="F11" s="909"/>
      <c r="G11" s="909"/>
      <c r="H11" s="911"/>
      <c r="I11" s="714"/>
      <c r="J11" s="715"/>
      <c r="K11" s="715"/>
      <c r="L11" s="715"/>
      <c r="M11" s="715"/>
      <c r="N11" s="715"/>
      <c r="O11" s="715"/>
      <c r="P11" s="715"/>
      <c r="Q11" s="716"/>
      <c r="R11" s="640" t="s">
        <v>128</v>
      </c>
      <c r="S11" s="717"/>
      <c r="T11" s="717"/>
      <c r="U11" s="718"/>
      <c r="V11" s="699" t="s">
        <v>99</v>
      </c>
      <c r="W11" s="706"/>
      <c r="X11" s="706"/>
      <c r="Y11" s="706"/>
      <c r="Z11" s="706"/>
      <c r="AA11" s="707"/>
      <c r="AB11" s="10"/>
    </row>
    <row r="12" spans="2:29" ht="7.15"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9" ht="15" customHeight="1" x14ac:dyDescent="0.2">
      <c r="B13" s="14"/>
      <c r="C13" s="820" t="s">
        <v>11</v>
      </c>
      <c r="D13" s="821"/>
      <c r="E13" s="821"/>
      <c r="F13" s="821"/>
      <c r="G13" s="821"/>
      <c r="H13" s="907"/>
      <c r="I13" s="672" t="s">
        <v>129</v>
      </c>
      <c r="J13" s="673"/>
      <c r="K13" s="673"/>
      <c r="L13" s="673"/>
      <c r="M13" s="673"/>
      <c r="N13" s="673"/>
      <c r="O13" s="673"/>
      <c r="P13" s="673"/>
      <c r="Q13" s="673"/>
      <c r="R13" s="673"/>
      <c r="S13" s="674"/>
      <c r="T13" s="666" t="s">
        <v>13</v>
      </c>
      <c r="U13" s="667"/>
      <c r="V13" s="667"/>
      <c r="W13" s="667"/>
      <c r="X13" s="667"/>
      <c r="Y13" s="667"/>
      <c r="Z13" s="667"/>
      <c r="AA13" s="668"/>
      <c r="AB13" s="16"/>
    </row>
    <row r="14" spans="2:29" ht="26.45" customHeight="1" thickBot="1" x14ac:dyDescent="0.25">
      <c r="B14" s="14"/>
      <c r="C14" s="908"/>
      <c r="D14" s="909"/>
      <c r="E14" s="909"/>
      <c r="F14" s="909"/>
      <c r="G14" s="909"/>
      <c r="H14" s="910"/>
      <c r="I14" s="675"/>
      <c r="J14" s="676"/>
      <c r="K14" s="676"/>
      <c r="L14" s="676"/>
      <c r="M14" s="676"/>
      <c r="N14" s="676"/>
      <c r="O14" s="676"/>
      <c r="P14" s="676"/>
      <c r="Q14" s="676"/>
      <c r="R14" s="676"/>
      <c r="S14" s="677"/>
      <c r="T14" s="678" t="s">
        <v>71</v>
      </c>
      <c r="U14" s="679"/>
      <c r="V14" s="679"/>
      <c r="W14" s="679"/>
      <c r="X14" s="679"/>
      <c r="Y14" s="679"/>
      <c r="Z14" s="679"/>
      <c r="AA14" s="680"/>
      <c r="AB14" s="16"/>
    </row>
    <row r="15" spans="2:29" ht="8.4499999999999993"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9" ht="28.5" customHeight="1" thickBot="1" x14ac:dyDescent="0.25">
      <c r="B16" s="14"/>
      <c r="C16" s="899" t="s">
        <v>15</v>
      </c>
      <c r="D16" s="900"/>
      <c r="E16" s="900"/>
      <c r="F16" s="900"/>
      <c r="G16" s="900"/>
      <c r="H16" s="901"/>
      <c r="I16" s="632" t="s">
        <v>130</v>
      </c>
      <c r="J16" s="633"/>
      <c r="K16" s="633"/>
      <c r="L16" s="633"/>
      <c r="M16" s="633"/>
      <c r="N16" s="633"/>
      <c r="O16" s="633"/>
      <c r="P16" s="633"/>
      <c r="Q16" s="633"/>
      <c r="R16" s="633"/>
      <c r="S16" s="633"/>
      <c r="T16" s="633"/>
      <c r="U16" s="633"/>
      <c r="V16" s="633"/>
      <c r="W16" s="633"/>
      <c r="X16" s="633"/>
      <c r="Y16" s="633"/>
      <c r="Z16" s="633"/>
      <c r="AA16" s="634"/>
      <c r="AB16" s="16"/>
    </row>
    <row r="17" spans="2:28" ht="10.1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72.75" customHeight="1" thickBot="1" x14ac:dyDescent="0.25">
      <c r="B18" s="14"/>
      <c r="C18" s="899" t="s">
        <v>73</v>
      </c>
      <c r="D18" s="900"/>
      <c r="E18" s="900"/>
      <c r="F18" s="900"/>
      <c r="G18" s="900"/>
      <c r="H18" s="901"/>
      <c r="I18" s="632" t="s">
        <v>131</v>
      </c>
      <c r="J18" s="633"/>
      <c r="K18" s="633"/>
      <c r="L18" s="633"/>
      <c r="M18" s="633"/>
      <c r="N18" s="633"/>
      <c r="O18" s="633"/>
      <c r="P18" s="633"/>
      <c r="Q18" s="633"/>
      <c r="R18" s="633"/>
      <c r="S18" s="633"/>
      <c r="T18" s="633"/>
      <c r="U18" s="633"/>
      <c r="V18" s="633"/>
      <c r="W18" s="633"/>
      <c r="X18" s="633"/>
      <c r="Y18" s="633"/>
      <c r="Z18" s="633"/>
      <c r="AA18" s="634"/>
      <c r="AB18" s="16"/>
    </row>
    <row r="19" spans="2:28" ht="10.9"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17.45" customHeight="1" thickBot="1" x14ac:dyDescent="0.25">
      <c r="B20" s="14"/>
      <c r="C20" s="684" t="s">
        <v>19</v>
      </c>
      <c r="D20" s="685"/>
      <c r="E20" s="685"/>
      <c r="F20" s="685"/>
      <c r="G20" s="685"/>
      <c r="H20" s="686"/>
      <c r="I20" s="690" t="s">
        <v>132</v>
      </c>
      <c r="J20" s="691"/>
      <c r="K20" s="691"/>
      <c r="L20" s="692"/>
      <c r="M20" s="608" t="s">
        <v>21</v>
      </c>
      <c r="N20" s="609"/>
      <c r="O20" s="609"/>
      <c r="P20" s="609"/>
      <c r="Q20" s="609"/>
      <c r="R20" s="609"/>
      <c r="S20" s="610"/>
      <c r="T20" s="820" t="s">
        <v>22</v>
      </c>
      <c r="U20" s="821"/>
      <c r="V20" s="821"/>
      <c r="W20" s="821"/>
      <c r="X20" s="821"/>
      <c r="Y20" s="821"/>
      <c r="Z20" s="821"/>
      <c r="AA20" s="822"/>
      <c r="AB20" s="16"/>
    </row>
    <row r="21" spans="2:28" ht="19.149999999999999" customHeight="1" thickBot="1" x14ac:dyDescent="0.25">
      <c r="B21" s="14"/>
      <c r="C21" s="687"/>
      <c r="D21" s="688"/>
      <c r="E21" s="688"/>
      <c r="F21" s="688"/>
      <c r="G21" s="688"/>
      <c r="H21" s="689"/>
      <c r="I21" s="693"/>
      <c r="J21" s="694"/>
      <c r="K21" s="694"/>
      <c r="L21" s="695"/>
      <c r="M21" s="696" t="s">
        <v>23</v>
      </c>
      <c r="N21" s="697"/>
      <c r="O21" s="697"/>
      <c r="P21" s="697"/>
      <c r="Q21" s="697"/>
      <c r="R21" s="697"/>
      <c r="S21" s="698"/>
      <c r="T21" s="904" t="s">
        <v>104</v>
      </c>
      <c r="U21" s="905"/>
      <c r="V21" s="905"/>
      <c r="W21" s="905"/>
      <c r="X21" s="905"/>
      <c r="Y21" s="905"/>
      <c r="Z21" s="905"/>
      <c r="AA21" s="906"/>
      <c r="AB21" s="16"/>
    </row>
    <row r="22" spans="2:28" ht="10.9"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24" customHeight="1" x14ac:dyDescent="0.2">
      <c r="B23" s="14"/>
      <c r="C23" s="608" t="s">
        <v>25</v>
      </c>
      <c r="D23" s="609"/>
      <c r="E23" s="609"/>
      <c r="F23" s="609"/>
      <c r="G23" s="609"/>
      <c r="H23" s="609"/>
      <c r="I23" s="610"/>
      <c r="J23" s="608" t="s">
        <v>26</v>
      </c>
      <c r="K23" s="609"/>
      <c r="L23" s="609"/>
      <c r="M23" s="609"/>
      <c r="N23" s="609"/>
      <c r="O23" s="609"/>
      <c r="P23" s="610"/>
      <c r="Q23" s="608" t="s">
        <v>27</v>
      </c>
      <c r="R23" s="609"/>
      <c r="S23" s="609"/>
      <c r="T23" s="609"/>
      <c r="U23" s="609"/>
      <c r="V23" s="609"/>
      <c r="W23" s="609"/>
      <c r="X23" s="609"/>
      <c r="Y23" s="609"/>
      <c r="Z23" s="609"/>
      <c r="AA23" s="610"/>
      <c r="AB23" s="16"/>
    </row>
    <row r="24" spans="2:28" ht="43.15" customHeight="1" thickBot="1" x14ac:dyDescent="0.25">
      <c r="B24" s="14"/>
      <c r="C24" s="611" t="s">
        <v>105</v>
      </c>
      <c r="D24" s="612"/>
      <c r="E24" s="612"/>
      <c r="F24" s="612"/>
      <c r="G24" s="612"/>
      <c r="H24" s="903"/>
      <c r="I24" s="613"/>
      <c r="J24" s="611" t="s">
        <v>77</v>
      </c>
      <c r="K24" s="612"/>
      <c r="L24" s="612"/>
      <c r="M24" s="612"/>
      <c r="N24" s="612"/>
      <c r="O24" s="612"/>
      <c r="P24" s="613"/>
      <c r="Q24" s="614" t="s">
        <v>78</v>
      </c>
      <c r="R24" s="615"/>
      <c r="S24" s="615"/>
      <c r="T24" s="615"/>
      <c r="U24" s="615"/>
      <c r="V24" s="615"/>
      <c r="W24" s="615"/>
      <c r="X24" s="615"/>
      <c r="Y24" s="615"/>
      <c r="Z24" s="615"/>
      <c r="AA24" s="616"/>
      <c r="AB24" s="16"/>
    </row>
    <row r="25" spans="2:28" ht="7.9"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0" customHeight="1" thickBot="1" x14ac:dyDescent="0.25">
      <c r="B26" s="14"/>
      <c r="C26" s="899" t="s">
        <v>31</v>
      </c>
      <c r="D26" s="900"/>
      <c r="E26" s="900"/>
      <c r="F26" s="900"/>
      <c r="G26" s="900"/>
      <c r="H26" s="901"/>
      <c r="I26" s="632" t="s">
        <v>133</v>
      </c>
      <c r="J26" s="633"/>
      <c r="K26" s="633"/>
      <c r="L26" s="633"/>
      <c r="M26" s="633"/>
      <c r="N26" s="633"/>
      <c r="O26" s="633"/>
      <c r="P26" s="633"/>
      <c r="Q26" s="633"/>
      <c r="R26" s="633"/>
      <c r="S26" s="633"/>
      <c r="T26" s="633"/>
      <c r="U26" s="633"/>
      <c r="V26" s="633"/>
      <c r="W26" s="633"/>
      <c r="X26" s="633"/>
      <c r="Y26" s="633"/>
      <c r="Z26" s="633"/>
      <c r="AA26" s="634"/>
      <c r="AB26" s="16"/>
    </row>
    <row r="27" spans="2:28" ht="9.6"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43.9" customHeight="1" thickBot="1" x14ac:dyDescent="0.25">
      <c r="B28" s="14"/>
      <c r="C28" s="899" t="s">
        <v>33</v>
      </c>
      <c r="D28" s="900"/>
      <c r="E28" s="900"/>
      <c r="F28" s="900"/>
      <c r="G28" s="900"/>
      <c r="H28" s="902"/>
      <c r="I28" s="640" t="s">
        <v>134</v>
      </c>
      <c r="J28" s="718"/>
      <c r="K28" s="617" t="s">
        <v>34</v>
      </c>
      <c r="L28" s="618"/>
      <c r="M28" s="618"/>
      <c r="N28" s="619"/>
      <c r="O28" s="683" t="s">
        <v>35</v>
      </c>
      <c r="P28" s="681"/>
      <c r="Q28" s="681"/>
      <c r="R28" s="682"/>
      <c r="S28" s="32"/>
      <c r="T28" s="681" t="s">
        <v>36</v>
      </c>
      <c r="U28" s="681"/>
      <c r="V28" s="682"/>
      <c r="W28" s="31"/>
      <c r="X28" s="635" t="s">
        <v>38</v>
      </c>
      <c r="Y28" s="636"/>
      <c r="Z28" s="637"/>
      <c r="AA28" s="30" t="s">
        <v>135</v>
      </c>
      <c r="AB28" s="16"/>
    </row>
    <row r="29" spans="2:28" ht="10.15"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651" t="s">
        <v>39</v>
      </c>
      <c r="D30" s="652"/>
      <c r="E30" s="652"/>
      <c r="F30" s="652"/>
      <c r="G30" s="652"/>
      <c r="H30" s="652"/>
      <c r="I30" s="652"/>
      <c r="J30" s="653"/>
      <c r="K30" s="660" t="s">
        <v>40</v>
      </c>
      <c r="L30" s="661"/>
      <c r="M30" s="661"/>
      <c r="N30" s="661"/>
      <c r="O30" s="661"/>
      <c r="P30" s="661"/>
      <c r="Q30" s="661"/>
      <c r="R30" s="661"/>
      <c r="S30" s="662" t="s">
        <v>41</v>
      </c>
      <c r="T30" s="662"/>
      <c r="U30" s="662"/>
      <c r="V30" s="662"/>
      <c r="W30" s="662"/>
      <c r="X30" s="663" t="s">
        <v>42</v>
      </c>
      <c r="Y30" s="663"/>
      <c r="Z30" s="663"/>
      <c r="AA30" s="664"/>
      <c r="AB30" s="16"/>
    </row>
    <row r="31" spans="2:28" ht="14.25" customHeight="1" x14ac:dyDescent="0.2">
      <c r="B31" s="14"/>
      <c r="C31" s="654"/>
      <c r="D31" s="655"/>
      <c r="E31" s="655"/>
      <c r="F31" s="655"/>
      <c r="G31" s="655"/>
      <c r="H31" s="655"/>
      <c r="I31" s="655"/>
      <c r="J31" s="656"/>
      <c r="K31" s="665" t="s">
        <v>43</v>
      </c>
      <c r="L31" s="638"/>
      <c r="M31" s="638"/>
      <c r="N31" s="638"/>
      <c r="O31" s="638" t="s">
        <v>44</v>
      </c>
      <c r="P31" s="638"/>
      <c r="Q31" s="638"/>
      <c r="R31" s="638"/>
      <c r="S31" s="638" t="s">
        <v>43</v>
      </c>
      <c r="T31" s="638"/>
      <c r="U31" s="638" t="s">
        <v>44</v>
      </c>
      <c r="V31" s="638"/>
      <c r="W31" s="638"/>
      <c r="X31" s="638" t="s">
        <v>43</v>
      </c>
      <c r="Y31" s="638"/>
      <c r="Z31" s="638" t="s">
        <v>44</v>
      </c>
      <c r="AA31" s="639"/>
      <c r="AB31" s="16"/>
    </row>
    <row r="32" spans="2:28" ht="15" customHeight="1" thickBot="1" x14ac:dyDescent="0.25">
      <c r="B32" s="14"/>
      <c r="C32" s="657"/>
      <c r="D32" s="658"/>
      <c r="E32" s="658"/>
      <c r="F32" s="658"/>
      <c r="G32" s="658"/>
      <c r="H32" s="658"/>
      <c r="I32" s="658"/>
      <c r="J32" s="659"/>
      <c r="K32" s="932">
        <v>2.7789351851851853E-2</v>
      </c>
      <c r="L32" s="648"/>
      <c r="M32" s="648"/>
      <c r="N32" s="648"/>
      <c r="O32" s="649" t="s">
        <v>136</v>
      </c>
      <c r="P32" s="648"/>
      <c r="Q32" s="648"/>
      <c r="R32" s="648"/>
      <c r="S32" s="933">
        <v>2.431712962962963E-2</v>
      </c>
      <c r="T32" s="648"/>
      <c r="U32" s="933">
        <v>2.7777777777777776E-2</v>
      </c>
      <c r="V32" s="648"/>
      <c r="W32" s="648"/>
      <c r="X32" s="933">
        <v>0</v>
      </c>
      <c r="Y32" s="650"/>
      <c r="Z32" s="933">
        <v>2.4305555555555556E-2</v>
      </c>
      <c r="AA32" s="650"/>
      <c r="AB32" s="16"/>
    </row>
    <row r="33" spans="1:28" ht="10.9" customHeight="1"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1:28" s="18" customFormat="1" ht="15" thickBot="1" x14ac:dyDescent="0.25">
      <c r="A34" s="91"/>
      <c r="B34" s="92"/>
      <c r="C34" s="623" t="s">
        <v>45</v>
      </c>
      <c r="D34" s="624"/>
      <c r="E34" s="624"/>
      <c r="F34" s="624"/>
      <c r="G34" s="624"/>
      <c r="H34" s="624"/>
      <c r="I34" s="624"/>
      <c r="J34" s="624"/>
      <c r="K34" s="624"/>
      <c r="L34" s="624"/>
      <c r="M34" s="624"/>
      <c r="N34" s="624"/>
      <c r="O34" s="624"/>
      <c r="P34" s="624"/>
      <c r="Q34" s="624"/>
      <c r="R34" s="624"/>
      <c r="S34" s="624"/>
      <c r="T34" s="624"/>
      <c r="U34" s="624"/>
      <c r="V34" s="624"/>
      <c r="W34" s="624"/>
      <c r="X34" s="624"/>
      <c r="Y34" s="624"/>
      <c r="Z34" s="624"/>
      <c r="AA34" s="625"/>
      <c r="AB34" s="16"/>
    </row>
    <row r="35" spans="1:28" s="18" customFormat="1" ht="78" customHeight="1" thickBot="1" x14ac:dyDescent="0.25">
      <c r="A35" s="91"/>
      <c r="B35" s="92"/>
      <c r="C35" s="623" t="s">
        <v>46</v>
      </c>
      <c r="D35" s="624"/>
      <c r="E35" s="624"/>
      <c r="F35" s="624"/>
      <c r="G35" s="625"/>
      <c r="H35" s="93" t="s">
        <v>137</v>
      </c>
      <c r="I35" s="93" t="s">
        <v>138</v>
      </c>
      <c r="J35" s="38" t="s">
        <v>139</v>
      </c>
      <c r="K35" s="626" t="s">
        <v>50</v>
      </c>
      <c r="L35" s="627"/>
      <c r="M35" s="627"/>
      <c r="N35" s="627"/>
      <c r="O35" s="627"/>
      <c r="P35" s="627"/>
      <c r="Q35" s="627"/>
      <c r="R35" s="627"/>
      <c r="S35" s="627"/>
      <c r="T35" s="627"/>
      <c r="U35" s="627"/>
      <c r="V35" s="627"/>
      <c r="W35" s="627"/>
      <c r="X35" s="627"/>
      <c r="Y35" s="627"/>
      <c r="Z35" s="627"/>
      <c r="AA35" s="628"/>
      <c r="AB35" s="16"/>
    </row>
    <row r="36" spans="1:28" s="18" customFormat="1" ht="87" customHeight="1" thickBot="1" x14ac:dyDescent="0.25">
      <c r="A36" s="91"/>
      <c r="B36" s="92"/>
      <c r="C36" s="890" t="s">
        <v>86</v>
      </c>
      <c r="D36" s="891"/>
      <c r="E36" s="891"/>
      <c r="F36" s="891"/>
      <c r="G36" s="892"/>
      <c r="H36" s="94">
        <v>4322</v>
      </c>
      <c r="I36" s="110">
        <v>218</v>
      </c>
      <c r="J36" s="111">
        <v>1.3888888888888888E-2</v>
      </c>
      <c r="K36" s="784" t="s">
        <v>140</v>
      </c>
      <c r="L36" s="785"/>
      <c r="M36" s="785"/>
      <c r="N36" s="785"/>
      <c r="O36" s="785"/>
      <c r="P36" s="785"/>
      <c r="Q36" s="785"/>
      <c r="R36" s="785"/>
      <c r="S36" s="785"/>
      <c r="T36" s="785"/>
      <c r="U36" s="785"/>
      <c r="V36" s="785"/>
      <c r="W36" s="785"/>
      <c r="X36" s="785"/>
      <c r="Y36" s="785"/>
      <c r="Z36" s="785"/>
      <c r="AA36" s="786"/>
      <c r="AB36" s="16"/>
    </row>
    <row r="37" spans="1:28" s="18" customFormat="1" ht="100.5" customHeight="1" thickBot="1" x14ac:dyDescent="0.25">
      <c r="A37" s="91"/>
      <c r="B37" s="92"/>
      <c r="C37" s="890" t="s">
        <v>88</v>
      </c>
      <c r="D37" s="891"/>
      <c r="E37" s="891"/>
      <c r="F37" s="891"/>
      <c r="G37" s="892"/>
      <c r="H37" s="94">
        <v>2442</v>
      </c>
      <c r="I37" s="112">
        <v>209</v>
      </c>
      <c r="J37" s="111">
        <v>8.1140350877192957E-3</v>
      </c>
      <c r="K37" s="784" t="s">
        <v>141</v>
      </c>
      <c r="L37" s="785"/>
      <c r="M37" s="785"/>
      <c r="N37" s="785"/>
      <c r="O37" s="785"/>
      <c r="P37" s="785"/>
      <c r="Q37" s="785"/>
      <c r="R37" s="785"/>
      <c r="S37" s="785"/>
      <c r="T37" s="785"/>
      <c r="U37" s="785"/>
      <c r="V37" s="785"/>
      <c r="W37" s="785"/>
      <c r="X37" s="785"/>
      <c r="Y37" s="785"/>
      <c r="Z37" s="785"/>
      <c r="AA37" s="786"/>
      <c r="AB37" s="16"/>
    </row>
    <row r="38" spans="1:28" s="18" customFormat="1" ht="60" customHeight="1" x14ac:dyDescent="0.2">
      <c r="A38" s="91"/>
      <c r="B38" s="92"/>
      <c r="C38" s="890"/>
      <c r="D38" s="891"/>
      <c r="E38" s="891"/>
      <c r="F38" s="891"/>
      <c r="G38" s="892"/>
      <c r="H38" s="95"/>
      <c r="I38" s="39"/>
      <c r="J38" s="70">
        <f t="shared" ref="J38:J39" si="0">I38</f>
        <v>0</v>
      </c>
      <c r="K38" s="784"/>
      <c r="L38" s="785"/>
      <c r="M38" s="785"/>
      <c r="N38" s="785"/>
      <c r="O38" s="785"/>
      <c r="P38" s="785"/>
      <c r="Q38" s="785"/>
      <c r="R38" s="785"/>
      <c r="S38" s="785"/>
      <c r="T38" s="785"/>
      <c r="U38" s="785"/>
      <c r="V38" s="785"/>
      <c r="W38" s="785"/>
      <c r="X38" s="785"/>
      <c r="Y38" s="785"/>
      <c r="Z38" s="785"/>
      <c r="AA38" s="786"/>
      <c r="AB38" s="16"/>
    </row>
    <row r="39" spans="1:28" s="18" customFormat="1" ht="66" customHeight="1" x14ac:dyDescent="0.2">
      <c r="A39" s="91"/>
      <c r="B39" s="92"/>
      <c r="C39" s="890"/>
      <c r="D39" s="891"/>
      <c r="E39" s="891"/>
      <c r="F39" s="891"/>
      <c r="G39" s="892"/>
      <c r="H39" s="95"/>
      <c r="I39" s="69"/>
      <c r="J39" s="70">
        <f t="shared" si="0"/>
        <v>0</v>
      </c>
      <c r="K39" s="784"/>
      <c r="L39" s="785"/>
      <c r="M39" s="785"/>
      <c r="N39" s="785"/>
      <c r="O39" s="785"/>
      <c r="P39" s="785"/>
      <c r="Q39" s="785"/>
      <c r="R39" s="785"/>
      <c r="S39" s="785"/>
      <c r="T39" s="785"/>
      <c r="U39" s="785"/>
      <c r="V39" s="785"/>
      <c r="W39" s="785"/>
      <c r="X39" s="785"/>
      <c r="Y39" s="785"/>
      <c r="Z39" s="785"/>
      <c r="AA39" s="786"/>
      <c r="AB39" s="16"/>
    </row>
    <row r="40" spans="1:28" s="18" customFormat="1" ht="15" thickBot="1" x14ac:dyDescent="0.25">
      <c r="A40" s="91"/>
      <c r="B40" s="92"/>
      <c r="C40" s="893"/>
      <c r="D40" s="894"/>
      <c r="E40" s="894"/>
      <c r="F40" s="894"/>
      <c r="G40" s="895"/>
      <c r="H40" s="96"/>
      <c r="I40" s="71"/>
      <c r="J40" s="116">
        <f>+AVERAGE(J36:J37)</f>
        <v>1.1001461988304092E-2</v>
      </c>
      <c r="K40" s="790"/>
      <c r="L40" s="791"/>
      <c r="M40" s="791"/>
      <c r="N40" s="791"/>
      <c r="O40" s="791"/>
      <c r="P40" s="791"/>
      <c r="Q40" s="791"/>
      <c r="R40" s="791"/>
      <c r="S40" s="791"/>
      <c r="T40" s="791"/>
      <c r="U40" s="791"/>
      <c r="V40" s="791"/>
      <c r="W40" s="791"/>
      <c r="X40" s="791"/>
      <c r="Y40" s="791"/>
      <c r="Z40" s="791"/>
      <c r="AA40" s="792"/>
      <c r="AB40" s="16"/>
    </row>
    <row r="41" spans="1:28" s="18" customFormat="1" ht="15.75" customHeight="1" thickBot="1" x14ac:dyDescent="0.25">
      <c r="A41" s="91"/>
      <c r="B41" s="92"/>
      <c r="C41" s="750"/>
      <c r="D41" s="751"/>
      <c r="E41" s="751"/>
      <c r="F41" s="751"/>
      <c r="G41" s="752"/>
      <c r="H41" s="97"/>
      <c r="I41" s="72"/>
      <c r="J41" s="72"/>
      <c r="K41" s="753"/>
      <c r="L41" s="754"/>
      <c r="M41" s="754"/>
      <c r="N41" s="754"/>
      <c r="O41" s="754"/>
      <c r="P41" s="754"/>
      <c r="Q41" s="754"/>
      <c r="R41" s="754"/>
      <c r="S41" s="754"/>
      <c r="T41" s="754"/>
      <c r="U41" s="754"/>
      <c r="V41" s="754"/>
      <c r="W41" s="754"/>
      <c r="X41" s="754"/>
      <c r="Y41" s="754"/>
      <c r="Z41" s="754"/>
      <c r="AA41" s="755"/>
      <c r="AB41" s="16"/>
    </row>
    <row r="42" spans="1:28" s="18" customFormat="1" ht="5.25" customHeight="1" x14ac:dyDescent="0.2">
      <c r="A42" s="91"/>
      <c r="B42" s="92"/>
      <c r="C42" s="98"/>
      <c r="D42" s="98"/>
      <c r="E42" s="98"/>
      <c r="F42" s="98"/>
      <c r="G42" s="98"/>
      <c r="H42" s="98"/>
      <c r="I42" s="99"/>
      <c r="J42" s="75"/>
      <c r="K42" s="98"/>
      <c r="L42" s="98"/>
      <c r="M42" s="98"/>
      <c r="N42" s="98"/>
      <c r="O42" s="98"/>
      <c r="P42" s="98"/>
      <c r="Q42" s="98"/>
      <c r="R42" s="98"/>
      <c r="S42" s="98"/>
      <c r="T42" s="98"/>
      <c r="U42" s="98"/>
      <c r="V42" s="98"/>
      <c r="W42" s="98"/>
      <c r="X42" s="98"/>
      <c r="Y42" s="98"/>
      <c r="Z42" s="98"/>
      <c r="AA42" s="98"/>
      <c r="AB42" s="16"/>
    </row>
    <row r="43" spans="1:28" s="18" customFormat="1" ht="15" thickBot="1" x14ac:dyDescent="0.25">
      <c r="A43" s="91"/>
      <c r="B43" s="92"/>
      <c r="C43" s="98"/>
      <c r="D43" s="98"/>
      <c r="E43" s="98"/>
      <c r="F43" s="98"/>
      <c r="G43" s="98"/>
      <c r="H43" s="98"/>
      <c r="I43" s="99"/>
      <c r="J43" s="75"/>
      <c r="K43" s="98"/>
      <c r="L43" s="98"/>
      <c r="M43" s="98"/>
      <c r="N43" s="98"/>
      <c r="O43" s="98"/>
      <c r="P43" s="98"/>
      <c r="Q43" s="98"/>
      <c r="R43" s="98"/>
      <c r="S43" s="98"/>
      <c r="T43" s="98"/>
      <c r="U43" s="98"/>
      <c r="V43" s="98"/>
      <c r="W43" s="98"/>
      <c r="X43" s="98"/>
      <c r="Y43" s="98"/>
      <c r="Z43" s="98"/>
      <c r="AA43" s="98"/>
      <c r="AB43" s="16"/>
    </row>
    <row r="44" spans="1:28" s="18" customFormat="1" ht="15" thickBot="1" x14ac:dyDescent="0.25">
      <c r="A44" s="91"/>
      <c r="B44" s="92"/>
      <c r="C44" s="756" t="s">
        <v>52</v>
      </c>
      <c r="D44" s="757"/>
      <c r="E44" s="757"/>
      <c r="F44" s="757"/>
      <c r="G44" s="757"/>
      <c r="H44" s="757"/>
      <c r="I44" s="757"/>
      <c r="J44" s="757"/>
      <c r="K44" s="757"/>
      <c r="L44" s="757"/>
      <c r="M44" s="757"/>
      <c r="N44" s="757"/>
      <c r="O44" s="757"/>
      <c r="P44" s="757"/>
      <c r="Q44" s="757"/>
      <c r="R44" s="757"/>
      <c r="S44" s="757"/>
      <c r="T44" s="757"/>
      <c r="U44" s="757"/>
      <c r="V44" s="757"/>
      <c r="W44" s="757"/>
      <c r="X44" s="757"/>
      <c r="Y44" s="757"/>
      <c r="Z44" s="757"/>
      <c r="AA44" s="758"/>
      <c r="AB44" s="16"/>
    </row>
    <row r="45" spans="1:28" ht="15" hidden="1" thickBot="1" x14ac:dyDescent="0.25">
      <c r="A45" s="100"/>
      <c r="B45" s="101"/>
      <c r="C45" s="759"/>
      <c r="D45" s="877"/>
      <c r="E45" s="877"/>
      <c r="F45" s="877"/>
      <c r="G45" s="877"/>
      <c r="H45" s="877"/>
      <c r="I45" s="877"/>
      <c r="J45" s="877"/>
      <c r="K45" s="877"/>
      <c r="L45" s="877"/>
      <c r="M45" s="877"/>
      <c r="N45" s="877"/>
      <c r="O45" s="877"/>
      <c r="P45" s="877"/>
      <c r="Q45" s="877"/>
      <c r="R45" s="877"/>
      <c r="S45" s="877"/>
      <c r="T45" s="877"/>
      <c r="U45" s="877"/>
      <c r="V45" s="877"/>
      <c r="W45" s="877"/>
      <c r="X45" s="877"/>
      <c r="Y45" s="877"/>
      <c r="Z45" s="877"/>
      <c r="AA45" s="761"/>
      <c r="AB45" s="16"/>
    </row>
    <row r="46" spans="1:28" x14ac:dyDescent="0.2">
      <c r="A46" s="100"/>
      <c r="B46" s="101"/>
      <c r="C46" s="878" t="s">
        <v>90</v>
      </c>
      <c r="D46" s="879"/>
      <c r="E46" s="879"/>
      <c r="F46" s="879"/>
      <c r="G46" s="879"/>
      <c r="H46" s="879"/>
      <c r="I46" s="879"/>
      <c r="J46" s="879"/>
      <c r="K46" s="879"/>
      <c r="L46" s="879"/>
      <c r="M46" s="879"/>
      <c r="N46" s="879"/>
      <c r="O46" s="879"/>
      <c r="P46" s="879"/>
      <c r="Q46" s="879"/>
      <c r="R46" s="879"/>
      <c r="S46" s="879"/>
      <c r="T46" s="879"/>
      <c r="U46" s="879"/>
      <c r="V46" s="879"/>
      <c r="W46" s="879"/>
      <c r="X46" s="879"/>
      <c r="Y46" s="879"/>
      <c r="Z46" s="879"/>
      <c r="AA46" s="880"/>
      <c r="AB46" s="16"/>
    </row>
    <row r="47" spans="1:28" ht="7.9" customHeight="1" x14ac:dyDescent="0.2">
      <c r="A47" s="100"/>
      <c r="B47" s="101"/>
      <c r="C47" s="881"/>
      <c r="D47" s="882"/>
      <c r="E47" s="882"/>
      <c r="F47" s="882"/>
      <c r="G47" s="882"/>
      <c r="H47" s="882"/>
      <c r="I47" s="882"/>
      <c r="J47" s="882"/>
      <c r="K47" s="882"/>
      <c r="L47" s="882"/>
      <c r="M47" s="882"/>
      <c r="N47" s="882"/>
      <c r="O47" s="882"/>
      <c r="P47" s="882"/>
      <c r="Q47" s="882"/>
      <c r="R47" s="882"/>
      <c r="S47" s="882"/>
      <c r="T47" s="882"/>
      <c r="U47" s="882"/>
      <c r="V47" s="882"/>
      <c r="W47" s="882"/>
      <c r="X47" s="882"/>
      <c r="Y47" s="882"/>
      <c r="Z47" s="882"/>
      <c r="AA47" s="883"/>
      <c r="AB47" s="16"/>
    </row>
    <row r="48" spans="1:28" x14ac:dyDescent="0.2">
      <c r="A48" s="100"/>
      <c r="B48" s="101"/>
      <c r="C48" s="881"/>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3"/>
      <c r="AB48" s="16"/>
    </row>
    <row r="49" spans="1:28" ht="6.6" customHeight="1" x14ac:dyDescent="0.2">
      <c r="A49" s="100"/>
      <c r="B49" s="101"/>
      <c r="C49" s="881"/>
      <c r="D49" s="882"/>
      <c r="E49" s="882"/>
      <c r="F49" s="882"/>
      <c r="G49" s="882"/>
      <c r="H49" s="882"/>
      <c r="I49" s="882"/>
      <c r="J49" s="882"/>
      <c r="K49" s="882"/>
      <c r="L49" s="882"/>
      <c r="M49" s="882"/>
      <c r="N49" s="882"/>
      <c r="O49" s="882"/>
      <c r="P49" s="882"/>
      <c r="Q49" s="882"/>
      <c r="R49" s="882"/>
      <c r="S49" s="882"/>
      <c r="T49" s="882"/>
      <c r="U49" s="882"/>
      <c r="V49" s="882"/>
      <c r="W49" s="882"/>
      <c r="X49" s="882"/>
      <c r="Y49" s="882"/>
      <c r="Z49" s="882"/>
      <c r="AA49" s="883"/>
      <c r="AB49" s="16"/>
    </row>
    <row r="50" spans="1:28" ht="103.5" customHeight="1" x14ac:dyDescent="0.2">
      <c r="A50" s="100"/>
      <c r="B50" s="101"/>
      <c r="C50" s="881"/>
      <c r="D50" s="882"/>
      <c r="E50" s="882"/>
      <c r="F50" s="882"/>
      <c r="G50" s="882"/>
      <c r="H50" s="882"/>
      <c r="I50" s="882"/>
      <c r="J50" s="882"/>
      <c r="K50" s="882"/>
      <c r="L50" s="882"/>
      <c r="M50" s="882"/>
      <c r="N50" s="882"/>
      <c r="O50" s="882"/>
      <c r="P50" s="882"/>
      <c r="Q50" s="882"/>
      <c r="R50" s="882"/>
      <c r="S50" s="882"/>
      <c r="T50" s="882"/>
      <c r="U50" s="882"/>
      <c r="V50" s="882"/>
      <c r="W50" s="882"/>
      <c r="X50" s="882"/>
      <c r="Y50" s="882"/>
      <c r="Z50" s="882"/>
      <c r="AA50" s="883"/>
      <c r="AB50" s="16"/>
    </row>
    <row r="51" spans="1:28" ht="63.75" customHeight="1" x14ac:dyDescent="0.2">
      <c r="A51" s="100"/>
      <c r="B51" s="101"/>
      <c r="C51" s="881"/>
      <c r="D51" s="882"/>
      <c r="E51" s="882"/>
      <c r="F51" s="882"/>
      <c r="G51" s="882"/>
      <c r="H51" s="882"/>
      <c r="I51" s="882"/>
      <c r="J51" s="882"/>
      <c r="K51" s="882"/>
      <c r="L51" s="882"/>
      <c r="M51" s="882"/>
      <c r="N51" s="882"/>
      <c r="O51" s="882"/>
      <c r="P51" s="882"/>
      <c r="Q51" s="882"/>
      <c r="R51" s="882"/>
      <c r="S51" s="882"/>
      <c r="T51" s="882"/>
      <c r="U51" s="882"/>
      <c r="V51" s="882"/>
      <c r="W51" s="882"/>
      <c r="X51" s="882"/>
      <c r="Y51" s="882"/>
      <c r="Z51" s="882"/>
      <c r="AA51" s="883"/>
      <c r="AB51" s="16"/>
    </row>
    <row r="52" spans="1:28" ht="1.9" customHeight="1" x14ac:dyDescent="0.2">
      <c r="A52" s="100"/>
      <c r="B52" s="101"/>
      <c r="C52" s="881"/>
      <c r="D52" s="882"/>
      <c r="E52" s="882"/>
      <c r="F52" s="882"/>
      <c r="G52" s="882"/>
      <c r="H52" s="882"/>
      <c r="I52" s="882"/>
      <c r="J52" s="882"/>
      <c r="K52" s="882"/>
      <c r="L52" s="882"/>
      <c r="M52" s="882"/>
      <c r="N52" s="882"/>
      <c r="O52" s="882"/>
      <c r="P52" s="882"/>
      <c r="Q52" s="882"/>
      <c r="R52" s="882"/>
      <c r="S52" s="882"/>
      <c r="T52" s="882"/>
      <c r="U52" s="882"/>
      <c r="V52" s="882"/>
      <c r="W52" s="882"/>
      <c r="X52" s="882"/>
      <c r="Y52" s="882"/>
      <c r="Z52" s="882"/>
      <c r="AA52" s="883"/>
      <c r="AB52" s="16"/>
    </row>
    <row r="53" spans="1:28" ht="9.6" customHeight="1" x14ac:dyDescent="0.2">
      <c r="A53" s="100"/>
      <c r="B53" s="101"/>
      <c r="C53" s="881"/>
      <c r="D53" s="882"/>
      <c r="E53" s="882"/>
      <c r="F53" s="882"/>
      <c r="G53" s="882"/>
      <c r="H53" s="882"/>
      <c r="I53" s="882"/>
      <c r="J53" s="882"/>
      <c r="K53" s="882"/>
      <c r="L53" s="882"/>
      <c r="M53" s="882"/>
      <c r="N53" s="882"/>
      <c r="O53" s="882"/>
      <c r="P53" s="882"/>
      <c r="Q53" s="882"/>
      <c r="R53" s="882"/>
      <c r="S53" s="882"/>
      <c r="T53" s="882"/>
      <c r="U53" s="882"/>
      <c r="V53" s="882"/>
      <c r="W53" s="882"/>
      <c r="X53" s="882"/>
      <c r="Y53" s="882"/>
      <c r="Z53" s="882"/>
      <c r="AA53" s="883"/>
      <c r="AB53" s="16"/>
    </row>
    <row r="54" spans="1:28" ht="6.6" customHeight="1" thickBot="1" x14ac:dyDescent="0.25">
      <c r="A54" s="100"/>
      <c r="B54" s="101"/>
      <c r="C54" s="884"/>
      <c r="D54" s="885"/>
      <c r="E54" s="885"/>
      <c r="F54" s="885"/>
      <c r="G54" s="885"/>
      <c r="H54" s="885"/>
      <c r="I54" s="885"/>
      <c r="J54" s="885"/>
      <c r="K54" s="885"/>
      <c r="L54" s="885"/>
      <c r="M54" s="885"/>
      <c r="N54" s="885"/>
      <c r="O54" s="885"/>
      <c r="P54" s="885"/>
      <c r="Q54" s="885"/>
      <c r="R54" s="885"/>
      <c r="S54" s="885"/>
      <c r="T54" s="885"/>
      <c r="U54" s="885"/>
      <c r="V54" s="885"/>
      <c r="W54" s="885"/>
      <c r="X54" s="885"/>
      <c r="Y54" s="885"/>
      <c r="Z54" s="885"/>
      <c r="AA54" s="886"/>
      <c r="AB54" s="16"/>
    </row>
    <row r="55" spans="1:28" ht="8.4499999999999993" customHeight="1" x14ac:dyDescent="0.2">
      <c r="A55" s="100"/>
      <c r="B55" s="102"/>
      <c r="C55" s="103"/>
      <c r="D55" s="103"/>
      <c r="E55" s="103"/>
      <c r="F55" s="103"/>
      <c r="G55" s="103"/>
      <c r="H55" s="103"/>
      <c r="I55" s="103"/>
      <c r="J55" s="103"/>
      <c r="K55" s="103"/>
      <c r="L55" s="103"/>
      <c r="M55" s="103"/>
      <c r="N55" s="103"/>
      <c r="O55" s="103"/>
      <c r="P55" s="103"/>
      <c r="Q55" s="103"/>
      <c r="R55" s="103"/>
      <c r="S55" s="103"/>
      <c r="T55" s="103"/>
      <c r="U55" s="103"/>
      <c r="V55" s="103"/>
      <c r="W55" s="103"/>
      <c r="X55" s="103"/>
      <c r="Y55" s="103"/>
      <c r="Z55" s="103"/>
      <c r="AA55" s="103"/>
      <c r="AB55" s="21"/>
    </row>
    <row r="56" spans="1:28" ht="9.6" customHeight="1" thickBot="1" x14ac:dyDescent="0.25">
      <c r="A56" s="100"/>
      <c r="B56" s="104"/>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c r="AA56" s="105"/>
      <c r="AB56" s="23"/>
    </row>
    <row r="57" spans="1:28" ht="15.75" customHeight="1" x14ac:dyDescent="0.2">
      <c r="A57" s="100"/>
      <c r="B57" s="106"/>
      <c r="C57" s="771" t="s">
        <v>46</v>
      </c>
      <c r="D57" s="772"/>
      <c r="E57" s="772"/>
      <c r="F57" s="772"/>
      <c r="G57" s="772"/>
      <c r="H57" s="928" t="s">
        <v>91</v>
      </c>
      <c r="I57" s="929"/>
      <c r="J57" s="772" t="s">
        <v>64</v>
      </c>
      <c r="K57" s="772"/>
      <c r="L57" s="772"/>
      <c r="M57" s="773"/>
      <c r="N57" s="771" t="s">
        <v>53</v>
      </c>
      <c r="O57" s="772"/>
      <c r="P57" s="772"/>
      <c r="Q57" s="772"/>
      <c r="R57" s="772"/>
      <c r="S57" s="772"/>
      <c r="T57" s="772"/>
      <c r="U57" s="773"/>
      <c r="V57" s="777" t="s">
        <v>54</v>
      </c>
      <c r="W57" s="777"/>
      <c r="X57" s="777"/>
      <c r="Y57" s="777"/>
      <c r="Z57" s="777"/>
      <c r="AA57" s="778"/>
      <c r="AB57" s="25"/>
    </row>
    <row r="58" spans="1:28" ht="9.75" customHeight="1" x14ac:dyDescent="0.2">
      <c r="A58" s="100"/>
      <c r="B58" s="86"/>
      <c r="C58" s="774"/>
      <c r="D58" s="775"/>
      <c r="E58" s="775"/>
      <c r="F58" s="775"/>
      <c r="G58" s="775"/>
      <c r="H58" s="930"/>
      <c r="I58" s="931"/>
      <c r="J58" s="775"/>
      <c r="K58" s="775"/>
      <c r="L58" s="775"/>
      <c r="M58" s="776"/>
      <c r="N58" s="774"/>
      <c r="O58" s="888"/>
      <c r="P58" s="888"/>
      <c r="Q58" s="888"/>
      <c r="R58" s="888"/>
      <c r="S58" s="888"/>
      <c r="T58" s="888"/>
      <c r="U58" s="776"/>
      <c r="V58" s="889"/>
      <c r="W58" s="889"/>
      <c r="X58" s="889"/>
      <c r="Y58" s="889"/>
      <c r="Z58" s="889"/>
      <c r="AA58" s="780"/>
      <c r="AB58" s="25"/>
    </row>
    <row r="59" spans="1:28" ht="21" hidden="1" customHeight="1" x14ac:dyDescent="0.2">
      <c r="A59" s="100"/>
      <c r="B59" s="86"/>
      <c r="C59" s="113"/>
      <c r="D59" s="114"/>
      <c r="E59" s="114"/>
      <c r="F59" s="114"/>
      <c r="G59" s="114"/>
      <c r="H59" s="115"/>
      <c r="I59" s="113"/>
      <c r="J59" s="114"/>
      <c r="K59" s="114"/>
      <c r="L59" s="114"/>
      <c r="M59" s="115"/>
      <c r="N59" s="774"/>
      <c r="O59" s="888"/>
      <c r="P59" s="888"/>
      <c r="Q59" s="888"/>
      <c r="R59" s="888"/>
      <c r="S59" s="888"/>
      <c r="T59" s="888"/>
      <c r="U59" s="776"/>
      <c r="V59" s="889"/>
      <c r="W59" s="889"/>
      <c r="X59" s="889"/>
      <c r="Y59" s="889"/>
      <c r="Z59" s="889"/>
      <c r="AA59" s="780"/>
      <c r="AB59" s="25"/>
    </row>
    <row r="60" spans="1:28" ht="212.25" customHeight="1" x14ac:dyDescent="0.2">
      <c r="A60" s="100"/>
      <c r="B60" s="106"/>
      <c r="C60" s="873" t="s">
        <v>142</v>
      </c>
      <c r="D60" s="873"/>
      <c r="E60" s="873"/>
      <c r="F60" s="873"/>
      <c r="G60" s="873"/>
      <c r="H60" s="874" t="s">
        <v>122</v>
      </c>
      <c r="I60" s="874"/>
      <c r="J60" s="875" t="s">
        <v>143</v>
      </c>
      <c r="K60" s="875"/>
      <c r="L60" s="875"/>
      <c r="M60" s="875"/>
      <c r="N60" s="873" t="s">
        <v>122</v>
      </c>
      <c r="O60" s="873"/>
      <c r="P60" s="873"/>
      <c r="Q60" s="873"/>
      <c r="R60" s="873"/>
      <c r="S60" s="873"/>
      <c r="T60" s="873"/>
      <c r="U60" s="873"/>
      <c r="V60" s="873" t="s">
        <v>124</v>
      </c>
      <c r="W60" s="873"/>
      <c r="X60" s="873"/>
      <c r="Y60" s="873"/>
      <c r="Z60" s="873"/>
      <c r="AA60" s="873"/>
      <c r="AB60" s="27"/>
    </row>
    <row r="61" spans="1:28" ht="204" customHeight="1" x14ac:dyDescent="0.2">
      <c r="A61" s="100"/>
      <c r="B61" s="106"/>
      <c r="C61" s="873" t="s">
        <v>144</v>
      </c>
      <c r="D61" s="873"/>
      <c r="E61" s="873"/>
      <c r="F61" s="873"/>
      <c r="G61" s="873"/>
      <c r="H61" s="874" t="s">
        <v>145</v>
      </c>
      <c r="I61" s="874"/>
      <c r="J61" s="927" t="s">
        <v>146</v>
      </c>
      <c r="K61" s="749"/>
      <c r="L61" s="749"/>
      <c r="M61" s="749"/>
      <c r="N61" s="873" t="s">
        <v>145</v>
      </c>
      <c r="O61" s="873"/>
      <c r="P61" s="873"/>
      <c r="Q61" s="873"/>
      <c r="R61" s="873"/>
      <c r="S61" s="873"/>
      <c r="T61" s="873"/>
      <c r="U61" s="873"/>
      <c r="V61" s="873" t="s">
        <v>124</v>
      </c>
      <c r="W61" s="873"/>
      <c r="X61" s="873"/>
      <c r="Y61" s="873"/>
      <c r="Z61" s="873"/>
      <c r="AA61" s="873"/>
      <c r="AB61" s="27"/>
    </row>
    <row r="62" spans="1:28" ht="168.75" customHeight="1" x14ac:dyDescent="0.2">
      <c r="A62" s="100"/>
      <c r="B62" s="106"/>
      <c r="C62" s="870"/>
      <c r="D62" s="870"/>
      <c r="E62" s="870"/>
      <c r="F62" s="870"/>
      <c r="G62" s="870"/>
      <c r="H62" s="870"/>
      <c r="I62" s="870"/>
      <c r="J62" s="923"/>
      <c r="K62" s="923"/>
      <c r="L62" s="923"/>
      <c r="M62" s="923"/>
      <c r="N62" s="872"/>
      <c r="O62" s="872"/>
      <c r="P62" s="872"/>
      <c r="Q62" s="872"/>
      <c r="R62" s="872"/>
      <c r="S62" s="872"/>
      <c r="T62" s="872"/>
      <c r="U62" s="872"/>
      <c r="V62" s="872"/>
      <c r="W62" s="872"/>
      <c r="X62" s="872"/>
      <c r="Y62" s="872"/>
      <c r="Z62" s="872"/>
      <c r="AA62" s="924"/>
      <c r="AB62" s="27"/>
    </row>
    <row r="63" spans="1:28" ht="181.5" customHeight="1" thickBot="1" x14ac:dyDescent="0.25">
      <c r="A63" s="100"/>
      <c r="B63" s="106"/>
      <c r="C63" s="870"/>
      <c r="D63" s="870"/>
      <c r="E63" s="870"/>
      <c r="F63" s="870"/>
      <c r="G63" s="870"/>
      <c r="H63" s="870"/>
      <c r="I63" s="870"/>
      <c r="J63" s="923"/>
      <c r="K63" s="923"/>
      <c r="L63" s="923"/>
      <c r="M63" s="923"/>
      <c r="N63" s="925"/>
      <c r="O63" s="925"/>
      <c r="P63" s="925"/>
      <c r="Q63" s="925"/>
      <c r="R63" s="925"/>
      <c r="S63" s="925"/>
      <c r="T63" s="925"/>
      <c r="U63" s="925"/>
      <c r="V63" s="925"/>
      <c r="W63" s="925"/>
      <c r="X63" s="925"/>
      <c r="Y63" s="925"/>
      <c r="Z63" s="925"/>
      <c r="AA63" s="926"/>
      <c r="AB63" s="27"/>
    </row>
    <row r="64" spans="1:28" ht="9" customHeight="1" thickBot="1" x14ac:dyDescent="0.25">
      <c r="A64" s="100"/>
      <c r="B64" s="106"/>
      <c r="C64" s="864"/>
      <c r="D64" s="865"/>
      <c r="E64" s="865"/>
      <c r="F64" s="865"/>
      <c r="G64" s="865"/>
      <c r="H64" s="921"/>
      <c r="I64" s="922"/>
      <c r="J64" s="865"/>
      <c r="K64" s="865"/>
      <c r="L64" s="865"/>
      <c r="M64" s="865"/>
      <c r="N64" s="866"/>
      <c r="O64" s="867"/>
      <c r="P64" s="867"/>
      <c r="Q64" s="867"/>
      <c r="R64" s="867"/>
      <c r="S64" s="867"/>
      <c r="T64" s="867"/>
      <c r="U64" s="868"/>
      <c r="V64" s="866"/>
      <c r="W64" s="867"/>
      <c r="X64" s="867"/>
      <c r="Y64" s="867"/>
      <c r="Z64" s="867"/>
      <c r="AA64" s="869"/>
      <c r="AB64" s="27"/>
    </row>
    <row r="65" spans="1:28" x14ac:dyDescent="0.2">
      <c r="A65" s="100"/>
      <c r="B65" s="108"/>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29"/>
    </row>
    <row r="66" spans="1:28" x14ac:dyDescent="0.2">
      <c r="A66" s="100"/>
      <c r="B66" s="100"/>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00"/>
    </row>
    <row r="67" spans="1:28" x14ac:dyDescent="0.2">
      <c r="A67" s="100"/>
      <c r="B67" s="10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00"/>
    </row>
    <row r="68" spans="1:28" x14ac:dyDescent="0.2">
      <c r="A68" s="100"/>
      <c r="B68" s="100"/>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row>
    <row r="104" ht="6" customHeight="1" x14ac:dyDescent="0.2"/>
  </sheetData>
  <mergeCells count="104">
    <mergeCell ref="C10:H11"/>
    <mergeCell ref="I10:Q11"/>
    <mergeCell ref="R10:U10"/>
    <mergeCell ref="V10:AA10"/>
    <mergeCell ref="R11:U11"/>
    <mergeCell ref="V11:AA11"/>
    <mergeCell ref="B2:H4"/>
    <mergeCell ref="I2:AC2"/>
    <mergeCell ref="I3:P3"/>
    <mergeCell ref="Q3:AC3"/>
    <mergeCell ref="I4:AC4"/>
    <mergeCell ref="C7:H8"/>
    <mergeCell ref="I7:AA8"/>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C41:G41"/>
    <mergeCell ref="K41:AA41"/>
    <mergeCell ref="C44:AA45"/>
    <mergeCell ref="C46:AA54"/>
    <mergeCell ref="C57:G58"/>
    <mergeCell ref="H57:I58"/>
    <mergeCell ref="J57:M58"/>
    <mergeCell ref="N57:U59"/>
    <mergeCell ref="V57:AA59"/>
    <mergeCell ref="C60:G60"/>
    <mergeCell ref="H60:I60"/>
    <mergeCell ref="J60:M60"/>
    <mergeCell ref="N60:U60"/>
    <mergeCell ref="V60:AA60"/>
    <mergeCell ref="C61:G61"/>
    <mergeCell ref="H61:I61"/>
    <mergeCell ref="J61:M61"/>
    <mergeCell ref="N61:U61"/>
    <mergeCell ref="V61:AA61"/>
    <mergeCell ref="C64:G64"/>
    <mergeCell ref="H64:I64"/>
    <mergeCell ref="J64:M64"/>
    <mergeCell ref="N64:U64"/>
    <mergeCell ref="V64:AA64"/>
    <mergeCell ref="C62:G62"/>
    <mergeCell ref="H62:I62"/>
    <mergeCell ref="J62:M62"/>
    <mergeCell ref="N62:U62"/>
    <mergeCell ref="V62:AA62"/>
    <mergeCell ref="C63:G63"/>
    <mergeCell ref="H63:I63"/>
    <mergeCell ref="J63:M63"/>
    <mergeCell ref="N63:U63"/>
    <mergeCell ref="V63:AA63"/>
  </mergeCells>
  <pageMargins left="0.7" right="0.7" top="0.75" bottom="0.75" header="0.3" footer="0.3"/>
  <drawing r:id="rId1"/>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03"/>
  <sheetViews>
    <sheetView workbookViewId="0">
      <selection activeCell="I16" sqref="I16:AA16"/>
    </sheetView>
  </sheetViews>
  <sheetFormatPr baseColWidth="10" defaultColWidth="3.7109375" defaultRowHeight="14.25" x14ac:dyDescent="0.2"/>
  <cols>
    <col min="1" max="1" width="3.7109375" style="48"/>
    <col min="2" max="2" width="2.85546875" style="48" customWidth="1"/>
    <col min="3" max="6" width="2.7109375" style="48" customWidth="1"/>
    <col min="7" max="7" width="4.28515625" style="48" customWidth="1"/>
    <col min="8" max="8" width="14.28515625" style="48" customWidth="1"/>
    <col min="9" max="9" width="14.7109375" style="48" customWidth="1"/>
    <col min="10" max="10" width="15" style="48" customWidth="1"/>
    <col min="11" max="12" width="3.42578125" style="48" customWidth="1"/>
    <col min="13" max="15" width="2.7109375" style="48" customWidth="1"/>
    <col min="16" max="16" width="3.42578125" style="48" customWidth="1"/>
    <col min="17" max="17" width="3.5703125" style="48" customWidth="1"/>
    <col min="18" max="18" width="3.7109375" style="48"/>
    <col min="19" max="19" width="3.28515625" style="48" customWidth="1"/>
    <col min="20" max="20" width="7.42578125" style="48" customWidth="1"/>
    <col min="21" max="21" width="3.5703125" style="48" customWidth="1"/>
    <col min="22" max="22" width="3.7109375" style="48"/>
    <col min="23" max="25" width="5" style="48" customWidth="1"/>
    <col min="26" max="26" width="6.7109375" style="48" customWidth="1"/>
    <col min="27" max="27" width="4.140625" style="48" customWidth="1"/>
    <col min="28" max="28" width="2" style="48" customWidth="1"/>
    <col min="29" max="16384" width="3.7109375" style="48"/>
  </cols>
  <sheetData>
    <row r="1" spans="1:28" ht="15" thickBot="1" x14ac:dyDescent="0.25">
      <c r="A1" s="46"/>
      <c r="B1" s="47"/>
      <c r="C1" s="47"/>
      <c r="D1" s="47"/>
      <c r="E1" s="47"/>
      <c r="F1" s="47"/>
    </row>
    <row r="2" spans="1:28" ht="45.75" customHeight="1" x14ac:dyDescent="0.2">
      <c r="A2" s="46"/>
      <c r="B2" s="846"/>
      <c r="C2" s="847"/>
      <c r="D2" s="847"/>
      <c r="E2" s="847"/>
      <c r="F2" s="847"/>
      <c r="G2" s="847"/>
      <c r="H2" s="852" t="s">
        <v>0</v>
      </c>
      <c r="I2" s="852"/>
      <c r="J2" s="852"/>
      <c r="K2" s="852"/>
      <c r="L2" s="852"/>
      <c r="M2" s="852"/>
      <c r="N2" s="852"/>
      <c r="O2" s="852"/>
      <c r="P2" s="852"/>
      <c r="Q2" s="852"/>
      <c r="R2" s="852"/>
      <c r="S2" s="852"/>
      <c r="T2" s="852"/>
      <c r="U2" s="852"/>
      <c r="V2" s="852"/>
      <c r="W2" s="852"/>
      <c r="X2" s="852"/>
      <c r="Y2" s="852"/>
      <c r="Z2" s="852"/>
      <c r="AA2" s="852"/>
      <c r="AB2" s="853"/>
    </row>
    <row r="3" spans="1:28" ht="15" x14ac:dyDescent="0.2">
      <c r="A3" s="46"/>
      <c r="B3" s="848"/>
      <c r="C3" s="849"/>
      <c r="D3" s="849"/>
      <c r="E3" s="849"/>
      <c r="F3" s="849"/>
      <c r="G3" s="849"/>
      <c r="H3" s="854" t="s">
        <v>1</v>
      </c>
      <c r="I3" s="854"/>
      <c r="J3" s="854"/>
      <c r="K3" s="854"/>
      <c r="L3" s="854"/>
      <c r="M3" s="854"/>
      <c r="N3" s="854"/>
      <c r="O3" s="854"/>
      <c r="P3" s="854" t="s">
        <v>2</v>
      </c>
      <c r="Q3" s="854"/>
      <c r="R3" s="854"/>
      <c r="S3" s="854"/>
      <c r="T3" s="854"/>
      <c r="U3" s="854"/>
      <c r="V3" s="854"/>
      <c r="W3" s="854"/>
      <c r="X3" s="854"/>
      <c r="Y3" s="854"/>
      <c r="Z3" s="854"/>
      <c r="AA3" s="854"/>
      <c r="AB3" s="855"/>
    </row>
    <row r="4" spans="1:28" ht="15.75" thickBot="1" x14ac:dyDescent="0.25">
      <c r="A4" s="46"/>
      <c r="B4" s="850"/>
      <c r="C4" s="851"/>
      <c r="D4" s="851"/>
      <c r="E4" s="851"/>
      <c r="F4" s="851"/>
      <c r="G4" s="851"/>
      <c r="H4" s="856" t="s">
        <v>3</v>
      </c>
      <c r="I4" s="856"/>
      <c r="J4" s="856"/>
      <c r="K4" s="856"/>
      <c r="L4" s="856"/>
      <c r="M4" s="856"/>
      <c r="N4" s="856"/>
      <c r="O4" s="856"/>
      <c r="P4" s="856"/>
      <c r="Q4" s="856"/>
      <c r="R4" s="856"/>
      <c r="S4" s="856"/>
      <c r="T4" s="856"/>
      <c r="U4" s="856"/>
      <c r="V4" s="856"/>
      <c r="W4" s="856"/>
      <c r="X4" s="856"/>
      <c r="Y4" s="856"/>
      <c r="Z4" s="856"/>
      <c r="AA4" s="856"/>
      <c r="AB4" s="857"/>
    </row>
    <row r="5" spans="1:28" ht="15" x14ac:dyDescent="0.2">
      <c r="A5" s="46"/>
      <c r="B5" s="46"/>
      <c r="C5" s="46"/>
      <c r="D5" s="46"/>
      <c r="E5" s="46"/>
      <c r="F5" s="46"/>
      <c r="G5" s="46"/>
      <c r="H5" s="49"/>
      <c r="I5" s="49"/>
      <c r="J5" s="49"/>
      <c r="K5" s="49"/>
      <c r="L5" s="49"/>
      <c r="M5" s="49"/>
      <c r="N5" s="49"/>
      <c r="O5" s="49"/>
      <c r="P5" s="49"/>
      <c r="Q5" s="49"/>
      <c r="R5" s="49"/>
      <c r="S5" s="49"/>
      <c r="T5" s="49"/>
      <c r="U5" s="49"/>
      <c r="V5" s="49"/>
      <c r="W5" s="49"/>
      <c r="X5" s="49"/>
      <c r="Y5" s="49"/>
      <c r="Z5" s="49"/>
      <c r="AA5" s="49"/>
      <c r="AB5" s="49"/>
    </row>
    <row r="6" spans="1:28" ht="15.75" thickBot="1" x14ac:dyDescent="0.25">
      <c r="B6" s="50"/>
      <c r="C6" s="51"/>
      <c r="D6" s="51"/>
      <c r="E6" s="51"/>
      <c r="F6" s="51"/>
      <c r="G6" s="51"/>
      <c r="H6" s="51"/>
      <c r="I6" s="52"/>
      <c r="J6" s="52"/>
      <c r="K6" s="52"/>
      <c r="L6" s="52"/>
      <c r="M6" s="52"/>
      <c r="N6" s="52"/>
      <c r="O6" s="52"/>
      <c r="P6" s="52"/>
      <c r="Q6" s="52"/>
      <c r="R6" s="53"/>
      <c r="S6" s="53"/>
      <c r="T6" s="53"/>
      <c r="U6" s="53"/>
      <c r="V6" s="53"/>
      <c r="W6" s="51"/>
      <c r="X6" s="51"/>
      <c r="Y6" s="51"/>
      <c r="Z6" s="51"/>
      <c r="AA6" s="51"/>
      <c r="AB6" s="54"/>
    </row>
    <row r="7" spans="1:28" ht="15" customHeight="1" x14ac:dyDescent="0.2">
      <c r="B7" s="55"/>
      <c r="C7" s="666" t="s">
        <v>4</v>
      </c>
      <c r="D7" s="667"/>
      <c r="E7" s="667"/>
      <c r="F7" s="667"/>
      <c r="G7" s="667"/>
      <c r="H7" s="668"/>
      <c r="I7" s="700" t="s">
        <v>970</v>
      </c>
      <c r="J7" s="701"/>
      <c r="K7" s="701"/>
      <c r="L7" s="701"/>
      <c r="M7" s="701"/>
      <c r="N7" s="701"/>
      <c r="O7" s="701"/>
      <c r="P7" s="701"/>
      <c r="Q7" s="701"/>
      <c r="R7" s="701"/>
      <c r="S7" s="701"/>
      <c r="T7" s="701"/>
      <c r="U7" s="701"/>
      <c r="V7" s="701"/>
      <c r="W7" s="701"/>
      <c r="X7" s="701"/>
      <c r="Y7" s="701"/>
      <c r="Z7" s="701"/>
      <c r="AA7" s="702"/>
      <c r="AB7" s="56"/>
    </row>
    <row r="8" spans="1:28" ht="15.75" thickBot="1" x14ac:dyDescent="0.25">
      <c r="B8" s="55"/>
      <c r="C8" s="669"/>
      <c r="D8" s="670"/>
      <c r="E8" s="670"/>
      <c r="F8" s="670"/>
      <c r="G8" s="670"/>
      <c r="H8" s="671"/>
      <c r="I8" s="703"/>
      <c r="J8" s="704"/>
      <c r="K8" s="704"/>
      <c r="L8" s="704"/>
      <c r="M8" s="704"/>
      <c r="N8" s="704"/>
      <c r="O8" s="704"/>
      <c r="P8" s="704"/>
      <c r="Q8" s="704"/>
      <c r="R8" s="704"/>
      <c r="S8" s="704"/>
      <c r="T8" s="704"/>
      <c r="U8" s="704"/>
      <c r="V8" s="704"/>
      <c r="W8" s="704"/>
      <c r="X8" s="704"/>
      <c r="Y8" s="704"/>
      <c r="Z8" s="704"/>
      <c r="AA8" s="705"/>
      <c r="AB8" s="56"/>
    </row>
    <row r="9" spans="1:28" ht="15.75" thickBot="1" x14ac:dyDescent="0.25">
      <c r="B9" s="55"/>
      <c r="C9" s="57"/>
      <c r="D9" s="57"/>
      <c r="E9" s="57"/>
      <c r="F9" s="57"/>
      <c r="G9" s="57"/>
      <c r="H9" s="57"/>
      <c r="I9" s="58"/>
      <c r="J9" s="58"/>
      <c r="K9" s="58"/>
      <c r="L9" s="58"/>
      <c r="M9" s="58"/>
      <c r="N9" s="58"/>
      <c r="O9" s="58"/>
      <c r="P9" s="58"/>
      <c r="Q9" s="58"/>
      <c r="R9" s="59"/>
      <c r="S9" s="59"/>
      <c r="T9" s="59"/>
      <c r="U9" s="59"/>
      <c r="V9" s="59"/>
      <c r="W9" s="57"/>
      <c r="X9" s="57"/>
      <c r="Y9" s="57"/>
      <c r="Z9" s="57"/>
      <c r="AA9" s="57"/>
      <c r="AB9" s="56"/>
    </row>
    <row r="10" spans="1:28" ht="15" customHeight="1" thickBot="1" x14ac:dyDescent="0.25">
      <c r="B10" s="55"/>
      <c r="C10" s="666" t="s">
        <v>6</v>
      </c>
      <c r="D10" s="667"/>
      <c r="E10" s="667"/>
      <c r="F10" s="667"/>
      <c r="G10" s="667"/>
      <c r="H10" s="668"/>
      <c r="I10" s="838" t="s">
        <v>971</v>
      </c>
      <c r="J10" s="839"/>
      <c r="K10" s="839"/>
      <c r="L10" s="839"/>
      <c r="M10" s="839"/>
      <c r="N10" s="839"/>
      <c r="O10" s="839"/>
      <c r="P10" s="839"/>
      <c r="Q10" s="840"/>
      <c r="R10" s="708" t="s">
        <v>8</v>
      </c>
      <c r="S10" s="709"/>
      <c r="T10" s="709"/>
      <c r="U10" s="710"/>
      <c r="V10" s="608" t="s">
        <v>9</v>
      </c>
      <c r="W10" s="609"/>
      <c r="X10" s="609"/>
      <c r="Y10" s="609"/>
      <c r="Z10" s="609"/>
      <c r="AA10" s="610"/>
      <c r="AB10" s="56"/>
    </row>
    <row r="11" spans="1:28" ht="28.5" customHeight="1" thickBot="1" x14ac:dyDescent="0.25">
      <c r="B11" s="55"/>
      <c r="C11" s="669"/>
      <c r="D11" s="670"/>
      <c r="E11" s="670"/>
      <c r="F11" s="670"/>
      <c r="G11" s="670"/>
      <c r="H11" s="671"/>
      <c r="I11" s="841"/>
      <c r="J11" s="842"/>
      <c r="K11" s="842"/>
      <c r="L11" s="842"/>
      <c r="M11" s="842"/>
      <c r="N11" s="842"/>
      <c r="O11" s="842"/>
      <c r="P11" s="842"/>
      <c r="Q11" s="843"/>
      <c r="R11" s="804" t="s">
        <v>972</v>
      </c>
      <c r="S11" s="844"/>
      <c r="T11" s="844"/>
      <c r="U11" s="845"/>
      <c r="V11" s="1516">
        <v>1</v>
      </c>
      <c r="W11" s="1528"/>
      <c r="X11" s="1528"/>
      <c r="Y11" s="1528"/>
      <c r="Z11" s="1528"/>
      <c r="AA11" s="1529"/>
      <c r="AB11" s="56"/>
    </row>
    <row r="12" spans="1:28" ht="15" thickBot="1" x14ac:dyDescent="0.25">
      <c r="B12" s="60"/>
      <c r="C12" s="61"/>
      <c r="D12" s="61"/>
      <c r="E12" s="61"/>
      <c r="F12" s="61"/>
      <c r="G12" s="61"/>
      <c r="H12" s="61"/>
      <c r="I12" s="61"/>
      <c r="J12" s="61"/>
      <c r="K12" s="61"/>
      <c r="L12" s="61"/>
      <c r="M12" s="61"/>
      <c r="N12" s="61"/>
      <c r="O12" s="61"/>
      <c r="P12" s="61"/>
      <c r="Q12" s="61"/>
      <c r="R12" s="61"/>
      <c r="S12" s="61"/>
      <c r="T12" s="61"/>
      <c r="U12" s="61"/>
      <c r="V12" s="61"/>
      <c r="W12" s="61"/>
      <c r="X12" s="61"/>
      <c r="Y12" s="61"/>
      <c r="Z12" s="61"/>
      <c r="AA12" s="61"/>
      <c r="AB12" s="62"/>
    </row>
    <row r="13" spans="1:28" ht="15" customHeight="1" x14ac:dyDescent="0.2">
      <c r="B13" s="60"/>
      <c r="C13" s="666" t="s">
        <v>11</v>
      </c>
      <c r="D13" s="667"/>
      <c r="E13" s="667"/>
      <c r="F13" s="667"/>
      <c r="G13" s="667"/>
      <c r="H13" s="668"/>
      <c r="I13" s="829" t="s">
        <v>973</v>
      </c>
      <c r="J13" s="830"/>
      <c r="K13" s="830"/>
      <c r="L13" s="830"/>
      <c r="M13" s="830"/>
      <c r="N13" s="830"/>
      <c r="O13" s="830"/>
      <c r="P13" s="830"/>
      <c r="Q13" s="830"/>
      <c r="R13" s="830"/>
      <c r="S13" s="831"/>
      <c r="T13" s="666" t="s">
        <v>13</v>
      </c>
      <c r="U13" s="667"/>
      <c r="V13" s="667"/>
      <c r="W13" s="667"/>
      <c r="X13" s="667"/>
      <c r="Y13" s="667"/>
      <c r="Z13" s="667"/>
      <c r="AA13" s="668"/>
      <c r="AB13" s="62"/>
    </row>
    <row r="14" spans="1:28" ht="46.9" customHeight="1" thickBot="1" x14ac:dyDescent="0.25">
      <c r="B14" s="60"/>
      <c r="C14" s="669"/>
      <c r="D14" s="670"/>
      <c r="E14" s="670"/>
      <c r="F14" s="670"/>
      <c r="G14" s="670"/>
      <c r="H14" s="671"/>
      <c r="I14" s="832"/>
      <c r="J14" s="833"/>
      <c r="K14" s="833"/>
      <c r="L14" s="833"/>
      <c r="M14" s="833"/>
      <c r="N14" s="833"/>
      <c r="O14" s="833"/>
      <c r="P14" s="833"/>
      <c r="Q14" s="833"/>
      <c r="R14" s="833"/>
      <c r="S14" s="834"/>
      <c r="T14" s="835" t="s">
        <v>974</v>
      </c>
      <c r="U14" s="836"/>
      <c r="V14" s="836"/>
      <c r="W14" s="836"/>
      <c r="X14" s="836"/>
      <c r="Y14" s="836"/>
      <c r="Z14" s="836"/>
      <c r="AA14" s="837"/>
      <c r="AB14" s="62"/>
    </row>
    <row r="15" spans="1:28" ht="15" thickBot="1" x14ac:dyDescent="0.25">
      <c r="B15" s="60"/>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2"/>
    </row>
    <row r="16" spans="1:28" ht="57.75" customHeight="1" thickBot="1" x14ac:dyDescent="0.25">
      <c r="B16" s="60"/>
      <c r="C16" s="629" t="s">
        <v>15</v>
      </c>
      <c r="D16" s="630"/>
      <c r="E16" s="630"/>
      <c r="F16" s="630"/>
      <c r="G16" s="630"/>
      <c r="H16" s="631"/>
      <c r="I16" s="801" t="s">
        <v>975</v>
      </c>
      <c r="J16" s="802"/>
      <c r="K16" s="802"/>
      <c r="L16" s="802"/>
      <c r="M16" s="802"/>
      <c r="N16" s="802"/>
      <c r="O16" s="802"/>
      <c r="P16" s="802"/>
      <c r="Q16" s="802"/>
      <c r="R16" s="802"/>
      <c r="S16" s="802"/>
      <c r="T16" s="802"/>
      <c r="U16" s="802"/>
      <c r="V16" s="802"/>
      <c r="W16" s="802"/>
      <c r="X16" s="802"/>
      <c r="Y16" s="802"/>
      <c r="Z16" s="802"/>
      <c r="AA16" s="803"/>
      <c r="AB16" s="62"/>
    </row>
    <row r="17" spans="2:28" ht="16.5" customHeight="1" thickBot="1" x14ac:dyDescent="0.25">
      <c r="B17" s="60"/>
      <c r="C17" s="59"/>
      <c r="D17" s="59"/>
      <c r="E17" s="59"/>
      <c r="F17" s="59"/>
      <c r="G17" s="59"/>
      <c r="H17" s="59"/>
      <c r="I17" s="63"/>
      <c r="J17" s="63"/>
      <c r="K17" s="63"/>
      <c r="L17" s="63"/>
      <c r="M17" s="63"/>
      <c r="N17" s="63"/>
      <c r="O17" s="63"/>
      <c r="P17" s="63"/>
      <c r="Q17" s="63"/>
      <c r="R17" s="63"/>
      <c r="S17" s="63"/>
      <c r="T17" s="63"/>
      <c r="U17" s="63"/>
      <c r="V17" s="63"/>
      <c r="W17" s="63"/>
      <c r="X17" s="63"/>
      <c r="Y17" s="63"/>
      <c r="Z17" s="63"/>
      <c r="AA17" s="63"/>
      <c r="AB17" s="62"/>
    </row>
    <row r="18" spans="2:28" ht="87.6" customHeight="1" thickBot="1" x14ac:dyDescent="0.25">
      <c r="B18" s="60"/>
      <c r="C18" s="629" t="s">
        <v>17</v>
      </c>
      <c r="D18" s="630"/>
      <c r="E18" s="630"/>
      <c r="F18" s="630"/>
      <c r="G18" s="630"/>
      <c r="H18" s="631"/>
      <c r="I18" s="801" t="s">
        <v>976</v>
      </c>
      <c r="J18" s="802"/>
      <c r="K18" s="802"/>
      <c r="L18" s="802"/>
      <c r="M18" s="802"/>
      <c r="N18" s="802"/>
      <c r="O18" s="802"/>
      <c r="P18" s="802"/>
      <c r="Q18" s="802"/>
      <c r="R18" s="802"/>
      <c r="S18" s="802"/>
      <c r="T18" s="802"/>
      <c r="U18" s="802"/>
      <c r="V18" s="802"/>
      <c r="W18" s="802"/>
      <c r="X18" s="802"/>
      <c r="Y18" s="802"/>
      <c r="Z18" s="802"/>
      <c r="AA18" s="803"/>
      <c r="AB18" s="62"/>
    </row>
    <row r="19" spans="2:28" ht="16.5" customHeight="1" thickBot="1" x14ac:dyDescent="0.25">
      <c r="B19" s="60"/>
      <c r="C19" s="59"/>
      <c r="D19" s="59"/>
      <c r="E19" s="59"/>
      <c r="F19" s="59"/>
      <c r="G19" s="59"/>
      <c r="H19" s="59"/>
      <c r="I19" s="63"/>
      <c r="J19" s="63"/>
      <c r="K19" s="63"/>
      <c r="L19" s="63"/>
      <c r="M19" s="63"/>
      <c r="N19" s="63"/>
      <c r="O19" s="63"/>
      <c r="P19" s="63"/>
      <c r="Q19" s="63"/>
      <c r="R19" s="63"/>
      <c r="S19" s="63"/>
      <c r="T19" s="63"/>
      <c r="U19" s="63"/>
      <c r="V19" s="63"/>
      <c r="W19" s="63"/>
      <c r="X19" s="63"/>
      <c r="Y19" s="63"/>
      <c r="Z19" s="63"/>
      <c r="AA19" s="63"/>
      <c r="AB19" s="62"/>
    </row>
    <row r="20" spans="2:28" s="46" customFormat="1" ht="22.5" customHeight="1" x14ac:dyDescent="0.2">
      <c r="B20" s="60"/>
      <c r="C20" s="684" t="s">
        <v>19</v>
      </c>
      <c r="D20" s="685"/>
      <c r="E20" s="685"/>
      <c r="F20" s="685"/>
      <c r="G20" s="685"/>
      <c r="H20" s="686"/>
      <c r="I20" s="814" t="s">
        <v>658</v>
      </c>
      <c r="J20" s="815"/>
      <c r="K20" s="815"/>
      <c r="L20" s="816"/>
      <c r="M20" s="608" t="s">
        <v>21</v>
      </c>
      <c r="N20" s="609"/>
      <c r="O20" s="609"/>
      <c r="P20" s="609"/>
      <c r="Q20" s="609"/>
      <c r="R20" s="609"/>
      <c r="S20" s="610"/>
      <c r="T20" s="608" t="s">
        <v>22</v>
      </c>
      <c r="U20" s="609"/>
      <c r="V20" s="609"/>
      <c r="W20" s="609"/>
      <c r="X20" s="609"/>
      <c r="Y20" s="609"/>
      <c r="Z20" s="609"/>
      <c r="AA20" s="610"/>
      <c r="AB20" s="62"/>
    </row>
    <row r="21" spans="2:28" s="46" customFormat="1" ht="30.75" customHeight="1" thickBot="1" x14ac:dyDescent="0.25">
      <c r="B21" s="60"/>
      <c r="C21" s="687"/>
      <c r="D21" s="688"/>
      <c r="E21" s="688"/>
      <c r="F21" s="688"/>
      <c r="G21" s="688"/>
      <c r="H21" s="689"/>
      <c r="I21" s="817"/>
      <c r="J21" s="818"/>
      <c r="K21" s="818"/>
      <c r="L21" s="819"/>
      <c r="M21" s="2290" t="s">
        <v>587</v>
      </c>
      <c r="N21" s="2291"/>
      <c r="O21" s="2291"/>
      <c r="P21" s="2291"/>
      <c r="Q21" s="2291"/>
      <c r="R21" s="2291"/>
      <c r="S21" s="2292"/>
      <c r="T21" s="2055" t="s">
        <v>24</v>
      </c>
      <c r="U21" s="2056"/>
      <c r="V21" s="2056"/>
      <c r="W21" s="2056"/>
      <c r="X21" s="2056"/>
      <c r="Y21" s="2056"/>
      <c r="Z21" s="2056"/>
      <c r="AA21" s="2057"/>
      <c r="AB21" s="62"/>
    </row>
    <row r="22" spans="2:28" ht="15" thickBot="1" x14ac:dyDescent="0.25">
      <c r="B22" s="60"/>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2"/>
    </row>
    <row r="23" spans="2:28" ht="31.5" customHeight="1" x14ac:dyDescent="0.2">
      <c r="B23" s="60"/>
      <c r="C23" s="608" t="s">
        <v>25</v>
      </c>
      <c r="D23" s="609"/>
      <c r="E23" s="609"/>
      <c r="F23" s="609"/>
      <c r="G23" s="609"/>
      <c r="H23" s="609"/>
      <c r="I23" s="610"/>
      <c r="J23" s="608" t="s">
        <v>26</v>
      </c>
      <c r="K23" s="609"/>
      <c r="L23" s="609"/>
      <c r="M23" s="609"/>
      <c r="N23" s="609"/>
      <c r="O23" s="609"/>
      <c r="P23" s="610"/>
      <c r="Q23" s="608" t="s">
        <v>27</v>
      </c>
      <c r="R23" s="609"/>
      <c r="S23" s="609"/>
      <c r="T23" s="609"/>
      <c r="U23" s="609"/>
      <c r="V23" s="609"/>
      <c r="W23" s="609"/>
      <c r="X23" s="609"/>
      <c r="Y23" s="609"/>
      <c r="Z23" s="609"/>
      <c r="AA23" s="610"/>
      <c r="AB23" s="62"/>
    </row>
    <row r="24" spans="2:28" ht="48.6" customHeight="1" thickBot="1" x14ac:dyDescent="0.25">
      <c r="B24" s="60"/>
      <c r="C24" s="808" t="s">
        <v>977</v>
      </c>
      <c r="D24" s="809"/>
      <c r="E24" s="809"/>
      <c r="F24" s="809"/>
      <c r="G24" s="809"/>
      <c r="H24" s="809"/>
      <c r="I24" s="810"/>
      <c r="J24" s="808" t="s">
        <v>957</v>
      </c>
      <c r="K24" s="809"/>
      <c r="L24" s="809"/>
      <c r="M24" s="809"/>
      <c r="N24" s="809"/>
      <c r="O24" s="809"/>
      <c r="P24" s="810"/>
      <c r="Q24" s="811" t="s">
        <v>958</v>
      </c>
      <c r="R24" s="812"/>
      <c r="S24" s="812"/>
      <c r="T24" s="812"/>
      <c r="U24" s="812"/>
      <c r="V24" s="812"/>
      <c r="W24" s="812"/>
      <c r="X24" s="812"/>
      <c r="Y24" s="812"/>
      <c r="Z24" s="812"/>
      <c r="AA24" s="813"/>
      <c r="AB24" s="62"/>
    </row>
    <row r="25" spans="2:28" ht="15" thickBot="1" x14ac:dyDescent="0.25">
      <c r="B25" s="60"/>
      <c r="C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62"/>
    </row>
    <row r="26" spans="2:28" ht="95.25" customHeight="1" thickBot="1" x14ac:dyDescent="0.25">
      <c r="B26" s="60"/>
      <c r="C26" s="629" t="s">
        <v>31</v>
      </c>
      <c r="D26" s="630"/>
      <c r="E26" s="630"/>
      <c r="F26" s="630"/>
      <c r="G26" s="630"/>
      <c r="H26" s="631"/>
      <c r="I26" s="2163" t="s">
        <v>978</v>
      </c>
      <c r="J26" s="2164"/>
      <c r="K26" s="2164"/>
      <c r="L26" s="2164"/>
      <c r="M26" s="2164"/>
      <c r="N26" s="2164"/>
      <c r="O26" s="2164"/>
      <c r="P26" s="2164"/>
      <c r="Q26" s="2164"/>
      <c r="R26" s="2164"/>
      <c r="S26" s="2164"/>
      <c r="T26" s="2164"/>
      <c r="U26" s="2164"/>
      <c r="V26" s="2164"/>
      <c r="W26" s="2164"/>
      <c r="X26" s="2164"/>
      <c r="Y26" s="2164"/>
      <c r="Z26" s="2164"/>
      <c r="AA26" s="2165"/>
      <c r="AB26" s="62"/>
    </row>
    <row r="27" spans="2:28" ht="15.75" thickBot="1" x14ac:dyDescent="0.25">
      <c r="B27" s="60"/>
      <c r="C27" s="59"/>
      <c r="D27" s="59"/>
      <c r="E27" s="59"/>
      <c r="F27" s="59"/>
      <c r="G27" s="59"/>
      <c r="H27" s="59"/>
      <c r="I27" s="63"/>
      <c r="J27" s="63"/>
      <c r="K27" s="63"/>
      <c r="L27" s="63"/>
      <c r="M27" s="63"/>
      <c r="N27" s="63"/>
      <c r="O27" s="63"/>
      <c r="P27" s="63"/>
      <c r="Q27" s="63"/>
      <c r="R27" s="63"/>
      <c r="S27" s="63"/>
      <c r="T27" s="63"/>
      <c r="U27" s="63"/>
      <c r="V27" s="63"/>
      <c r="W27" s="63"/>
      <c r="X27" s="63"/>
      <c r="Y27" s="63"/>
      <c r="Z27" s="63"/>
      <c r="AA27" s="63"/>
      <c r="AB27" s="62"/>
    </row>
    <row r="28" spans="2:28" ht="40.9" customHeight="1" thickBot="1" x14ac:dyDescent="0.25">
      <c r="B28" s="60"/>
      <c r="C28" s="629" t="s">
        <v>33</v>
      </c>
      <c r="D28" s="630"/>
      <c r="E28" s="630"/>
      <c r="F28" s="630"/>
      <c r="G28" s="630"/>
      <c r="H28" s="631"/>
      <c r="I28" s="1918" t="s">
        <v>781</v>
      </c>
      <c r="J28" s="801"/>
      <c r="K28" s="617" t="s">
        <v>34</v>
      </c>
      <c r="L28" s="618"/>
      <c r="M28" s="618"/>
      <c r="N28" s="619"/>
      <c r="O28" s="805" t="s">
        <v>35</v>
      </c>
      <c r="P28" s="806"/>
      <c r="Q28" s="806"/>
      <c r="R28" s="807"/>
      <c r="S28" s="313" t="s">
        <v>37</v>
      </c>
      <c r="T28" s="806" t="s">
        <v>36</v>
      </c>
      <c r="U28" s="806"/>
      <c r="V28" s="807"/>
      <c r="W28" s="31"/>
      <c r="X28" s="635" t="s">
        <v>38</v>
      </c>
      <c r="Y28" s="636"/>
      <c r="Z28" s="637"/>
      <c r="AA28" s="65"/>
      <c r="AB28" s="62"/>
    </row>
    <row r="29" spans="2:28" ht="15" thickBot="1" x14ac:dyDescent="0.25">
      <c r="B29" s="60"/>
      <c r="C29" s="61"/>
      <c r="D29" s="61"/>
      <c r="E29" s="61"/>
      <c r="F29" s="61"/>
      <c r="G29" s="61"/>
      <c r="H29" s="61"/>
      <c r="I29" s="61"/>
      <c r="J29" s="61"/>
      <c r="K29" s="61"/>
      <c r="L29" s="61"/>
      <c r="M29" s="61"/>
      <c r="N29" s="61"/>
      <c r="O29" s="61"/>
      <c r="P29" s="61"/>
      <c r="Q29" s="61"/>
      <c r="R29" s="61"/>
      <c r="S29" s="61"/>
      <c r="T29" s="61"/>
      <c r="U29" s="61"/>
      <c r="V29" s="61"/>
      <c r="W29" s="61"/>
      <c r="X29" s="61"/>
      <c r="Y29" s="61"/>
      <c r="Z29" s="61"/>
      <c r="AA29" s="61"/>
      <c r="AB29" s="62"/>
    </row>
    <row r="30" spans="2:28" ht="15" customHeight="1" x14ac:dyDescent="0.25">
      <c r="B30" s="60"/>
      <c r="C30" s="651" t="s">
        <v>39</v>
      </c>
      <c r="D30" s="652"/>
      <c r="E30" s="652"/>
      <c r="F30" s="652"/>
      <c r="G30" s="652"/>
      <c r="H30" s="652"/>
      <c r="I30" s="652"/>
      <c r="J30" s="653"/>
      <c r="K30" s="660" t="s">
        <v>40</v>
      </c>
      <c r="L30" s="661"/>
      <c r="M30" s="661"/>
      <c r="N30" s="661"/>
      <c r="O30" s="661"/>
      <c r="P30" s="661"/>
      <c r="Q30" s="661"/>
      <c r="R30" s="661"/>
      <c r="S30" s="662" t="s">
        <v>41</v>
      </c>
      <c r="T30" s="662"/>
      <c r="U30" s="662"/>
      <c r="V30" s="662"/>
      <c r="W30" s="662"/>
      <c r="X30" s="663" t="s">
        <v>42</v>
      </c>
      <c r="Y30" s="663"/>
      <c r="Z30" s="663"/>
      <c r="AA30" s="664"/>
      <c r="AB30" s="62"/>
    </row>
    <row r="31" spans="2:28" ht="14.25" customHeight="1" x14ac:dyDescent="0.2">
      <c r="B31" s="60"/>
      <c r="C31" s="654"/>
      <c r="D31" s="797"/>
      <c r="E31" s="797"/>
      <c r="F31" s="797"/>
      <c r="G31" s="797"/>
      <c r="H31" s="797"/>
      <c r="I31" s="797"/>
      <c r="J31" s="656"/>
      <c r="K31" s="798" t="s">
        <v>43</v>
      </c>
      <c r="L31" s="799"/>
      <c r="M31" s="799"/>
      <c r="N31" s="799"/>
      <c r="O31" s="799" t="s">
        <v>44</v>
      </c>
      <c r="P31" s="799"/>
      <c r="Q31" s="799"/>
      <c r="R31" s="799"/>
      <c r="S31" s="799" t="s">
        <v>43</v>
      </c>
      <c r="T31" s="799"/>
      <c r="U31" s="799" t="s">
        <v>44</v>
      </c>
      <c r="V31" s="799"/>
      <c r="W31" s="799"/>
      <c r="X31" s="799" t="s">
        <v>43</v>
      </c>
      <c r="Y31" s="799"/>
      <c r="Z31" s="799" t="s">
        <v>44</v>
      </c>
      <c r="AA31" s="800"/>
      <c r="AB31" s="62"/>
    </row>
    <row r="32" spans="2:28" ht="15" customHeight="1" thickBot="1" x14ac:dyDescent="0.25">
      <c r="B32" s="60"/>
      <c r="C32" s="657"/>
      <c r="D32" s="658"/>
      <c r="E32" s="658"/>
      <c r="F32" s="658"/>
      <c r="G32" s="658"/>
      <c r="H32" s="658"/>
      <c r="I32" s="658"/>
      <c r="J32" s="659"/>
      <c r="K32" s="1184">
        <v>0</v>
      </c>
      <c r="L32" s="1185"/>
      <c r="M32" s="1185"/>
      <c r="N32" s="1185"/>
      <c r="O32" s="1185">
        <v>0.1</v>
      </c>
      <c r="P32" s="1185"/>
      <c r="Q32" s="1185"/>
      <c r="R32" s="1185"/>
      <c r="S32" s="1185">
        <v>0.11</v>
      </c>
      <c r="T32" s="1185"/>
      <c r="U32" s="1185">
        <v>0.19</v>
      </c>
      <c r="V32" s="1185"/>
      <c r="W32" s="1185"/>
      <c r="X32" s="1185">
        <v>0.2</v>
      </c>
      <c r="Y32" s="1185"/>
      <c r="Z32" s="1185">
        <v>1</v>
      </c>
      <c r="AA32" s="1186"/>
      <c r="AB32" s="62"/>
    </row>
    <row r="33" spans="2:28" ht="15" thickBot="1" x14ac:dyDescent="0.25">
      <c r="B33" s="60"/>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2"/>
    </row>
    <row r="34" spans="2:28" s="68" customFormat="1" ht="15.75" thickBot="1" x14ac:dyDescent="0.25">
      <c r="B34" s="268"/>
      <c r="C34" s="1008" t="s">
        <v>45</v>
      </c>
      <c r="D34" s="1009"/>
      <c r="E34" s="1009"/>
      <c r="F34" s="1009"/>
      <c r="G34" s="1009"/>
      <c r="H34" s="1009"/>
      <c r="I34" s="1009"/>
      <c r="J34" s="1009"/>
      <c r="K34" s="1009"/>
      <c r="L34" s="1009"/>
      <c r="M34" s="1009"/>
      <c r="N34" s="1009"/>
      <c r="O34" s="1009"/>
      <c r="P34" s="1009"/>
      <c r="Q34" s="1009"/>
      <c r="R34" s="1009"/>
      <c r="S34" s="1009"/>
      <c r="T34" s="1009"/>
      <c r="U34" s="1009"/>
      <c r="V34" s="1009"/>
      <c r="W34" s="1009"/>
      <c r="X34" s="1009"/>
      <c r="Y34" s="1009"/>
      <c r="Z34" s="1009"/>
      <c r="AA34" s="1010"/>
      <c r="AB34" s="62"/>
    </row>
    <row r="35" spans="2:28" s="68" customFormat="1" ht="32.25" customHeight="1" thickBot="1" x14ac:dyDescent="0.25">
      <c r="B35" s="268"/>
      <c r="C35" s="1008" t="s">
        <v>46</v>
      </c>
      <c r="D35" s="1009"/>
      <c r="E35" s="1009"/>
      <c r="F35" s="1009"/>
      <c r="G35" s="1010"/>
      <c r="H35" s="167" t="s">
        <v>979</v>
      </c>
      <c r="I35" s="167" t="s">
        <v>980</v>
      </c>
      <c r="J35" s="167" t="s">
        <v>49</v>
      </c>
      <c r="K35" s="1146" t="s">
        <v>50</v>
      </c>
      <c r="L35" s="1147"/>
      <c r="M35" s="1147"/>
      <c r="N35" s="1147"/>
      <c r="O35" s="1147"/>
      <c r="P35" s="1147"/>
      <c r="Q35" s="1147"/>
      <c r="R35" s="1147"/>
      <c r="S35" s="1147"/>
      <c r="T35" s="1147"/>
      <c r="U35" s="1147"/>
      <c r="V35" s="1147"/>
      <c r="W35" s="1147"/>
      <c r="X35" s="1147"/>
      <c r="Y35" s="1147"/>
      <c r="Z35" s="1147"/>
      <c r="AA35" s="1148"/>
      <c r="AB35" s="62"/>
    </row>
    <row r="36" spans="2:28" s="68" customFormat="1" ht="67.5" customHeight="1" x14ac:dyDescent="0.2">
      <c r="B36" s="268"/>
      <c r="C36" s="1849" t="s">
        <v>853</v>
      </c>
      <c r="D36" s="1850"/>
      <c r="E36" s="1850"/>
      <c r="F36" s="1850"/>
      <c r="G36" s="1851"/>
      <c r="H36" s="407"/>
      <c r="I36" s="407"/>
      <c r="J36" s="408">
        <f>+I36-H36</f>
        <v>0</v>
      </c>
      <c r="K36" s="1152" t="s">
        <v>981</v>
      </c>
      <c r="L36" s="1153"/>
      <c r="M36" s="1153"/>
      <c r="N36" s="1153"/>
      <c r="O36" s="1153"/>
      <c r="P36" s="1153"/>
      <c r="Q36" s="1153"/>
      <c r="R36" s="1153"/>
      <c r="S36" s="1153"/>
      <c r="T36" s="1153"/>
      <c r="U36" s="1153"/>
      <c r="V36" s="1153"/>
      <c r="W36" s="1153"/>
      <c r="X36" s="1153"/>
      <c r="Y36" s="1153"/>
      <c r="Z36" s="1153"/>
      <c r="AA36" s="1154"/>
      <c r="AB36" s="62"/>
    </row>
    <row r="37" spans="2:28" s="68" customFormat="1" ht="98.25" customHeight="1" thickBot="1" x14ac:dyDescent="0.25">
      <c r="B37" s="268"/>
      <c r="C37" s="1849" t="s">
        <v>855</v>
      </c>
      <c r="D37" s="1850"/>
      <c r="E37" s="1850"/>
      <c r="F37" s="1850"/>
      <c r="G37" s="1851"/>
      <c r="H37" s="409">
        <v>2.96</v>
      </c>
      <c r="I37" s="409">
        <v>4.13</v>
      </c>
      <c r="J37" s="408">
        <f>(I37-H37)/H37</f>
        <v>0.39527027027027023</v>
      </c>
      <c r="K37" s="2070" t="s">
        <v>982</v>
      </c>
      <c r="L37" s="2071"/>
      <c r="M37" s="2071"/>
      <c r="N37" s="2071"/>
      <c r="O37" s="2071"/>
      <c r="P37" s="2071"/>
      <c r="Q37" s="2071"/>
      <c r="R37" s="2071"/>
      <c r="S37" s="2071"/>
      <c r="T37" s="2071"/>
      <c r="U37" s="2071"/>
      <c r="V37" s="2071"/>
      <c r="W37" s="2071"/>
      <c r="X37" s="2071"/>
      <c r="Y37" s="2071"/>
      <c r="Z37" s="2071"/>
      <c r="AA37" s="2072"/>
      <c r="AB37" s="62"/>
    </row>
    <row r="38" spans="2:28" s="68" customFormat="1" ht="15.75" customHeight="1" thickBot="1" x14ac:dyDescent="0.3">
      <c r="B38" s="268"/>
      <c r="C38" s="1002" t="s">
        <v>51</v>
      </c>
      <c r="D38" s="1003"/>
      <c r="E38" s="1003"/>
      <c r="F38" s="1003"/>
      <c r="G38" s="1004"/>
      <c r="H38" s="252"/>
      <c r="I38" s="252"/>
      <c r="J38" s="408">
        <f>+AVERAGE(J36:J37)</f>
        <v>0.19763513513513511</v>
      </c>
      <c r="K38" s="1005"/>
      <c r="L38" s="1006"/>
      <c r="M38" s="1006"/>
      <c r="N38" s="1006"/>
      <c r="O38" s="1006"/>
      <c r="P38" s="1006"/>
      <c r="Q38" s="1006"/>
      <c r="R38" s="1006"/>
      <c r="S38" s="1006"/>
      <c r="T38" s="1006"/>
      <c r="U38" s="1006"/>
      <c r="V38" s="1006"/>
      <c r="W38" s="1006"/>
      <c r="X38" s="1006"/>
      <c r="Y38" s="1006"/>
      <c r="Z38" s="1006"/>
      <c r="AA38" s="1007"/>
      <c r="AB38" s="62"/>
    </row>
    <row r="39" spans="2:28" s="68" customFormat="1" ht="5.25" customHeight="1" x14ac:dyDescent="0.2">
      <c r="B39" s="268"/>
      <c r="C39" s="61"/>
      <c r="D39" s="61"/>
      <c r="E39" s="61"/>
      <c r="F39" s="61"/>
      <c r="G39" s="61"/>
      <c r="H39" s="327"/>
      <c r="I39" s="327"/>
      <c r="J39" s="137"/>
      <c r="K39" s="61"/>
      <c r="L39" s="61"/>
      <c r="M39" s="61"/>
      <c r="N39" s="61"/>
      <c r="O39" s="61"/>
      <c r="P39" s="61"/>
      <c r="Q39" s="61"/>
      <c r="R39" s="61"/>
      <c r="S39" s="61"/>
      <c r="T39" s="61"/>
      <c r="U39" s="61"/>
      <c r="V39" s="61"/>
      <c r="W39" s="61"/>
      <c r="X39" s="61"/>
      <c r="Y39" s="61"/>
      <c r="Z39" s="61"/>
      <c r="AA39" s="61"/>
      <c r="AB39" s="62"/>
    </row>
    <row r="40" spans="2:28" s="68" customFormat="1" ht="15" thickBot="1" x14ac:dyDescent="0.25">
      <c r="B40" s="268"/>
      <c r="C40" s="61"/>
      <c r="D40" s="61"/>
      <c r="E40" s="61"/>
      <c r="F40" s="61"/>
      <c r="G40" s="61"/>
      <c r="H40" s="327"/>
      <c r="I40" s="327"/>
      <c r="J40" s="137"/>
      <c r="K40" s="61"/>
      <c r="L40" s="61"/>
      <c r="M40" s="61"/>
      <c r="N40" s="61"/>
      <c r="O40" s="61"/>
      <c r="P40" s="61"/>
      <c r="Q40" s="61"/>
      <c r="R40" s="61"/>
      <c r="S40" s="61"/>
      <c r="T40" s="61"/>
      <c r="U40" s="61"/>
      <c r="V40" s="61"/>
      <c r="W40" s="61"/>
      <c r="X40" s="61"/>
      <c r="Y40" s="61"/>
      <c r="Z40" s="61"/>
      <c r="AA40" s="61"/>
      <c r="AB40" s="62"/>
    </row>
    <row r="41" spans="2:28" s="68" customFormat="1" x14ac:dyDescent="0.2">
      <c r="B41" s="268"/>
      <c r="C41" s="820" t="s">
        <v>52</v>
      </c>
      <c r="D41" s="821"/>
      <c r="E41" s="821"/>
      <c r="F41" s="821"/>
      <c r="G41" s="821"/>
      <c r="H41" s="821"/>
      <c r="I41" s="821"/>
      <c r="J41" s="821"/>
      <c r="K41" s="821"/>
      <c r="L41" s="821"/>
      <c r="M41" s="821"/>
      <c r="N41" s="821"/>
      <c r="O41" s="821"/>
      <c r="P41" s="821"/>
      <c r="Q41" s="821"/>
      <c r="R41" s="821"/>
      <c r="S41" s="821"/>
      <c r="T41" s="821"/>
      <c r="U41" s="821"/>
      <c r="V41" s="821"/>
      <c r="W41" s="821"/>
      <c r="X41" s="821"/>
      <c r="Y41" s="821"/>
      <c r="Z41" s="821"/>
      <c r="AA41" s="822"/>
      <c r="AB41" s="62"/>
    </row>
    <row r="42" spans="2:28" ht="15" thickBot="1" x14ac:dyDescent="0.25">
      <c r="B42" s="60"/>
      <c r="C42" s="1125"/>
      <c r="D42" s="1855"/>
      <c r="E42" s="1855"/>
      <c r="F42" s="1855"/>
      <c r="G42" s="1855"/>
      <c r="H42" s="1855"/>
      <c r="I42" s="1855"/>
      <c r="J42" s="1855"/>
      <c r="K42" s="1855"/>
      <c r="L42" s="1855"/>
      <c r="M42" s="1855"/>
      <c r="N42" s="1855"/>
      <c r="O42" s="1855"/>
      <c r="P42" s="1855"/>
      <c r="Q42" s="1855"/>
      <c r="R42" s="1855"/>
      <c r="S42" s="1855"/>
      <c r="T42" s="1855"/>
      <c r="U42" s="1855"/>
      <c r="V42" s="1855"/>
      <c r="W42" s="1855"/>
      <c r="X42" s="1855"/>
      <c r="Y42" s="1855"/>
      <c r="Z42" s="1855"/>
      <c r="AA42" s="1127"/>
      <c r="AB42" s="62"/>
    </row>
    <row r="43" spans="2:28" ht="20.25" customHeight="1" x14ac:dyDescent="0.2">
      <c r="B43" s="60"/>
      <c r="C43" s="1856"/>
      <c r="D43" s="1857"/>
      <c r="E43" s="1857"/>
      <c r="F43" s="1857"/>
      <c r="G43" s="1857"/>
      <c r="H43" s="1857"/>
      <c r="I43" s="1857"/>
      <c r="J43" s="1857"/>
      <c r="K43" s="1857"/>
      <c r="L43" s="1857"/>
      <c r="M43" s="1857"/>
      <c r="N43" s="1857"/>
      <c r="O43" s="1857"/>
      <c r="P43" s="1857"/>
      <c r="Q43" s="1857"/>
      <c r="R43" s="1857"/>
      <c r="S43" s="1857"/>
      <c r="T43" s="1857"/>
      <c r="U43" s="1857"/>
      <c r="V43" s="1857"/>
      <c r="W43" s="1857"/>
      <c r="X43" s="1857"/>
      <c r="Y43" s="1857"/>
      <c r="Z43" s="1857"/>
      <c r="AA43" s="1858"/>
      <c r="AB43" s="62"/>
    </row>
    <row r="44" spans="2:28" ht="20.25" customHeight="1" x14ac:dyDescent="0.2">
      <c r="B44" s="60"/>
      <c r="C44" s="1859"/>
      <c r="D44" s="1860"/>
      <c r="E44" s="1860"/>
      <c r="F44" s="1860"/>
      <c r="G44" s="1860"/>
      <c r="H44" s="1860"/>
      <c r="I44" s="1860"/>
      <c r="J44" s="1860"/>
      <c r="K44" s="1860"/>
      <c r="L44" s="1860"/>
      <c r="M44" s="1860"/>
      <c r="N44" s="1860"/>
      <c r="O44" s="1860"/>
      <c r="P44" s="1860"/>
      <c r="Q44" s="1860"/>
      <c r="R44" s="1860"/>
      <c r="S44" s="1860"/>
      <c r="T44" s="1860"/>
      <c r="U44" s="1860"/>
      <c r="V44" s="1860"/>
      <c r="W44" s="1860"/>
      <c r="X44" s="1860"/>
      <c r="Y44" s="1860"/>
      <c r="Z44" s="1860"/>
      <c r="AA44" s="1861"/>
      <c r="AB44" s="62"/>
    </row>
    <row r="45" spans="2:28" ht="20.25" customHeight="1" x14ac:dyDescent="0.2">
      <c r="B45" s="60"/>
      <c r="C45" s="1859"/>
      <c r="D45" s="1860"/>
      <c r="E45" s="1860"/>
      <c r="F45" s="1860"/>
      <c r="G45" s="1860"/>
      <c r="H45" s="1860"/>
      <c r="I45" s="1860"/>
      <c r="J45" s="1860"/>
      <c r="K45" s="1860"/>
      <c r="L45" s="1860"/>
      <c r="M45" s="1860"/>
      <c r="N45" s="1860"/>
      <c r="O45" s="1860"/>
      <c r="P45" s="1860"/>
      <c r="Q45" s="1860"/>
      <c r="R45" s="1860"/>
      <c r="S45" s="1860"/>
      <c r="T45" s="1860"/>
      <c r="U45" s="1860"/>
      <c r="V45" s="1860"/>
      <c r="W45" s="1860"/>
      <c r="X45" s="1860"/>
      <c r="Y45" s="1860"/>
      <c r="Z45" s="1860"/>
      <c r="AA45" s="1861"/>
      <c r="AB45" s="62"/>
    </row>
    <row r="46" spans="2:28" ht="20.25" customHeight="1" x14ac:dyDescent="0.2">
      <c r="B46" s="60"/>
      <c r="C46" s="1859"/>
      <c r="D46" s="1860"/>
      <c r="E46" s="1860"/>
      <c r="F46" s="1860"/>
      <c r="G46" s="1860"/>
      <c r="H46" s="1860"/>
      <c r="I46" s="1860"/>
      <c r="J46" s="1860"/>
      <c r="K46" s="1860"/>
      <c r="L46" s="1860"/>
      <c r="M46" s="1860"/>
      <c r="N46" s="1860"/>
      <c r="O46" s="1860"/>
      <c r="P46" s="1860"/>
      <c r="Q46" s="1860"/>
      <c r="R46" s="1860"/>
      <c r="S46" s="1860"/>
      <c r="T46" s="1860"/>
      <c r="U46" s="1860"/>
      <c r="V46" s="1860"/>
      <c r="W46" s="1860"/>
      <c r="X46" s="1860"/>
      <c r="Y46" s="1860"/>
      <c r="Z46" s="1860"/>
      <c r="AA46" s="1861"/>
      <c r="AB46" s="62"/>
    </row>
    <row r="47" spans="2:28" ht="20.25" customHeight="1" x14ac:dyDescent="0.2">
      <c r="B47" s="60"/>
      <c r="C47" s="1859"/>
      <c r="D47" s="1860"/>
      <c r="E47" s="1860"/>
      <c r="F47" s="1860"/>
      <c r="G47" s="1860"/>
      <c r="H47" s="1860"/>
      <c r="I47" s="1860"/>
      <c r="J47" s="1860"/>
      <c r="K47" s="1860"/>
      <c r="L47" s="1860"/>
      <c r="M47" s="1860"/>
      <c r="N47" s="1860"/>
      <c r="O47" s="1860"/>
      <c r="P47" s="1860"/>
      <c r="Q47" s="1860"/>
      <c r="R47" s="1860"/>
      <c r="S47" s="1860"/>
      <c r="T47" s="1860"/>
      <c r="U47" s="1860"/>
      <c r="V47" s="1860"/>
      <c r="W47" s="1860"/>
      <c r="X47" s="1860"/>
      <c r="Y47" s="1860"/>
      <c r="Z47" s="1860"/>
      <c r="AA47" s="1861"/>
      <c r="AB47" s="62"/>
    </row>
    <row r="48" spans="2:28" ht="20.25" customHeight="1" x14ac:dyDescent="0.2">
      <c r="B48" s="60"/>
      <c r="C48" s="1859"/>
      <c r="D48" s="1860"/>
      <c r="E48" s="1860"/>
      <c r="F48" s="1860"/>
      <c r="G48" s="1860"/>
      <c r="H48" s="1860"/>
      <c r="I48" s="1860"/>
      <c r="J48" s="1860"/>
      <c r="K48" s="1860"/>
      <c r="L48" s="1860"/>
      <c r="M48" s="1860"/>
      <c r="N48" s="1860"/>
      <c r="O48" s="1860"/>
      <c r="P48" s="1860"/>
      <c r="Q48" s="1860"/>
      <c r="R48" s="1860"/>
      <c r="S48" s="1860"/>
      <c r="T48" s="1860"/>
      <c r="U48" s="1860"/>
      <c r="V48" s="1860"/>
      <c r="W48" s="1860"/>
      <c r="X48" s="1860"/>
      <c r="Y48" s="1860"/>
      <c r="Z48" s="1860"/>
      <c r="AA48" s="1861"/>
      <c r="AB48" s="62"/>
    </row>
    <row r="49" spans="1:28" ht="20.25" customHeight="1" x14ac:dyDescent="0.2">
      <c r="B49" s="60"/>
      <c r="C49" s="1859"/>
      <c r="D49" s="1860"/>
      <c r="E49" s="1860"/>
      <c r="F49" s="1860"/>
      <c r="G49" s="1860"/>
      <c r="H49" s="1860"/>
      <c r="I49" s="1860"/>
      <c r="J49" s="1860"/>
      <c r="K49" s="1860"/>
      <c r="L49" s="1860"/>
      <c r="M49" s="1860"/>
      <c r="N49" s="1860"/>
      <c r="O49" s="1860"/>
      <c r="P49" s="1860"/>
      <c r="Q49" s="1860"/>
      <c r="R49" s="1860"/>
      <c r="S49" s="1860"/>
      <c r="T49" s="1860"/>
      <c r="U49" s="1860"/>
      <c r="V49" s="1860"/>
      <c r="W49" s="1860"/>
      <c r="X49" s="1860"/>
      <c r="Y49" s="1860"/>
      <c r="Z49" s="1860"/>
      <c r="AA49" s="1861"/>
      <c r="AB49" s="62"/>
    </row>
    <row r="50" spans="1:28" ht="20.25" customHeight="1" x14ac:dyDescent="0.2">
      <c r="B50" s="60"/>
      <c r="C50" s="1859"/>
      <c r="D50" s="1860"/>
      <c r="E50" s="1860"/>
      <c r="F50" s="1860"/>
      <c r="G50" s="1860"/>
      <c r="H50" s="1860"/>
      <c r="I50" s="1860"/>
      <c r="J50" s="1860"/>
      <c r="K50" s="1860"/>
      <c r="L50" s="1860"/>
      <c r="M50" s="1860"/>
      <c r="N50" s="1860"/>
      <c r="O50" s="1860"/>
      <c r="P50" s="1860"/>
      <c r="Q50" s="1860"/>
      <c r="R50" s="1860"/>
      <c r="S50" s="1860"/>
      <c r="T50" s="1860"/>
      <c r="U50" s="1860"/>
      <c r="V50" s="1860"/>
      <c r="W50" s="1860"/>
      <c r="X50" s="1860"/>
      <c r="Y50" s="1860"/>
      <c r="Z50" s="1860"/>
      <c r="AA50" s="1861"/>
      <c r="AB50" s="62"/>
    </row>
    <row r="51" spans="1:28" ht="20.25" customHeight="1" x14ac:dyDescent="0.2">
      <c r="B51" s="60"/>
      <c r="C51" s="1859"/>
      <c r="D51" s="1860"/>
      <c r="E51" s="1860"/>
      <c r="F51" s="1860"/>
      <c r="G51" s="1860"/>
      <c r="H51" s="1860"/>
      <c r="I51" s="1860"/>
      <c r="J51" s="1860"/>
      <c r="K51" s="1860"/>
      <c r="L51" s="1860"/>
      <c r="M51" s="1860"/>
      <c r="N51" s="1860"/>
      <c r="O51" s="1860"/>
      <c r="P51" s="1860"/>
      <c r="Q51" s="1860"/>
      <c r="R51" s="1860"/>
      <c r="S51" s="1860"/>
      <c r="T51" s="1860"/>
      <c r="U51" s="1860"/>
      <c r="V51" s="1860"/>
      <c r="W51" s="1860"/>
      <c r="X51" s="1860"/>
      <c r="Y51" s="1860"/>
      <c r="Z51" s="1860"/>
      <c r="AA51" s="1861"/>
      <c r="AB51" s="62"/>
    </row>
    <row r="52" spans="1:28" ht="20.25" customHeight="1" x14ac:dyDescent="0.2">
      <c r="B52" s="60"/>
      <c r="C52" s="1859"/>
      <c r="D52" s="1860"/>
      <c r="E52" s="1860"/>
      <c r="F52" s="1860"/>
      <c r="G52" s="1860"/>
      <c r="H52" s="1860"/>
      <c r="I52" s="1860"/>
      <c r="J52" s="1860"/>
      <c r="K52" s="1860"/>
      <c r="L52" s="1860"/>
      <c r="M52" s="1860"/>
      <c r="N52" s="1860"/>
      <c r="O52" s="1860"/>
      <c r="P52" s="1860"/>
      <c r="Q52" s="1860"/>
      <c r="R52" s="1860"/>
      <c r="S52" s="1860"/>
      <c r="T52" s="1860"/>
      <c r="U52" s="1860"/>
      <c r="V52" s="1860"/>
      <c r="W52" s="1860"/>
      <c r="X52" s="1860"/>
      <c r="Y52" s="1860"/>
      <c r="Z52" s="1860"/>
      <c r="AA52" s="1861"/>
      <c r="AB52" s="62"/>
    </row>
    <row r="53" spans="1:28" ht="20.25" customHeight="1" x14ac:dyDescent="0.2">
      <c r="B53" s="60"/>
      <c r="C53" s="1859"/>
      <c r="D53" s="1860"/>
      <c r="E53" s="1860"/>
      <c r="F53" s="1860"/>
      <c r="G53" s="1860"/>
      <c r="H53" s="1860"/>
      <c r="I53" s="1860"/>
      <c r="J53" s="1860"/>
      <c r="K53" s="1860"/>
      <c r="L53" s="1860"/>
      <c r="M53" s="1860"/>
      <c r="N53" s="1860"/>
      <c r="O53" s="1860"/>
      <c r="P53" s="1860"/>
      <c r="Q53" s="1860"/>
      <c r="R53" s="1860"/>
      <c r="S53" s="1860"/>
      <c r="T53" s="1860"/>
      <c r="U53" s="1860"/>
      <c r="V53" s="1860"/>
      <c r="W53" s="1860"/>
      <c r="X53" s="1860"/>
      <c r="Y53" s="1860"/>
      <c r="Z53" s="1860"/>
      <c r="AA53" s="1861"/>
      <c r="AB53" s="62"/>
    </row>
    <row r="54" spans="1:28" ht="20.25" customHeight="1" x14ac:dyDescent="0.2">
      <c r="B54" s="60"/>
      <c r="C54" s="1859"/>
      <c r="D54" s="1860"/>
      <c r="E54" s="1860"/>
      <c r="F54" s="1860"/>
      <c r="G54" s="1860"/>
      <c r="H54" s="1860"/>
      <c r="I54" s="1860"/>
      <c r="J54" s="1860"/>
      <c r="K54" s="1860"/>
      <c r="L54" s="1860"/>
      <c r="M54" s="1860"/>
      <c r="N54" s="1860"/>
      <c r="O54" s="1860"/>
      <c r="P54" s="1860"/>
      <c r="Q54" s="1860"/>
      <c r="R54" s="1860"/>
      <c r="S54" s="1860"/>
      <c r="T54" s="1860"/>
      <c r="U54" s="1860"/>
      <c r="V54" s="1860"/>
      <c r="W54" s="1860"/>
      <c r="X54" s="1860"/>
      <c r="Y54" s="1860"/>
      <c r="Z54" s="1860"/>
      <c r="AA54" s="1861"/>
      <c r="AB54" s="62"/>
    </row>
    <row r="55" spans="1:28" ht="20.25" customHeight="1" thickBot="1" x14ac:dyDescent="0.25">
      <c r="B55" s="60"/>
      <c r="C55" s="1862"/>
      <c r="D55" s="1863"/>
      <c r="E55" s="1863"/>
      <c r="F55" s="1863"/>
      <c r="G55" s="1863"/>
      <c r="H55" s="1863"/>
      <c r="I55" s="1863"/>
      <c r="J55" s="1863"/>
      <c r="K55" s="1863"/>
      <c r="L55" s="1863"/>
      <c r="M55" s="1863"/>
      <c r="N55" s="1863"/>
      <c r="O55" s="1863"/>
      <c r="P55" s="1863"/>
      <c r="Q55" s="1863"/>
      <c r="R55" s="1863"/>
      <c r="S55" s="1863"/>
      <c r="T55" s="1863"/>
      <c r="U55" s="1863"/>
      <c r="V55" s="1863"/>
      <c r="W55" s="1863"/>
      <c r="X55" s="1863"/>
      <c r="Y55" s="1863"/>
      <c r="Z55" s="1863"/>
      <c r="AA55" s="1864"/>
      <c r="AB55" s="62"/>
    </row>
    <row r="56" spans="1:28" x14ac:dyDescent="0.2">
      <c r="B56" s="285"/>
      <c r="C56" s="328"/>
      <c r="D56" s="328"/>
      <c r="E56" s="328"/>
      <c r="F56" s="328"/>
      <c r="G56" s="328"/>
      <c r="H56" s="328"/>
      <c r="I56" s="328"/>
      <c r="J56" s="328"/>
      <c r="K56" s="328"/>
      <c r="L56" s="328"/>
      <c r="M56" s="328"/>
      <c r="N56" s="328"/>
      <c r="O56" s="328"/>
      <c r="P56" s="328"/>
      <c r="Q56" s="328"/>
      <c r="R56" s="328"/>
      <c r="S56" s="328"/>
      <c r="T56" s="328"/>
      <c r="U56" s="328"/>
      <c r="V56" s="328"/>
      <c r="W56" s="328"/>
      <c r="X56" s="328"/>
      <c r="Y56" s="328"/>
      <c r="Z56" s="328"/>
      <c r="AA56" s="328"/>
      <c r="AB56" s="80"/>
    </row>
    <row r="57" spans="1:28" ht="15" thickBot="1" x14ac:dyDescent="0.25">
      <c r="B57" s="287"/>
      <c r="C57" s="329"/>
      <c r="D57" s="329"/>
      <c r="E57" s="329"/>
      <c r="F57" s="329"/>
      <c r="G57" s="329"/>
      <c r="H57" s="329"/>
      <c r="I57" s="329"/>
      <c r="J57" s="329"/>
      <c r="K57" s="329"/>
      <c r="L57" s="329"/>
      <c r="M57" s="329"/>
      <c r="N57" s="329"/>
      <c r="O57" s="329"/>
      <c r="P57" s="329"/>
      <c r="Q57" s="329"/>
      <c r="R57" s="329"/>
      <c r="S57" s="329"/>
      <c r="T57" s="329"/>
      <c r="U57" s="329"/>
      <c r="V57" s="329"/>
      <c r="W57" s="329"/>
      <c r="X57" s="329"/>
      <c r="Y57" s="329"/>
      <c r="Z57" s="329"/>
      <c r="AA57" s="329"/>
      <c r="AB57" s="83"/>
    </row>
    <row r="58" spans="1:28" ht="15.75" x14ac:dyDescent="0.2">
      <c r="B58" s="289"/>
      <c r="C58" s="993" t="s">
        <v>46</v>
      </c>
      <c r="D58" s="994"/>
      <c r="E58" s="994"/>
      <c r="F58" s="994"/>
      <c r="G58" s="995"/>
      <c r="H58" s="993" t="s">
        <v>91</v>
      </c>
      <c r="I58" s="995"/>
      <c r="J58" s="993" t="s">
        <v>64</v>
      </c>
      <c r="K58" s="994"/>
      <c r="L58" s="994"/>
      <c r="M58" s="995"/>
      <c r="N58" s="993" t="s">
        <v>53</v>
      </c>
      <c r="O58" s="994"/>
      <c r="P58" s="994"/>
      <c r="Q58" s="994"/>
      <c r="R58" s="994"/>
      <c r="S58" s="994"/>
      <c r="T58" s="994"/>
      <c r="U58" s="995"/>
      <c r="V58" s="1139" t="s">
        <v>54</v>
      </c>
      <c r="W58" s="1139"/>
      <c r="X58" s="1139"/>
      <c r="Y58" s="1139"/>
      <c r="Z58" s="1139"/>
      <c r="AA58" s="1140"/>
      <c r="AB58" s="25"/>
    </row>
    <row r="59" spans="1:28" ht="15.75" x14ac:dyDescent="0.2">
      <c r="A59" s="46"/>
      <c r="B59" s="26"/>
      <c r="C59" s="996"/>
      <c r="D59" s="1167"/>
      <c r="E59" s="1167"/>
      <c r="F59" s="1167"/>
      <c r="G59" s="998"/>
      <c r="H59" s="996"/>
      <c r="I59" s="998"/>
      <c r="J59" s="996"/>
      <c r="K59" s="1167"/>
      <c r="L59" s="1167"/>
      <c r="M59" s="998"/>
      <c r="N59" s="996"/>
      <c r="O59" s="1167"/>
      <c r="P59" s="1167"/>
      <c r="Q59" s="1167"/>
      <c r="R59" s="1167"/>
      <c r="S59" s="1167"/>
      <c r="T59" s="1167"/>
      <c r="U59" s="998"/>
      <c r="V59" s="1168"/>
      <c r="W59" s="1168"/>
      <c r="X59" s="1168"/>
      <c r="Y59" s="1168"/>
      <c r="Z59" s="1168"/>
      <c r="AA59" s="1142"/>
      <c r="AB59" s="25"/>
    </row>
    <row r="60" spans="1:28" ht="16.5" thickBot="1" x14ac:dyDescent="0.25">
      <c r="A60" s="46"/>
      <c r="B60" s="26"/>
      <c r="C60" s="996"/>
      <c r="D60" s="1167"/>
      <c r="E60" s="1167"/>
      <c r="F60" s="1167"/>
      <c r="G60" s="998"/>
      <c r="H60" s="996"/>
      <c r="I60" s="998"/>
      <c r="J60" s="996"/>
      <c r="K60" s="1167"/>
      <c r="L60" s="1167"/>
      <c r="M60" s="998"/>
      <c r="N60" s="996"/>
      <c r="O60" s="1167"/>
      <c r="P60" s="1167"/>
      <c r="Q60" s="1167"/>
      <c r="R60" s="1167"/>
      <c r="S60" s="1167"/>
      <c r="T60" s="1167"/>
      <c r="U60" s="998"/>
      <c r="V60" s="1168"/>
      <c r="W60" s="1168"/>
      <c r="X60" s="1168"/>
      <c r="Y60" s="1168"/>
      <c r="Z60" s="1168"/>
      <c r="AA60" s="1142"/>
      <c r="AB60" s="25"/>
    </row>
    <row r="61" spans="1:28" ht="15" customHeight="1" x14ac:dyDescent="0.2">
      <c r="B61" s="289"/>
      <c r="C61" s="2266" t="s">
        <v>853</v>
      </c>
      <c r="D61" s="2022"/>
      <c r="E61" s="2022"/>
      <c r="F61" s="2022"/>
      <c r="G61" s="2022"/>
      <c r="H61" s="2022" t="s">
        <v>870</v>
      </c>
      <c r="I61" s="2022"/>
      <c r="J61" s="2022" t="s">
        <v>983</v>
      </c>
      <c r="K61" s="2022"/>
      <c r="L61" s="2022"/>
      <c r="M61" s="2022"/>
      <c r="N61" s="2303"/>
      <c r="O61" s="2303"/>
      <c r="P61" s="2303"/>
      <c r="Q61" s="2303"/>
      <c r="R61" s="2303"/>
      <c r="S61" s="2303"/>
      <c r="T61" s="2303"/>
      <c r="U61" s="2303"/>
      <c r="V61" s="2303"/>
      <c r="W61" s="2303"/>
      <c r="X61" s="2303"/>
      <c r="Y61" s="2303"/>
      <c r="Z61" s="2303"/>
      <c r="AA61" s="2304"/>
      <c r="AB61" s="87"/>
    </row>
    <row r="62" spans="1:28" ht="115.5" customHeight="1" x14ac:dyDescent="0.2">
      <c r="B62" s="289"/>
      <c r="C62" s="2300" t="s">
        <v>855</v>
      </c>
      <c r="D62" s="2032"/>
      <c r="E62" s="2032"/>
      <c r="F62" s="2032"/>
      <c r="G62" s="2032"/>
      <c r="H62" s="2032" t="s">
        <v>870</v>
      </c>
      <c r="I62" s="2032"/>
      <c r="J62" s="2078">
        <v>0.4</v>
      </c>
      <c r="K62" s="2079"/>
      <c r="L62" s="2079"/>
      <c r="M62" s="2079"/>
      <c r="N62" s="2301" t="s">
        <v>984</v>
      </c>
      <c r="O62" s="2301"/>
      <c r="P62" s="2301"/>
      <c r="Q62" s="2301"/>
      <c r="R62" s="2301"/>
      <c r="S62" s="2301"/>
      <c r="T62" s="2301"/>
      <c r="U62" s="2301"/>
      <c r="V62" s="2301" t="s">
        <v>985</v>
      </c>
      <c r="W62" s="2301"/>
      <c r="X62" s="2301"/>
      <c r="Y62" s="2301"/>
      <c r="Z62" s="2301"/>
      <c r="AA62" s="2302"/>
      <c r="AB62" s="87"/>
    </row>
    <row r="63" spans="1:28" ht="15.75" customHeight="1" thickBot="1" x14ac:dyDescent="0.25">
      <c r="B63" s="289"/>
      <c r="C63" s="850"/>
      <c r="D63" s="851"/>
      <c r="E63" s="851"/>
      <c r="F63" s="851"/>
      <c r="G63" s="851"/>
      <c r="H63" s="851"/>
      <c r="I63" s="851"/>
      <c r="J63" s="851"/>
      <c r="K63" s="851"/>
      <c r="L63" s="851"/>
      <c r="M63" s="851"/>
      <c r="N63" s="851"/>
      <c r="O63" s="851"/>
      <c r="P63" s="851"/>
      <c r="Q63" s="851"/>
      <c r="R63" s="851"/>
      <c r="S63" s="851"/>
      <c r="T63" s="851"/>
      <c r="U63" s="851"/>
      <c r="V63" s="851"/>
      <c r="W63" s="851"/>
      <c r="X63" s="851"/>
      <c r="Y63" s="851"/>
      <c r="Z63" s="851"/>
      <c r="AA63" s="2305"/>
      <c r="AB63" s="87"/>
    </row>
    <row r="64" spans="1:28" x14ac:dyDescent="0.2">
      <c r="B64" s="291"/>
      <c r="C64" s="328"/>
      <c r="D64" s="328"/>
      <c r="E64" s="328"/>
      <c r="F64" s="328"/>
      <c r="G64" s="328"/>
      <c r="H64" s="328"/>
      <c r="I64" s="328"/>
      <c r="J64" s="328"/>
      <c r="K64" s="328"/>
      <c r="L64" s="328"/>
      <c r="M64" s="328"/>
      <c r="N64" s="328"/>
      <c r="O64" s="328"/>
      <c r="P64" s="328"/>
      <c r="Q64" s="328"/>
      <c r="R64" s="328"/>
      <c r="S64" s="328"/>
      <c r="T64" s="328"/>
      <c r="U64" s="328"/>
      <c r="V64" s="328"/>
      <c r="W64" s="328"/>
      <c r="X64" s="328"/>
      <c r="Y64" s="328"/>
      <c r="Z64" s="328"/>
      <c r="AA64" s="328"/>
      <c r="AB64" s="89"/>
    </row>
    <row r="103" ht="6" customHeight="1" x14ac:dyDescent="0.2"/>
  </sheetData>
  <mergeCells count="88">
    <mergeCell ref="C63:G63"/>
    <mergeCell ref="H63:I63"/>
    <mergeCell ref="J63:M63"/>
    <mergeCell ref="N63:U63"/>
    <mergeCell ref="V63:AA63"/>
    <mergeCell ref="C61:G61"/>
    <mergeCell ref="H61:I61"/>
    <mergeCell ref="J61:M61"/>
    <mergeCell ref="N61:U61"/>
    <mergeCell ref="V61:AA61"/>
    <mergeCell ref="C62:G62"/>
    <mergeCell ref="H62:I62"/>
    <mergeCell ref="J62:M62"/>
    <mergeCell ref="N62:U62"/>
    <mergeCell ref="V62:AA62"/>
    <mergeCell ref="C38:G38"/>
    <mergeCell ref="K38:AA38"/>
    <mergeCell ref="C41:AA42"/>
    <mergeCell ref="C43:AA55"/>
    <mergeCell ref="C58:G60"/>
    <mergeCell ref="H58:I60"/>
    <mergeCell ref="J58:M60"/>
    <mergeCell ref="N58:U60"/>
    <mergeCell ref="V58:AA6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 right="0.7" top="0.75" bottom="0.75" header="0.3" footer="0.3"/>
  <drawing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B108"/>
  <sheetViews>
    <sheetView workbookViewId="0">
      <selection activeCell="AD16" sqref="AD16"/>
    </sheetView>
  </sheetViews>
  <sheetFormatPr baseColWidth="10" defaultColWidth="3.7109375" defaultRowHeight="14.25" x14ac:dyDescent="0.2"/>
  <cols>
    <col min="1" max="1" width="3.7109375" style="419"/>
    <col min="2" max="2" width="2.85546875" style="419" customWidth="1"/>
    <col min="3" max="6" width="2.7109375" style="419" customWidth="1"/>
    <col min="7" max="7" width="4.28515625" style="419" customWidth="1"/>
    <col min="8" max="8" width="14.28515625" style="419" customWidth="1"/>
    <col min="9" max="9" width="13.42578125" style="419" customWidth="1"/>
    <col min="10" max="10" width="15" style="419" customWidth="1"/>
    <col min="11" max="12" width="3.42578125" style="419" customWidth="1"/>
    <col min="13" max="15" width="2.7109375" style="419" customWidth="1"/>
    <col min="16" max="16" width="3.42578125" style="419" customWidth="1"/>
    <col min="17" max="17" width="3.5703125" style="419" customWidth="1"/>
    <col min="18" max="18" width="3.7109375" style="419"/>
    <col min="19" max="19" width="3.28515625" style="419" customWidth="1"/>
    <col min="20" max="20" width="7.42578125" style="419" customWidth="1"/>
    <col min="21" max="21" width="10.85546875" style="419" customWidth="1"/>
    <col min="22" max="22" width="3.7109375" style="419"/>
    <col min="23" max="25" width="5" style="419" customWidth="1"/>
    <col min="26" max="26" width="6.7109375" style="419" customWidth="1"/>
    <col min="27" max="27" width="11.5703125" style="419" customWidth="1"/>
    <col min="28" max="28" width="2" style="419" customWidth="1"/>
    <col min="29" max="34" width="3.7109375" style="419"/>
    <col min="35" max="35" width="10.7109375" style="419" bestFit="1" customWidth="1"/>
    <col min="36" max="36" width="11.5703125" style="419" customWidth="1"/>
    <col min="37" max="38" width="3.7109375" style="419"/>
    <col min="39" max="39" width="7" style="419" bestFit="1" customWidth="1"/>
    <col min="40" max="16384" width="3.7109375" style="419"/>
  </cols>
  <sheetData>
    <row r="1" spans="2:28" ht="15" thickBot="1" x14ac:dyDescent="0.25">
      <c r="B1" s="442"/>
      <c r="C1" s="442"/>
      <c r="D1" s="442"/>
      <c r="E1" s="442"/>
      <c r="F1" s="442"/>
    </row>
    <row r="2" spans="2:28" ht="45.75" customHeight="1" x14ac:dyDescent="0.2">
      <c r="B2" s="719"/>
      <c r="C2" s="720"/>
      <c r="D2" s="720"/>
      <c r="E2" s="720"/>
      <c r="F2" s="720"/>
      <c r="G2" s="720"/>
      <c r="H2" s="725" t="s">
        <v>0</v>
      </c>
      <c r="I2" s="725"/>
      <c r="J2" s="725"/>
      <c r="K2" s="725"/>
      <c r="L2" s="725"/>
      <c r="M2" s="725"/>
      <c r="N2" s="725"/>
      <c r="O2" s="725"/>
      <c r="P2" s="725"/>
      <c r="Q2" s="725"/>
      <c r="R2" s="725"/>
      <c r="S2" s="725"/>
      <c r="T2" s="725"/>
      <c r="U2" s="725"/>
      <c r="V2" s="725"/>
      <c r="W2" s="725"/>
      <c r="X2" s="725"/>
      <c r="Y2" s="725"/>
      <c r="Z2" s="725"/>
      <c r="AA2" s="725"/>
      <c r="AB2" s="726"/>
    </row>
    <row r="3" spans="2:28" ht="15" x14ac:dyDescent="0.2">
      <c r="B3" s="721"/>
      <c r="C3" s="722"/>
      <c r="D3" s="722"/>
      <c r="E3" s="722"/>
      <c r="F3" s="722"/>
      <c r="G3" s="722"/>
      <c r="H3" s="727" t="s">
        <v>1</v>
      </c>
      <c r="I3" s="727"/>
      <c r="J3" s="727"/>
      <c r="K3" s="727"/>
      <c r="L3" s="727"/>
      <c r="M3" s="727"/>
      <c r="N3" s="727"/>
      <c r="O3" s="727"/>
      <c r="P3" s="727" t="s">
        <v>2</v>
      </c>
      <c r="Q3" s="727"/>
      <c r="R3" s="727"/>
      <c r="S3" s="727"/>
      <c r="T3" s="727"/>
      <c r="U3" s="727"/>
      <c r="V3" s="727"/>
      <c r="W3" s="727"/>
      <c r="X3" s="727"/>
      <c r="Y3" s="727"/>
      <c r="Z3" s="727"/>
      <c r="AA3" s="727"/>
      <c r="AB3" s="728"/>
    </row>
    <row r="4" spans="2:28" ht="15.75" thickBot="1" x14ac:dyDescent="0.25">
      <c r="B4" s="723"/>
      <c r="C4" s="724"/>
      <c r="D4" s="724"/>
      <c r="E4" s="724"/>
      <c r="F4" s="724"/>
      <c r="G4" s="724"/>
      <c r="H4" s="729" t="s">
        <v>3</v>
      </c>
      <c r="I4" s="729"/>
      <c r="J4" s="729"/>
      <c r="K4" s="729"/>
      <c r="L4" s="729"/>
      <c r="M4" s="729"/>
      <c r="N4" s="729"/>
      <c r="O4" s="729"/>
      <c r="P4" s="729"/>
      <c r="Q4" s="729"/>
      <c r="R4" s="729"/>
      <c r="S4" s="729"/>
      <c r="T4" s="729"/>
      <c r="U4" s="729"/>
      <c r="V4" s="729"/>
      <c r="W4" s="729"/>
      <c r="X4" s="729"/>
      <c r="Y4" s="729"/>
      <c r="Z4" s="729"/>
      <c r="AA4" s="729"/>
      <c r="AB4" s="730"/>
    </row>
    <row r="5" spans="2:28" ht="15" x14ac:dyDescent="0.2">
      <c r="H5" s="441"/>
      <c r="I5" s="441"/>
      <c r="J5" s="441"/>
      <c r="K5" s="441"/>
      <c r="L5" s="441"/>
      <c r="M5" s="441"/>
      <c r="N5" s="441"/>
      <c r="O5" s="441"/>
      <c r="P5" s="441"/>
      <c r="Q5" s="441"/>
      <c r="R5" s="441"/>
      <c r="S5" s="441"/>
      <c r="T5" s="441"/>
      <c r="U5" s="441"/>
      <c r="V5" s="441"/>
      <c r="W5" s="441"/>
      <c r="X5" s="441"/>
      <c r="Y5" s="441"/>
      <c r="Z5" s="441"/>
      <c r="AA5" s="441"/>
      <c r="AB5" s="441"/>
    </row>
    <row r="6" spans="2:28" ht="15.75" thickBot="1" x14ac:dyDescent="0.25">
      <c r="B6" s="440"/>
      <c r="C6" s="437"/>
      <c r="D6" s="437"/>
      <c r="E6" s="437"/>
      <c r="F6" s="437"/>
      <c r="G6" s="437"/>
      <c r="H6" s="437"/>
      <c r="I6" s="439"/>
      <c r="J6" s="439"/>
      <c r="K6" s="439"/>
      <c r="L6" s="439"/>
      <c r="M6" s="439"/>
      <c r="N6" s="439"/>
      <c r="O6" s="439"/>
      <c r="P6" s="439"/>
      <c r="Q6" s="439"/>
      <c r="R6" s="438"/>
      <c r="S6" s="438"/>
      <c r="T6" s="438"/>
      <c r="U6" s="438"/>
      <c r="V6" s="438"/>
      <c r="W6" s="437"/>
      <c r="X6" s="437"/>
      <c r="Y6" s="437"/>
      <c r="Z6" s="437"/>
      <c r="AA6" s="437"/>
      <c r="AB6" s="436"/>
    </row>
    <row r="7" spans="2:28" ht="15" customHeight="1" x14ac:dyDescent="0.2">
      <c r="B7" s="433"/>
      <c r="C7" s="666" t="s">
        <v>4</v>
      </c>
      <c r="D7" s="667"/>
      <c r="E7" s="667"/>
      <c r="F7" s="667"/>
      <c r="G7" s="667"/>
      <c r="H7" s="668"/>
      <c r="I7" s="700" t="s">
        <v>998</v>
      </c>
      <c r="J7" s="701"/>
      <c r="K7" s="701"/>
      <c r="L7" s="701"/>
      <c r="M7" s="701"/>
      <c r="N7" s="701"/>
      <c r="O7" s="701"/>
      <c r="P7" s="701"/>
      <c r="Q7" s="701"/>
      <c r="R7" s="701"/>
      <c r="S7" s="701"/>
      <c r="T7" s="701"/>
      <c r="U7" s="701"/>
      <c r="V7" s="701"/>
      <c r="W7" s="701"/>
      <c r="X7" s="701"/>
      <c r="Y7" s="701"/>
      <c r="Z7" s="701"/>
      <c r="AA7" s="702"/>
      <c r="AB7" s="432"/>
    </row>
    <row r="8" spans="2:28" ht="15.75" thickBot="1" x14ac:dyDescent="0.25">
      <c r="B8" s="433"/>
      <c r="C8" s="669"/>
      <c r="D8" s="670"/>
      <c r="E8" s="670"/>
      <c r="F8" s="670"/>
      <c r="G8" s="670"/>
      <c r="H8" s="671"/>
      <c r="I8" s="703"/>
      <c r="J8" s="704"/>
      <c r="K8" s="704"/>
      <c r="L8" s="704"/>
      <c r="M8" s="704"/>
      <c r="N8" s="704"/>
      <c r="O8" s="704"/>
      <c r="P8" s="704"/>
      <c r="Q8" s="704"/>
      <c r="R8" s="704"/>
      <c r="S8" s="704"/>
      <c r="T8" s="704"/>
      <c r="U8" s="704"/>
      <c r="V8" s="704"/>
      <c r="W8" s="704"/>
      <c r="X8" s="704"/>
      <c r="Y8" s="704"/>
      <c r="Z8" s="704"/>
      <c r="AA8" s="705"/>
      <c r="AB8" s="432"/>
    </row>
    <row r="9" spans="2:28" ht="15.75" thickBot="1" x14ac:dyDescent="0.25">
      <c r="B9" s="433"/>
      <c r="C9" s="434"/>
      <c r="D9" s="434"/>
      <c r="E9" s="434"/>
      <c r="F9" s="434"/>
      <c r="G9" s="434"/>
      <c r="H9" s="434"/>
      <c r="I9" s="435"/>
      <c r="J9" s="435"/>
      <c r="K9" s="435"/>
      <c r="L9" s="435"/>
      <c r="M9" s="435"/>
      <c r="N9" s="435"/>
      <c r="O9" s="435"/>
      <c r="P9" s="435"/>
      <c r="Q9" s="435"/>
      <c r="R9" s="431"/>
      <c r="S9" s="431"/>
      <c r="T9" s="431"/>
      <c r="U9" s="431"/>
      <c r="V9" s="431"/>
      <c r="W9" s="434"/>
      <c r="X9" s="434"/>
      <c r="Y9" s="434"/>
      <c r="Z9" s="434"/>
      <c r="AA9" s="434"/>
      <c r="AB9" s="432"/>
    </row>
    <row r="10" spans="2:28" ht="15" customHeight="1" thickBot="1" x14ac:dyDescent="0.25">
      <c r="B10" s="433"/>
      <c r="C10" s="666" t="s">
        <v>6</v>
      </c>
      <c r="D10" s="667"/>
      <c r="E10" s="667"/>
      <c r="F10" s="667"/>
      <c r="G10" s="667"/>
      <c r="H10" s="668"/>
      <c r="I10" s="2319" t="s">
        <v>999</v>
      </c>
      <c r="J10" s="2320"/>
      <c r="K10" s="2320"/>
      <c r="L10" s="2320"/>
      <c r="M10" s="2320"/>
      <c r="N10" s="2320"/>
      <c r="O10" s="2320"/>
      <c r="P10" s="2320"/>
      <c r="Q10" s="2321"/>
      <c r="R10" s="708" t="s">
        <v>8</v>
      </c>
      <c r="S10" s="709"/>
      <c r="T10" s="709"/>
      <c r="U10" s="710"/>
      <c r="V10" s="608" t="s">
        <v>9</v>
      </c>
      <c r="W10" s="609"/>
      <c r="X10" s="609"/>
      <c r="Y10" s="609"/>
      <c r="Z10" s="609"/>
      <c r="AA10" s="610"/>
      <c r="AB10" s="432"/>
    </row>
    <row r="11" spans="2:28" ht="28.5" customHeight="1" thickBot="1" x14ac:dyDescent="0.25">
      <c r="B11" s="433"/>
      <c r="C11" s="669"/>
      <c r="D11" s="670"/>
      <c r="E11" s="670"/>
      <c r="F11" s="670"/>
      <c r="G11" s="670"/>
      <c r="H11" s="671"/>
      <c r="I11" s="2322"/>
      <c r="J11" s="2323"/>
      <c r="K11" s="2323"/>
      <c r="L11" s="2323"/>
      <c r="M11" s="2323"/>
      <c r="N11" s="2323"/>
      <c r="O11" s="2323"/>
      <c r="P11" s="2323"/>
      <c r="Q11" s="2324"/>
      <c r="R11" s="640" t="s">
        <v>1000</v>
      </c>
      <c r="S11" s="717"/>
      <c r="T11" s="717"/>
      <c r="U11" s="718"/>
      <c r="V11" s="1067" t="s">
        <v>1001</v>
      </c>
      <c r="W11" s="1068"/>
      <c r="X11" s="1068"/>
      <c r="Y11" s="1068"/>
      <c r="Z11" s="1068"/>
      <c r="AA11" s="1069"/>
      <c r="AB11" s="432"/>
    </row>
    <row r="12" spans="2:28" ht="15" thickBot="1" x14ac:dyDescent="0.25">
      <c r="B12" s="425"/>
      <c r="C12" s="428"/>
      <c r="D12" s="428"/>
      <c r="E12" s="428"/>
      <c r="F12" s="428"/>
      <c r="G12" s="428"/>
      <c r="H12" s="428"/>
      <c r="I12" s="428"/>
      <c r="J12" s="428"/>
      <c r="K12" s="428"/>
      <c r="L12" s="428"/>
      <c r="M12" s="428"/>
      <c r="N12" s="428"/>
      <c r="O12" s="428"/>
      <c r="P12" s="428"/>
      <c r="Q12" s="428"/>
      <c r="R12" s="428"/>
      <c r="S12" s="428"/>
      <c r="T12" s="428"/>
      <c r="U12" s="428"/>
      <c r="V12" s="428"/>
      <c r="W12" s="428"/>
      <c r="X12" s="428"/>
      <c r="Y12" s="428"/>
      <c r="Z12" s="428"/>
      <c r="AA12" s="428"/>
      <c r="AB12" s="424"/>
    </row>
    <row r="13" spans="2:28" ht="15" customHeight="1" x14ac:dyDescent="0.2">
      <c r="B13" s="425"/>
      <c r="C13" s="666" t="s">
        <v>11</v>
      </c>
      <c r="D13" s="667"/>
      <c r="E13" s="667"/>
      <c r="F13" s="667"/>
      <c r="G13" s="667"/>
      <c r="H13" s="668"/>
      <c r="I13" s="1053" t="s">
        <v>1002</v>
      </c>
      <c r="J13" s="1054"/>
      <c r="K13" s="1054"/>
      <c r="L13" s="1054"/>
      <c r="M13" s="1054"/>
      <c r="N13" s="1054"/>
      <c r="O13" s="1054"/>
      <c r="P13" s="1054"/>
      <c r="Q13" s="1054"/>
      <c r="R13" s="1054"/>
      <c r="S13" s="1055"/>
      <c r="T13" s="666" t="s">
        <v>13</v>
      </c>
      <c r="U13" s="667"/>
      <c r="V13" s="667"/>
      <c r="W13" s="667"/>
      <c r="X13" s="667"/>
      <c r="Y13" s="667"/>
      <c r="Z13" s="667"/>
      <c r="AA13" s="668"/>
      <c r="AB13" s="424"/>
    </row>
    <row r="14" spans="2:28" ht="30" customHeight="1" thickBot="1" x14ac:dyDescent="0.25">
      <c r="B14" s="425"/>
      <c r="C14" s="669"/>
      <c r="D14" s="670"/>
      <c r="E14" s="670"/>
      <c r="F14" s="670"/>
      <c r="G14" s="670"/>
      <c r="H14" s="671"/>
      <c r="I14" s="1056"/>
      <c r="J14" s="1057"/>
      <c r="K14" s="1057"/>
      <c r="L14" s="1057"/>
      <c r="M14" s="1057"/>
      <c r="N14" s="1057"/>
      <c r="O14" s="1057"/>
      <c r="P14" s="1057"/>
      <c r="Q14" s="1057"/>
      <c r="R14" s="1057"/>
      <c r="S14" s="1058"/>
      <c r="T14" s="678" t="s">
        <v>369</v>
      </c>
      <c r="U14" s="679"/>
      <c r="V14" s="679"/>
      <c r="W14" s="679"/>
      <c r="X14" s="679"/>
      <c r="Y14" s="679"/>
      <c r="Z14" s="679"/>
      <c r="AA14" s="680"/>
      <c r="AB14" s="424"/>
    </row>
    <row r="15" spans="2:28" ht="15" thickBot="1" x14ac:dyDescent="0.25">
      <c r="B15" s="425"/>
      <c r="C15" s="428"/>
      <c r="D15" s="428"/>
      <c r="E15" s="428"/>
      <c r="F15" s="428"/>
      <c r="G15" s="428"/>
      <c r="H15" s="428"/>
      <c r="I15" s="428"/>
      <c r="J15" s="428"/>
      <c r="K15" s="428"/>
      <c r="L15" s="428"/>
      <c r="M15" s="428"/>
      <c r="N15" s="428"/>
      <c r="O15" s="428"/>
      <c r="P15" s="428"/>
      <c r="Q15" s="428"/>
      <c r="R15" s="428"/>
      <c r="S15" s="428"/>
      <c r="T15" s="428"/>
      <c r="U15" s="428"/>
      <c r="V15" s="428"/>
      <c r="W15" s="428"/>
      <c r="X15" s="428"/>
      <c r="Y15" s="428"/>
      <c r="Z15" s="428"/>
      <c r="AA15" s="428"/>
      <c r="AB15" s="424"/>
    </row>
    <row r="16" spans="2:28" ht="57.75" customHeight="1" thickBot="1" x14ac:dyDescent="0.25">
      <c r="B16" s="425"/>
      <c r="C16" s="629" t="s">
        <v>15</v>
      </c>
      <c r="D16" s="630"/>
      <c r="E16" s="630"/>
      <c r="F16" s="630"/>
      <c r="G16" s="630"/>
      <c r="H16" s="631"/>
      <c r="I16" s="632" t="s">
        <v>1003</v>
      </c>
      <c r="J16" s="633"/>
      <c r="K16" s="633"/>
      <c r="L16" s="633"/>
      <c r="M16" s="633"/>
      <c r="N16" s="633"/>
      <c r="O16" s="633"/>
      <c r="P16" s="633"/>
      <c r="Q16" s="633"/>
      <c r="R16" s="633"/>
      <c r="S16" s="633"/>
      <c r="T16" s="633"/>
      <c r="U16" s="633"/>
      <c r="V16" s="633"/>
      <c r="W16" s="633"/>
      <c r="X16" s="633"/>
      <c r="Y16" s="633"/>
      <c r="Z16" s="633"/>
      <c r="AA16" s="634"/>
      <c r="AB16" s="424"/>
    </row>
    <row r="17" spans="2:28" ht="16.5" customHeight="1" thickBot="1" x14ac:dyDescent="0.25">
      <c r="B17" s="425"/>
      <c r="C17" s="431"/>
      <c r="D17" s="431"/>
      <c r="E17" s="431"/>
      <c r="F17" s="431"/>
      <c r="G17" s="431"/>
      <c r="H17" s="431"/>
      <c r="I17" s="430"/>
      <c r="J17" s="430"/>
      <c r="K17" s="430"/>
      <c r="L17" s="430"/>
      <c r="M17" s="430"/>
      <c r="N17" s="430"/>
      <c r="O17" s="430"/>
      <c r="P17" s="430"/>
      <c r="Q17" s="430"/>
      <c r="R17" s="430"/>
      <c r="S17" s="430"/>
      <c r="T17" s="430"/>
      <c r="U17" s="430"/>
      <c r="V17" s="430"/>
      <c r="W17" s="430"/>
      <c r="X17" s="430"/>
      <c r="Y17" s="430"/>
      <c r="Z17" s="430"/>
      <c r="AA17" s="430"/>
      <c r="AB17" s="424"/>
    </row>
    <row r="18" spans="2:28" ht="126.75" customHeight="1" thickBot="1" x14ac:dyDescent="0.25">
      <c r="B18" s="425"/>
      <c r="C18" s="629" t="s">
        <v>73</v>
      </c>
      <c r="D18" s="630"/>
      <c r="E18" s="630"/>
      <c r="F18" s="630"/>
      <c r="G18" s="630"/>
      <c r="H18" s="631"/>
      <c r="I18" s="632" t="s">
        <v>1004</v>
      </c>
      <c r="J18" s="633"/>
      <c r="K18" s="633"/>
      <c r="L18" s="633"/>
      <c r="M18" s="633"/>
      <c r="N18" s="633"/>
      <c r="O18" s="633"/>
      <c r="P18" s="633"/>
      <c r="Q18" s="633"/>
      <c r="R18" s="633"/>
      <c r="S18" s="633"/>
      <c r="T18" s="633"/>
      <c r="U18" s="633"/>
      <c r="V18" s="633"/>
      <c r="W18" s="633"/>
      <c r="X18" s="633"/>
      <c r="Y18" s="633"/>
      <c r="Z18" s="633"/>
      <c r="AA18" s="634"/>
      <c r="AB18" s="424"/>
    </row>
    <row r="19" spans="2:28" ht="16.5" customHeight="1" thickBot="1" x14ac:dyDescent="0.25">
      <c r="B19" s="425"/>
      <c r="C19" s="431"/>
      <c r="D19" s="431"/>
      <c r="E19" s="431"/>
      <c r="F19" s="431"/>
      <c r="G19" s="431"/>
      <c r="H19" s="431"/>
      <c r="I19" s="430"/>
      <c r="J19" s="430"/>
      <c r="K19" s="430"/>
      <c r="L19" s="430"/>
      <c r="M19" s="430"/>
      <c r="N19" s="430"/>
      <c r="O19" s="430"/>
      <c r="P19" s="430"/>
      <c r="Q19" s="430"/>
      <c r="R19" s="430"/>
      <c r="S19" s="430"/>
      <c r="T19" s="430"/>
      <c r="U19" s="430"/>
      <c r="V19" s="430"/>
      <c r="W19" s="430"/>
      <c r="X19" s="430"/>
      <c r="Y19" s="430"/>
      <c r="Z19" s="430"/>
      <c r="AA19" s="430"/>
      <c r="AB19" s="424"/>
    </row>
    <row r="20" spans="2:28" ht="22.5" customHeight="1" x14ac:dyDescent="0.2">
      <c r="B20" s="425"/>
      <c r="C20" s="684" t="s">
        <v>19</v>
      </c>
      <c r="D20" s="685"/>
      <c r="E20" s="685"/>
      <c r="F20" s="685"/>
      <c r="G20" s="685"/>
      <c r="H20" s="686"/>
      <c r="I20" s="1047" t="s">
        <v>1005</v>
      </c>
      <c r="J20" s="1048"/>
      <c r="K20" s="1048"/>
      <c r="L20" s="1049"/>
      <c r="M20" s="608" t="s">
        <v>21</v>
      </c>
      <c r="N20" s="609"/>
      <c r="O20" s="609"/>
      <c r="P20" s="609"/>
      <c r="Q20" s="609"/>
      <c r="R20" s="609"/>
      <c r="S20" s="610"/>
      <c r="T20" s="608" t="s">
        <v>22</v>
      </c>
      <c r="U20" s="609"/>
      <c r="V20" s="609"/>
      <c r="W20" s="609"/>
      <c r="X20" s="609"/>
      <c r="Y20" s="609"/>
      <c r="Z20" s="609"/>
      <c r="AA20" s="610"/>
      <c r="AB20" s="424"/>
    </row>
    <row r="21" spans="2:28" ht="30.75" customHeight="1" thickBot="1" x14ac:dyDescent="0.25">
      <c r="B21" s="425"/>
      <c r="C21" s="687"/>
      <c r="D21" s="688"/>
      <c r="E21" s="688"/>
      <c r="F21" s="688"/>
      <c r="G21" s="688"/>
      <c r="H21" s="689"/>
      <c r="I21" s="1050"/>
      <c r="J21" s="1051"/>
      <c r="K21" s="1051"/>
      <c r="L21" s="1052"/>
      <c r="M21" s="696" t="s">
        <v>23</v>
      </c>
      <c r="N21" s="697"/>
      <c r="O21" s="697"/>
      <c r="P21" s="697"/>
      <c r="Q21" s="697"/>
      <c r="R21" s="697"/>
      <c r="S21" s="698"/>
      <c r="T21" s="696" t="s">
        <v>224</v>
      </c>
      <c r="U21" s="697"/>
      <c r="V21" s="697"/>
      <c r="W21" s="697"/>
      <c r="X21" s="697"/>
      <c r="Y21" s="697"/>
      <c r="Z21" s="697"/>
      <c r="AA21" s="698"/>
      <c r="AB21" s="424"/>
    </row>
    <row r="22" spans="2:28" ht="15" thickBot="1" x14ac:dyDescent="0.25">
      <c r="B22" s="425"/>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4"/>
    </row>
    <row r="23" spans="2:28" ht="31.5" customHeight="1" x14ac:dyDescent="0.2">
      <c r="B23" s="425"/>
      <c r="C23" s="608" t="s">
        <v>25</v>
      </c>
      <c r="D23" s="609"/>
      <c r="E23" s="609"/>
      <c r="F23" s="609"/>
      <c r="G23" s="609"/>
      <c r="H23" s="609"/>
      <c r="I23" s="610"/>
      <c r="J23" s="608" t="s">
        <v>26</v>
      </c>
      <c r="K23" s="609"/>
      <c r="L23" s="609"/>
      <c r="M23" s="609"/>
      <c r="N23" s="609"/>
      <c r="O23" s="609"/>
      <c r="P23" s="610"/>
      <c r="Q23" s="608" t="s">
        <v>27</v>
      </c>
      <c r="R23" s="609"/>
      <c r="S23" s="609"/>
      <c r="T23" s="609"/>
      <c r="U23" s="609"/>
      <c r="V23" s="609"/>
      <c r="W23" s="609"/>
      <c r="X23" s="609"/>
      <c r="Y23" s="609"/>
      <c r="Z23" s="609"/>
      <c r="AA23" s="610"/>
      <c r="AB23" s="424"/>
    </row>
    <row r="24" spans="2:28" ht="64.5" customHeight="1" thickBot="1" x14ac:dyDescent="0.25">
      <c r="B24" s="425"/>
      <c r="C24" s="611" t="s">
        <v>1006</v>
      </c>
      <c r="D24" s="612"/>
      <c r="E24" s="612"/>
      <c r="F24" s="612"/>
      <c r="G24" s="612"/>
      <c r="H24" s="612"/>
      <c r="I24" s="613"/>
      <c r="J24" s="611" t="s">
        <v>1007</v>
      </c>
      <c r="K24" s="612"/>
      <c r="L24" s="612"/>
      <c r="M24" s="612"/>
      <c r="N24" s="612"/>
      <c r="O24" s="612"/>
      <c r="P24" s="613"/>
      <c r="Q24" s="614" t="s">
        <v>1008</v>
      </c>
      <c r="R24" s="615"/>
      <c r="S24" s="615"/>
      <c r="T24" s="615"/>
      <c r="U24" s="615"/>
      <c r="V24" s="615"/>
      <c r="W24" s="615"/>
      <c r="X24" s="615"/>
      <c r="Y24" s="615"/>
      <c r="Z24" s="615"/>
      <c r="AA24" s="616"/>
      <c r="AB24" s="424"/>
    </row>
    <row r="25" spans="2:28" ht="15" thickBot="1" x14ac:dyDescent="0.25">
      <c r="B25" s="425"/>
      <c r="C25" s="428"/>
      <c r="D25" s="428"/>
      <c r="E25" s="428"/>
      <c r="F25" s="428"/>
      <c r="G25" s="428"/>
      <c r="H25" s="428"/>
      <c r="I25" s="428"/>
      <c r="J25" s="428"/>
      <c r="K25" s="428"/>
      <c r="L25" s="428"/>
      <c r="M25" s="428"/>
      <c r="N25" s="428"/>
      <c r="O25" s="428"/>
      <c r="P25" s="428"/>
      <c r="Q25" s="428"/>
      <c r="R25" s="428"/>
      <c r="S25" s="428"/>
      <c r="T25" s="428"/>
      <c r="U25" s="428"/>
      <c r="V25" s="428"/>
      <c r="W25" s="428"/>
      <c r="X25" s="428"/>
      <c r="Y25" s="428"/>
      <c r="Z25" s="428"/>
      <c r="AA25" s="428"/>
      <c r="AB25" s="424"/>
    </row>
    <row r="26" spans="2:28" ht="33" customHeight="1" thickBot="1" x14ac:dyDescent="0.25">
      <c r="B26" s="425"/>
      <c r="C26" s="629" t="s">
        <v>31</v>
      </c>
      <c r="D26" s="630"/>
      <c r="E26" s="630"/>
      <c r="F26" s="630"/>
      <c r="G26" s="630"/>
      <c r="H26" s="631"/>
      <c r="I26" s="632" t="s">
        <v>1009</v>
      </c>
      <c r="J26" s="633"/>
      <c r="K26" s="633"/>
      <c r="L26" s="633"/>
      <c r="M26" s="633"/>
      <c r="N26" s="633"/>
      <c r="O26" s="633"/>
      <c r="P26" s="633"/>
      <c r="Q26" s="633"/>
      <c r="R26" s="633"/>
      <c r="S26" s="633"/>
      <c r="T26" s="633"/>
      <c r="U26" s="633"/>
      <c r="V26" s="633"/>
      <c r="W26" s="633"/>
      <c r="X26" s="633"/>
      <c r="Y26" s="633"/>
      <c r="Z26" s="633"/>
      <c r="AA26" s="634"/>
      <c r="AB26" s="424"/>
    </row>
    <row r="27" spans="2:28" ht="15.75" thickBot="1" x14ac:dyDescent="0.25">
      <c r="B27" s="425"/>
      <c r="C27" s="431"/>
      <c r="D27" s="431"/>
      <c r="E27" s="431"/>
      <c r="F27" s="431"/>
      <c r="G27" s="431"/>
      <c r="H27" s="431"/>
      <c r="I27" s="430"/>
      <c r="J27" s="430"/>
      <c r="K27" s="430"/>
      <c r="L27" s="430"/>
      <c r="M27" s="430"/>
      <c r="N27" s="430"/>
      <c r="O27" s="430"/>
      <c r="P27" s="430"/>
      <c r="Q27" s="430"/>
      <c r="R27" s="430"/>
      <c r="S27" s="430"/>
      <c r="T27" s="430"/>
      <c r="U27" s="430"/>
      <c r="V27" s="430"/>
      <c r="W27" s="430"/>
      <c r="X27" s="430"/>
      <c r="Y27" s="430"/>
      <c r="Z27" s="430"/>
      <c r="AA27" s="430"/>
      <c r="AB27" s="424"/>
    </row>
    <row r="28" spans="2:28" ht="53.25" customHeight="1" thickBot="1" x14ac:dyDescent="0.25">
      <c r="B28" s="425"/>
      <c r="C28" s="629" t="s">
        <v>33</v>
      </c>
      <c r="D28" s="630"/>
      <c r="E28" s="630"/>
      <c r="F28" s="630"/>
      <c r="G28" s="630"/>
      <c r="H28" s="631"/>
      <c r="I28" s="1038">
        <v>0.35</v>
      </c>
      <c r="J28" s="1039"/>
      <c r="K28" s="617" t="s">
        <v>34</v>
      </c>
      <c r="L28" s="618"/>
      <c r="M28" s="618"/>
      <c r="N28" s="619"/>
      <c r="O28" s="683" t="s">
        <v>35</v>
      </c>
      <c r="P28" s="681"/>
      <c r="Q28" s="682"/>
      <c r="R28" s="443"/>
      <c r="S28" s="683" t="s">
        <v>36</v>
      </c>
      <c r="T28" s="681"/>
      <c r="U28" s="443" t="s">
        <v>37</v>
      </c>
      <c r="V28" s="635" t="s">
        <v>38</v>
      </c>
      <c r="W28" s="2317"/>
      <c r="X28" s="2317"/>
      <c r="Y28" s="2317"/>
      <c r="Z28" s="2318"/>
      <c r="AA28" s="429"/>
      <c r="AB28" s="424"/>
    </row>
    <row r="29" spans="2:28" ht="15" thickBot="1" x14ac:dyDescent="0.25">
      <c r="B29" s="425"/>
      <c r="C29" s="428"/>
      <c r="D29" s="428"/>
      <c r="E29" s="428"/>
      <c r="F29" s="428"/>
      <c r="G29" s="428"/>
      <c r="H29" s="428"/>
      <c r="I29" s="428"/>
      <c r="J29" s="428"/>
      <c r="K29" s="428"/>
      <c r="L29" s="428"/>
      <c r="M29" s="428"/>
      <c r="N29" s="428"/>
      <c r="O29" s="428"/>
      <c r="P29" s="428"/>
      <c r="Q29" s="428"/>
      <c r="R29" s="428"/>
      <c r="S29" s="428"/>
      <c r="T29" s="428"/>
      <c r="U29" s="428"/>
      <c r="V29" s="428"/>
      <c r="W29" s="428"/>
      <c r="X29" s="428"/>
      <c r="Y29" s="428"/>
      <c r="Z29" s="428"/>
      <c r="AA29" s="428"/>
      <c r="AB29" s="424"/>
    </row>
    <row r="30" spans="2:28" ht="15" x14ac:dyDescent="0.25">
      <c r="B30" s="425"/>
      <c r="C30" s="651" t="s">
        <v>39</v>
      </c>
      <c r="D30" s="652"/>
      <c r="E30" s="652"/>
      <c r="F30" s="652"/>
      <c r="G30" s="652"/>
      <c r="H30" s="652"/>
      <c r="I30" s="652"/>
      <c r="J30" s="653"/>
      <c r="K30" s="1942" t="s">
        <v>40</v>
      </c>
      <c r="L30" s="1943"/>
      <c r="M30" s="1943"/>
      <c r="N30" s="1943"/>
      <c r="O30" s="1943"/>
      <c r="P30" s="1943"/>
      <c r="Q30" s="1943"/>
      <c r="R30" s="1944"/>
      <c r="S30" s="1945" t="s">
        <v>41</v>
      </c>
      <c r="T30" s="1946"/>
      <c r="U30" s="1946"/>
      <c r="V30" s="1946"/>
      <c r="W30" s="1947"/>
      <c r="X30" s="1948" t="s">
        <v>42</v>
      </c>
      <c r="Y30" s="1949"/>
      <c r="Z30" s="1949"/>
      <c r="AA30" s="1950"/>
      <c r="AB30" s="424"/>
    </row>
    <row r="31" spans="2:28" ht="14.25" customHeight="1" x14ac:dyDescent="0.2">
      <c r="B31" s="425"/>
      <c r="C31" s="654"/>
      <c r="D31" s="655"/>
      <c r="E31" s="655"/>
      <c r="F31" s="655"/>
      <c r="G31" s="655"/>
      <c r="H31" s="655"/>
      <c r="I31" s="655"/>
      <c r="J31" s="656"/>
      <c r="K31" s="1951" t="s">
        <v>43</v>
      </c>
      <c r="L31" s="1952"/>
      <c r="M31" s="1952"/>
      <c r="N31" s="1953"/>
      <c r="O31" s="1954" t="s">
        <v>44</v>
      </c>
      <c r="P31" s="1952"/>
      <c r="Q31" s="1952"/>
      <c r="R31" s="1953"/>
      <c r="S31" s="1954" t="s">
        <v>43</v>
      </c>
      <c r="T31" s="1953"/>
      <c r="U31" s="1954" t="s">
        <v>44</v>
      </c>
      <c r="V31" s="1952"/>
      <c r="W31" s="1953"/>
      <c r="X31" s="1954" t="s">
        <v>43</v>
      </c>
      <c r="Y31" s="1953"/>
      <c r="Z31" s="1954" t="s">
        <v>44</v>
      </c>
      <c r="AA31" s="1955"/>
      <c r="AB31" s="424"/>
    </row>
    <row r="32" spans="2:28" ht="15" customHeight="1" thickBot="1" x14ac:dyDescent="0.25">
      <c r="B32" s="425"/>
      <c r="C32" s="657"/>
      <c r="D32" s="658"/>
      <c r="E32" s="658"/>
      <c r="F32" s="658"/>
      <c r="G32" s="658"/>
      <c r="H32" s="658"/>
      <c r="I32" s="658"/>
      <c r="J32" s="659"/>
      <c r="K32" s="2314">
        <v>0</v>
      </c>
      <c r="L32" s="2315"/>
      <c r="M32" s="2315"/>
      <c r="N32" s="2316"/>
      <c r="O32" s="2312">
        <v>0.34899999999999998</v>
      </c>
      <c r="P32" s="2315"/>
      <c r="Q32" s="2315"/>
      <c r="R32" s="2316"/>
      <c r="S32" s="2312">
        <v>0.35</v>
      </c>
      <c r="T32" s="2316"/>
      <c r="U32" s="2312">
        <v>0.44900000000000001</v>
      </c>
      <c r="V32" s="2315"/>
      <c r="W32" s="2316"/>
      <c r="X32" s="2312">
        <v>0.45</v>
      </c>
      <c r="Y32" s="2316"/>
      <c r="Z32" s="2312">
        <v>1</v>
      </c>
      <c r="AA32" s="2313"/>
      <c r="AB32" s="424"/>
    </row>
    <row r="33" spans="2:28" ht="15" thickBot="1" x14ac:dyDescent="0.25">
      <c r="B33" s="425"/>
      <c r="C33" s="428"/>
      <c r="D33" s="428"/>
      <c r="E33" s="428"/>
      <c r="F33" s="428"/>
      <c r="G33" s="428"/>
      <c r="H33" s="428"/>
      <c r="I33" s="428"/>
      <c r="J33" s="428"/>
      <c r="K33" s="428"/>
      <c r="L33" s="428"/>
      <c r="M33" s="428"/>
      <c r="N33" s="428"/>
      <c r="O33" s="428"/>
      <c r="P33" s="428"/>
      <c r="Q33" s="428"/>
      <c r="R33" s="428"/>
      <c r="S33" s="428"/>
      <c r="T33" s="428"/>
      <c r="U33" s="428"/>
      <c r="V33" s="428"/>
      <c r="W33" s="428"/>
      <c r="X33" s="428"/>
      <c r="Y33" s="428"/>
      <c r="Z33" s="428"/>
      <c r="AA33" s="428"/>
      <c r="AB33" s="424"/>
    </row>
    <row r="34" spans="2:28" s="426" customFormat="1" x14ac:dyDescent="0.2">
      <c r="B34" s="427"/>
      <c r="C34" s="1008" t="s">
        <v>45</v>
      </c>
      <c r="D34" s="1009"/>
      <c r="E34" s="1009"/>
      <c r="F34" s="1009"/>
      <c r="G34" s="1009"/>
      <c r="H34" s="1009"/>
      <c r="I34" s="1009"/>
      <c r="J34" s="1009"/>
      <c r="K34" s="1009"/>
      <c r="L34" s="1009"/>
      <c r="M34" s="1009"/>
      <c r="N34" s="1009"/>
      <c r="O34" s="1009"/>
      <c r="P34" s="1009"/>
      <c r="Q34" s="1009"/>
      <c r="R34" s="1009"/>
      <c r="S34" s="1009"/>
      <c r="T34" s="1009"/>
      <c r="U34" s="1009"/>
      <c r="V34" s="1009"/>
      <c r="W34" s="1009"/>
      <c r="X34" s="1009"/>
      <c r="Y34" s="1009"/>
      <c r="Z34" s="1009"/>
      <c r="AA34" s="1010"/>
      <c r="AB34" s="424"/>
    </row>
    <row r="35" spans="2:28" s="426" customFormat="1" ht="15" thickBot="1" x14ac:dyDescent="0.25">
      <c r="B35" s="427"/>
      <c r="C35" s="1011"/>
      <c r="D35" s="1012"/>
      <c r="E35" s="1012"/>
      <c r="F35" s="1012"/>
      <c r="G35" s="1012"/>
      <c r="H35" s="1012"/>
      <c r="I35" s="1012"/>
      <c r="J35" s="1012"/>
      <c r="K35" s="1012"/>
      <c r="L35" s="1012"/>
      <c r="M35" s="1012"/>
      <c r="N35" s="1012"/>
      <c r="O35" s="1012"/>
      <c r="P35" s="1012"/>
      <c r="Q35" s="1012"/>
      <c r="R35" s="1012"/>
      <c r="S35" s="1012"/>
      <c r="T35" s="1012"/>
      <c r="U35" s="1012"/>
      <c r="V35" s="1012"/>
      <c r="W35" s="1012"/>
      <c r="X35" s="1012"/>
      <c r="Y35" s="1012"/>
      <c r="Z35" s="1012"/>
      <c r="AA35" s="1013"/>
      <c r="AB35" s="424"/>
    </row>
    <row r="36" spans="2:28" s="426" customFormat="1" ht="15" customHeight="1" x14ac:dyDescent="0.2">
      <c r="B36" s="427"/>
      <c r="C36" s="1930" t="s">
        <v>46</v>
      </c>
      <c r="D36" s="1931"/>
      <c r="E36" s="1931"/>
      <c r="F36" s="1931"/>
      <c r="G36" s="1932"/>
      <c r="H36" s="2310" t="s">
        <v>1010</v>
      </c>
      <c r="I36" s="2310" t="s">
        <v>1011</v>
      </c>
      <c r="J36" s="1016" t="s">
        <v>49</v>
      </c>
      <c r="K36" s="1930" t="s">
        <v>50</v>
      </c>
      <c r="L36" s="1931"/>
      <c r="M36" s="1931"/>
      <c r="N36" s="1931"/>
      <c r="O36" s="1931"/>
      <c r="P36" s="1931"/>
      <c r="Q36" s="1931"/>
      <c r="R36" s="1931"/>
      <c r="S36" s="1931"/>
      <c r="T36" s="1931"/>
      <c r="U36" s="1931"/>
      <c r="V36" s="1931"/>
      <c r="W36" s="1931"/>
      <c r="X36" s="1931"/>
      <c r="Y36" s="1931"/>
      <c r="Z36" s="1931"/>
      <c r="AA36" s="1932"/>
      <c r="AB36" s="424"/>
    </row>
    <row r="37" spans="2:28" s="426" customFormat="1" ht="43.5" customHeight="1" thickBot="1" x14ac:dyDescent="0.25">
      <c r="B37" s="427"/>
      <c r="C37" s="1933"/>
      <c r="D37" s="1934"/>
      <c r="E37" s="1934"/>
      <c r="F37" s="1934"/>
      <c r="G37" s="1935"/>
      <c r="H37" s="2311"/>
      <c r="I37" s="2311"/>
      <c r="J37" s="1017"/>
      <c r="K37" s="1933"/>
      <c r="L37" s="1934"/>
      <c r="M37" s="1934"/>
      <c r="N37" s="1934"/>
      <c r="O37" s="1934"/>
      <c r="P37" s="1934"/>
      <c r="Q37" s="1934"/>
      <c r="R37" s="1934"/>
      <c r="S37" s="1934"/>
      <c r="T37" s="1934"/>
      <c r="U37" s="1934"/>
      <c r="V37" s="1934"/>
      <c r="W37" s="1934"/>
      <c r="X37" s="1934"/>
      <c r="Y37" s="1934"/>
      <c r="Z37" s="1934"/>
      <c r="AA37" s="1935"/>
      <c r="AB37" s="424"/>
    </row>
    <row r="38" spans="2:28" s="426" customFormat="1" ht="84" customHeight="1" x14ac:dyDescent="0.2">
      <c r="B38" s="427"/>
      <c r="C38" s="1355" t="s">
        <v>1012</v>
      </c>
      <c r="D38" s="1356"/>
      <c r="E38" s="1356"/>
      <c r="F38" s="1356"/>
      <c r="G38" s="1357"/>
      <c r="H38" s="416">
        <v>2337</v>
      </c>
      <c r="I38" s="416">
        <v>6294</v>
      </c>
      <c r="J38" s="449">
        <f>H38/I38</f>
        <v>0.3713060057197331</v>
      </c>
      <c r="K38" s="1152" t="s">
        <v>1013</v>
      </c>
      <c r="L38" s="1153"/>
      <c r="M38" s="1153"/>
      <c r="N38" s="1153"/>
      <c r="O38" s="1153"/>
      <c r="P38" s="1153"/>
      <c r="Q38" s="1153"/>
      <c r="R38" s="1153"/>
      <c r="S38" s="1153"/>
      <c r="T38" s="1153"/>
      <c r="U38" s="1153"/>
      <c r="V38" s="1153"/>
      <c r="W38" s="1153"/>
      <c r="X38" s="1153"/>
      <c r="Y38" s="1153"/>
      <c r="Z38" s="1153"/>
      <c r="AA38" s="1154"/>
      <c r="AB38" s="424"/>
    </row>
    <row r="39" spans="2:28" s="426" customFormat="1" ht="113.25" customHeight="1" x14ac:dyDescent="0.2">
      <c r="B39" s="427"/>
      <c r="C39" s="973" t="s">
        <v>1014</v>
      </c>
      <c r="D39" s="974"/>
      <c r="E39" s="974"/>
      <c r="F39" s="974"/>
      <c r="G39" s="975"/>
      <c r="H39" s="415">
        <v>1855</v>
      </c>
      <c r="I39" s="415">
        <v>4192</v>
      </c>
      <c r="J39" s="449">
        <f>H39/I39</f>
        <v>0.4425095419847328</v>
      </c>
      <c r="K39" s="1152" t="s">
        <v>1015</v>
      </c>
      <c r="L39" s="1153"/>
      <c r="M39" s="1153"/>
      <c r="N39" s="1153"/>
      <c r="O39" s="1153"/>
      <c r="P39" s="1153"/>
      <c r="Q39" s="1153"/>
      <c r="R39" s="1153"/>
      <c r="S39" s="1153"/>
      <c r="T39" s="1153"/>
      <c r="U39" s="1153"/>
      <c r="V39" s="1153"/>
      <c r="W39" s="1153"/>
      <c r="X39" s="1153"/>
      <c r="Y39" s="1153"/>
      <c r="Z39" s="1153"/>
      <c r="AA39" s="1154"/>
      <c r="AB39" s="424"/>
    </row>
    <row r="40" spans="2:28" s="426" customFormat="1" ht="122.25" customHeight="1" x14ac:dyDescent="0.2">
      <c r="B40" s="427"/>
      <c r="C40" s="973" t="s">
        <v>1016</v>
      </c>
      <c r="D40" s="974"/>
      <c r="E40" s="974"/>
      <c r="F40" s="974"/>
      <c r="G40" s="975"/>
      <c r="H40" s="415">
        <v>13429</v>
      </c>
      <c r="I40" s="415">
        <v>17689</v>
      </c>
      <c r="J40" s="413">
        <f>H40/I40</f>
        <v>0.75917236700774493</v>
      </c>
      <c r="K40" s="1715" t="s">
        <v>1017</v>
      </c>
      <c r="L40" s="1132"/>
      <c r="M40" s="1132"/>
      <c r="N40" s="1132"/>
      <c r="O40" s="1132"/>
      <c r="P40" s="1132"/>
      <c r="Q40" s="1132"/>
      <c r="R40" s="1132"/>
      <c r="S40" s="1132"/>
      <c r="T40" s="1132"/>
      <c r="U40" s="1132"/>
      <c r="V40" s="1132"/>
      <c r="W40" s="1132"/>
      <c r="X40" s="1132"/>
      <c r="Y40" s="1132"/>
      <c r="Z40" s="1132"/>
      <c r="AA40" s="1716"/>
      <c r="AB40" s="424"/>
    </row>
    <row r="41" spans="2:28" s="426" customFormat="1" ht="80.25" customHeight="1" thickBot="1" x14ac:dyDescent="0.25">
      <c r="B41" s="427"/>
      <c r="C41" s="973" t="s">
        <v>1018</v>
      </c>
      <c r="D41" s="974"/>
      <c r="E41" s="974"/>
      <c r="F41" s="974"/>
      <c r="G41" s="975"/>
      <c r="H41" s="415">
        <v>5884</v>
      </c>
      <c r="I41" s="415">
        <v>9574</v>
      </c>
      <c r="J41" s="413">
        <f>H41/I41</f>
        <v>0.61458115730102358</v>
      </c>
      <c r="K41" s="1715" t="s">
        <v>1019</v>
      </c>
      <c r="L41" s="1132"/>
      <c r="M41" s="1132"/>
      <c r="N41" s="1132"/>
      <c r="O41" s="1132"/>
      <c r="P41" s="1132"/>
      <c r="Q41" s="1132"/>
      <c r="R41" s="1132"/>
      <c r="S41" s="1132"/>
      <c r="T41" s="1132"/>
      <c r="U41" s="1132"/>
      <c r="V41" s="1132"/>
      <c r="W41" s="1132"/>
      <c r="X41" s="1132"/>
      <c r="Y41" s="1132"/>
      <c r="Z41" s="1132"/>
      <c r="AA41" s="1716"/>
      <c r="AB41" s="424"/>
    </row>
    <row r="42" spans="2:28" s="426" customFormat="1" ht="15.75" customHeight="1" thickBot="1" x14ac:dyDescent="0.3">
      <c r="B42" s="427"/>
      <c r="C42" s="1002" t="s">
        <v>51</v>
      </c>
      <c r="D42" s="1003"/>
      <c r="E42" s="1003"/>
      <c r="F42" s="1003"/>
      <c r="G42" s="1004"/>
      <c r="H42" s="414"/>
      <c r="I42" s="414"/>
      <c r="J42" s="450">
        <f>SUM(J38:J41)/4</f>
        <v>0.54689226800330859</v>
      </c>
      <c r="K42" s="1005"/>
      <c r="L42" s="1006"/>
      <c r="M42" s="1006"/>
      <c r="N42" s="1006"/>
      <c r="O42" s="1006"/>
      <c r="P42" s="1006"/>
      <c r="Q42" s="1006"/>
      <c r="R42" s="1006"/>
      <c r="S42" s="1006"/>
      <c r="T42" s="1006"/>
      <c r="U42" s="1006"/>
      <c r="V42" s="1006"/>
      <c r="W42" s="1006"/>
      <c r="X42" s="1006"/>
      <c r="Y42" s="1006"/>
      <c r="Z42" s="1006"/>
      <c r="AA42" s="1007"/>
      <c r="AB42" s="424"/>
    </row>
    <row r="43" spans="2:28" s="426" customFormat="1" ht="5.25" customHeight="1" x14ac:dyDescent="0.2">
      <c r="B43" s="427"/>
      <c r="C43" s="428"/>
      <c r="D43" s="428"/>
      <c r="E43" s="428"/>
      <c r="F43" s="428"/>
      <c r="G43" s="428"/>
      <c r="H43" s="448"/>
      <c r="I43" s="448"/>
      <c r="J43" s="137"/>
      <c r="K43" s="428"/>
      <c r="L43" s="428"/>
      <c r="M43" s="428"/>
      <c r="N43" s="428"/>
      <c r="O43" s="428"/>
      <c r="P43" s="428"/>
      <c r="Q43" s="428"/>
      <c r="R43" s="428"/>
      <c r="S43" s="428"/>
      <c r="T43" s="428"/>
      <c r="U43" s="428"/>
      <c r="V43" s="428"/>
      <c r="W43" s="428"/>
      <c r="X43" s="428"/>
      <c r="Y43" s="428"/>
      <c r="Z43" s="428"/>
      <c r="AA43" s="428"/>
      <c r="AB43" s="424"/>
    </row>
    <row r="44" spans="2:28" s="426" customFormat="1" ht="15" thickBot="1" x14ac:dyDescent="0.25">
      <c r="B44" s="427"/>
      <c r="C44" s="428"/>
      <c r="D44" s="428"/>
      <c r="E44" s="428"/>
      <c r="F44" s="428"/>
      <c r="G44" s="428"/>
      <c r="H44" s="448"/>
      <c r="I44" s="448"/>
      <c r="J44" s="137"/>
      <c r="K44" s="428"/>
      <c r="L44" s="428"/>
      <c r="M44" s="428"/>
      <c r="N44" s="428"/>
      <c r="O44" s="428"/>
      <c r="P44" s="428"/>
      <c r="Q44" s="428"/>
      <c r="R44" s="428"/>
      <c r="S44" s="428"/>
      <c r="T44" s="428"/>
      <c r="U44" s="428"/>
      <c r="V44" s="428"/>
      <c r="W44" s="428"/>
      <c r="X44" s="428"/>
      <c r="Y44" s="428"/>
      <c r="Z44" s="428"/>
      <c r="AA44" s="428"/>
      <c r="AB44" s="424"/>
    </row>
    <row r="45" spans="2:28" s="426" customFormat="1" x14ac:dyDescent="0.2">
      <c r="B45" s="427"/>
      <c r="C45" s="820" t="s">
        <v>52</v>
      </c>
      <c r="D45" s="821"/>
      <c r="E45" s="821"/>
      <c r="F45" s="821"/>
      <c r="G45" s="821"/>
      <c r="H45" s="821"/>
      <c r="I45" s="821"/>
      <c r="J45" s="821"/>
      <c r="K45" s="821"/>
      <c r="L45" s="821"/>
      <c r="M45" s="821"/>
      <c r="N45" s="821"/>
      <c r="O45" s="821"/>
      <c r="P45" s="821"/>
      <c r="Q45" s="821"/>
      <c r="R45" s="821"/>
      <c r="S45" s="821"/>
      <c r="T45" s="821"/>
      <c r="U45" s="821"/>
      <c r="V45" s="821"/>
      <c r="W45" s="821"/>
      <c r="X45" s="821"/>
      <c r="Y45" s="821"/>
      <c r="Z45" s="821"/>
      <c r="AA45" s="822"/>
      <c r="AB45" s="424"/>
    </row>
    <row r="46" spans="2:28" ht="15" thickBot="1" x14ac:dyDescent="0.25">
      <c r="B46" s="425"/>
      <c r="C46" s="1125"/>
      <c r="D46" s="1126"/>
      <c r="E46" s="1126"/>
      <c r="F46" s="1126"/>
      <c r="G46" s="1126"/>
      <c r="H46" s="1126"/>
      <c r="I46" s="1126"/>
      <c r="J46" s="1126"/>
      <c r="K46" s="1126"/>
      <c r="L46" s="1126"/>
      <c r="M46" s="1126"/>
      <c r="N46" s="1126"/>
      <c r="O46" s="1126"/>
      <c r="P46" s="1126"/>
      <c r="Q46" s="1126"/>
      <c r="R46" s="1126"/>
      <c r="S46" s="1126"/>
      <c r="T46" s="1126"/>
      <c r="U46" s="1126"/>
      <c r="V46" s="1126"/>
      <c r="W46" s="1126"/>
      <c r="X46" s="1126"/>
      <c r="Y46" s="1126"/>
      <c r="Z46" s="1126"/>
      <c r="AA46" s="1127"/>
      <c r="AB46" s="424"/>
    </row>
    <row r="47" spans="2:28" x14ac:dyDescent="0.2">
      <c r="B47" s="425"/>
      <c r="C47" s="972" t="s">
        <v>239</v>
      </c>
      <c r="D47" s="985"/>
      <c r="E47" s="985"/>
      <c r="F47" s="985"/>
      <c r="G47" s="985"/>
      <c r="H47" s="985"/>
      <c r="I47" s="985"/>
      <c r="J47" s="985"/>
      <c r="K47" s="985"/>
      <c r="L47" s="985"/>
      <c r="M47" s="985"/>
      <c r="N47" s="985"/>
      <c r="O47" s="985"/>
      <c r="P47" s="985"/>
      <c r="Q47" s="985"/>
      <c r="R47" s="985"/>
      <c r="S47" s="985"/>
      <c r="T47" s="985"/>
      <c r="U47" s="985"/>
      <c r="V47" s="985"/>
      <c r="W47" s="985"/>
      <c r="X47" s="985"/>
      <c r="Y47" s="985"/>
      <c r="Z47" s="985"/>
      <c r="AA47" s="986"/>
      <c r="AB47" s="424"/>
    </row>
    <row r="48" spans="2:28" x14ac:dyDescent="0.2">
      <c r="B48" s="425"/>
      <c r="C48" s="987"/>
      <c r="D48" s="988"/>
      <c r="E48" s="988"/>
      <c r="F48" s="988"/>
      <c r="G48" s="988"/>
      <c r="H48" s="988"/>
      <c r="I48" s="988"/>
      <c r="J48" s="988"/>
      <c r="K48" s="988"/>
      <c r="L48" s="988"/>
      <c r="M48" s="988"/>
      <c r="N48" s="988"/>
      <c r="O48" s="988"/>
      <c r="P48" s="988"/>
      <c r="Q48" s="988"/>
      <c r="R48" s="988"/>
      <c r="S48" s="988"/>
      <c r="T48" s="988"/>
      <c r="U48" s="988"/>
      <c r="V48" s="988"/>
      <c r="W48" s="988"/>
      <c r="X48" s="988"/>
      <c r="Y48" s="988"/>
      <c r="Z48" s="988"/>
      <c r="AA48" s="989"/>
      <c r="AB48" s="424"/>
    </row>
    <row r="49" spans="2:28" x14ac:dyDescent="0.2">
      <c r="B49" s="425"/>
      <c r="C49" s="987"/>
      <c r="D49" s="988"/>
      <c r="E49" s="988"/>
      <c r="F49" s="988"/>
      <c r="G49" s="988"/>
      <c r="H49" s="988"/>
      <c r="I49" s="988"/>
      <c r="J49" s="988"/>
      <c r="K49" s="988"/>
      <c r="L49" s="988"/>
      <c r="M49" s="988"/>
      <c r="N49" s="988"/>
      <c r="O49" s="988"/>
      <c r="P49" s="988"/>
      <c r="Q49" s="988"/>
      <c r="R49" s="988"/>
      <c r="S49" s="988"/>
      <c r="T49" s="988"/>
      <c r="U49" s="988"/>
      <c r="V49" s="988"/>
      <c r="W49" s="988"/>
      <c r="X49" s="988"/>
      <c r="Y49" s="988"/>
      <c r="Z49" s="988"/>
      <c r="AA49" s="989"/>
      <c r="AB49" s="424"/>
    </row>
    <row r="50" spans="2:28" x14ac:dyDescent="0.2">
      <c r="B50" s="425"/>
      <c r="C50" s="987"/>
      <c r="D50" s="988"/>
      <c r="E50" s="988"/>
      <c r="F50" s="988"/>
      <c r="G50" s="988"/>
      <c r="H50" s="988"/>
      <c r="I50" s="988"/>
      <c r="J50" s="988"/>
      <c r="K50" s="988"/>
      <c r="L50" s="988"/>
      <c r="M50" s="988"/>
      <c r="N50" s="988"/>
      <c r="O50" s="988"/>
      <c r="P50" s="988"/>
      <c r="Q50" s="988"/>
      <c r="R50" s="988"/>
      <c r="S50" s="988"/>
      <c r="T50" s="988"/>
      <c r="U50" s="988"/>
      <c r="V50" s="988"/>
      <c r="W50" s="988"/>
      <c r="X50" s="988"/>
      <c r="Y50" s="988"/>
      <c r="Z50" s="988"/>
      <c r="AA50" s="989"/>
      <c r="AB50" s="424"/>
    </row>
    <row r="51" spans="2:28" x14ac:dyDescent="0.2">
      <c r="B51" s="425"/>
      <c r="C51" s="987"/>
      <c r="D51" s="988"/>
      <c r="E51" s="988"/>
      <c r="F51" s="988"/>
      <c r="G51" s="988"/>
      <c r="H51" s="988"/>
      <c r="I51" s="988"/>
      <c r="J51" s="988"/>
      <c r="K51" s="988"/>
      <c r="L51" s="988"/>
      <c r="M51" s="988"/>
      <c r="N51" s="988"/>
      <c r="O51" s="988"/>
      <c r="P51" s="988"/>
      <c r="Q51" s="988"/>
      <c r="R51" s="988"/>
      <c r="S51" s="988"/>
      <c r="T51" s="988"/>
      <c r="U51" s="988"/>
      <c r="V51" s="988"/>
      <c r="W51" s="988"/>
      <c r="X51" s="988"/>
      <c r="Y51" s="988"/>
      <c r="Z51" s="988"/>
      <c r="AA51" s="989"/>
      <c r="AB51" s="424"/>
    </row>
    <row r="52" spans="2:28" x14ac:dyDescent="0.2">
      <c r="B52" s="425"/>
      <c r="C52" s="987"/>
      <c r="D52" s="988"/>
      <c r="E52" s="988"/>
      <c r="F52" s="988"/>
      <c r="G52" s="988"/>
      <c r="H52" s="988"/>
      <c r="I52" s="988"/>
      <c r="J52" s="988"/>
      <c r="K52" s="988"/>
      <c r="L52" s="988"/>
      <c r="M52" s="988"/>
      <c r="N52" s="988"/>
      <c r="O52" s="988"/>
      <c r="P52" s="988"/>
      <c r="Q52" s="988"/>
      <c r="R52" s="988"/>
      <c r="S52" s="988"/>
      <c r="T52" s="988"/>
      <c r="U52" s="988"/>
      <c r="V52" s="988"/>
      <c r="W52" s="988"/>
      <c r="X52" s="988"/>
      <c r="Y52" s="988"/>
      <c r="Z52" s="988"/>
      <c r="AA52" s="989"/>
      <c r="AB52" s="424"/>
    </row>
    <row r="53" spans="2:28" x14ac:dyDescent="0.2">
      <c r="B53" s="425"/>
      <c r="C53" s="987"/>
      <c r="D53" s="988"/>
      <c r="E53" s="988"/>
      <c r="F53" s="988"/>
      <c r="G53" s="988"/>
      <c r="H53" s="988"/>
      <c r="I53" s="988"/>
      <c r="J53" s="988"/>
      <c r="K53" s="988"/>
      <c r="L53" s="988"/>
      <c r="M53" s="988"/>
      <c r="N53" s="988"/>
      <c r="O53" s="988"/>
      <c r="P53" s="988"/>
      <c r="Q53" s="988"/>
      <c r="R53" s="988"/>
      <c r="S53" s="988"/>
      <c r="T53" s="988"/>
      <c r="U53" s="988"/>
      <c r="V53" s="988"/>
      <c r="W53" s="988"/>
      <c r="X53" s="988"/>
      <c r="Y53" s="988"/>
      <c r="Z53" s="988"/>
      <c r="AA53" s="989"/>
      <c r="AB53" s="424"/>
    </row>
    <row r="54" spans="2:28" x14ac:dyDescent="0.2">
      <c r="B54" s="425"/>
      <c r="C54" s="987"/>
      <c r="D54" s="988"/>
      <c r="E54" s="988"/>
      <c r="F54" s="988"/>
      <c r="G54" s="988"/>
      <c r="H54" s="988"/>
      <c r="I54" s="988"/>
      <c r="J54" s="988"/>
      <c r="K54" s="988"/>
      <c r="L54" s="988"/>
      <c r="M54" s="988"/>
      <c r="N54" s="988"/>
      <c r="O54" s="988"/>
      <c r="P54" s="988"/>
      <c r="Q54" s="988"/>
      <c r="R54" s="988"/>
      <c r="S54" s="988"/>
      <c r="T54" s="988"/>
      <c r="U54" s="988"/>
      <c r="V54" s="988"/>
      <c r="W54" s="988"/>
      <c r="X54" s="988"/>
      <c r="Y54" s="988"/>
      <c r="Z54" s="988"/>
      <c r="AA54" s="989"/>
      <c r="AB54" s="424"/>
    </row>
    <row r="55" spans="2:28" x14ac:dyDescent="0.2">
      <c r="B55" s="425"/>
      <c r="C55" s="987"/>
      <c r="D55" s="988"/>
      <c r="E55" s="988"/>
      <c r="F55" s="988"/>
      <c r="G55" s="988"/>
      <c r="H55" s="988"/>
      <c r="I55" s="988"/>
      <c r="J55" s="988"/>
      <c r="K55" s="988"/>
      <c r="L55" s="988"/>
      <c r="M55" s="988"/>
      <c r="N55" s="988"/>
      <c r="O55" s="988"/>
      <c r="P55" s="988"/>
      <c r="Q55" s="988"/>
      <c r="R55" s="988"/>
      <c r="S55" s="988"/>
      <c r="T55" s="988"/>
      <c r="U55" s="988"/>
      <c r="V55" s="988"/>
      <c r="W55" s="988"/>
      <c r="X55" s="988"/>
      <c r="Y55" s="988"/>
      <c r="Z55" s="988"/>
      <c r="AA55" s="989"/>
      <c r="AB55" s="424"/>
    </row>
    <row r="56" spans="2:28" x14ac:dyDescent="0.2">
      <c r="B56" s="425"/>
      <c r="C56" s="987"/>
      <c r="D56" s="988"/>
      <c r="E56" s="988"/>
      <c r="F56" s="988"/>
      <c r="G56" s="988"/>
      <c r="H56" s="988"/>
      <c r="I56" s="988"/>
      <c r="J56" s="988"/>
      <c r="K56" s="988"/>
      <c r="L56" s="988"/>
      <c r="M56" s="988"/>
      <c r="N56" s="988"/>
      <c r="O56" s="988"/>
      <c r="P56" s="988"/>
      <c r="Q56" s="988"/>
      <c r="R56" s="988"/>
      <c r="S56" s="988"/>
      <c r="T56" s="988"/>
      <c r="U56" s="988"/>
      <c r="V56" s="988"/>
      <c r="W56" s="988"/>
      <c r="X56" s="988"/>
      <c r="Y56" s="988"/>
      <c r="Z56" s="988"/>
      <c r="AA56" s="989"/>
      <c r="AB56" s="424"/>
    </row>
    <row r="57" spans="2:28" x14ac:dyDescent="0.2">
      <c r="B57" s="425"/>
      <c r="C57" s="987"/>
      <c r="D57" s="988"/>
      <c r="E57" s="988"/>
      <c r="F57" s="988"/>
      <c r="G57" s="988"/>
      <c r="H57" s="988"/>
      <c r="I57" s="988"/>
      <c r="J57" s="988"/>
      <c r="K57" s="988"/>
      <c r="L57" s="988"/>
      <c r="M57" s="988"/>
      <c r="N57" s="988"/>
      <c r="O57" s="988"/>
      <c r="P57" s="988"/>
      <c r="Q57" s="988"/>
      <c r="R57" s="988"/>
      <c r="S57" s="988"/>
      <c r="T57" s="988"/>
      <c r="U57" s="988"/>
      <c r="V57" s="988"/>
      <c r="W57" s="988"/>
      <c r="X57" s="988"/>
      <c r="Y57" s="988"/>
      <c r="Z57" s="988"/>
      <c r="AA57" s="989"/>
      <c r="AB57" s="424"/>
    </row>
    <row r="58" spans="2:28" x14ac:dyDescent="0.2">
      <c r="B58" s="425"/>
      <c r="C58" s="987"/>
      <c r="D58" s="988"/>
      <c r="E58" s="988"/>
      <c r="F58" s="988"/>
      <c r="G58" s="988"/>
      <c r="H58" s="988"/>
      <c r="I58" s="988"/>
      <c r="J58" s="988"/>
      <c r="K58" s="988"/>
      <c r="L58" s="988"/>
      <c r="M58" s="988"/>
      <c r="N58" s="988"/>
      <c r="O58" s="988"/>
      <c r="P58" s="988"/>
      <c r="Q58" s="988"/>
      <c r="R58" s="988"/>
      <c r="S58" s="988"/>
      <c r="T58" s="988"/>
      <c r="U58" s="988"/>
      <c r="V58" s="988"/>
      <c r="W58" s="988"/>
      <c r="X58" s="988"/>
      <c r="Y58" s="988"/>
      <c r="Z58" s="988"/>
      <c r="AA58" s="989"/>
      <c r="AB58" s="424"/>
    </row>
    <row r="59" spans="2:28" ht="15" thickBot="1" x14ac:dyDescent="0.25">
      <c r="B59" s="425"/>
      <c r="C59" s="990"/>
      <c r="D59" s="991"/>
      <c r="E59" s="991"/>
      <c r="F59" s="991"/>
      <c r="G59" s="991"/>
      <c r="H59" s="991"/>
      <c r="I59" s="991"/>
      <c r="J59" s="991"/>
      <c r="K59" s="991"/>
      <c r="L59" s="991"/>
      <c r="M59" s="991"/>
      <c r="N59" s="991"/>
      <c r="O59" s="991"/>
      <c r="P59" s="991"/>
      <c r="Q59" s="991"/>
      <c r="R59" s="991"/>
      <c r="S59" s="991"/>
      <c r="T59" s="991"/>
      <c r="U59" s="991"/>
      <c r="V59" s="991"/>
      <c r="W59" s="991"/>
      <c r="X59" s="991"/>
      <c r="Y59" s="991"/>
      <c r="Z59" s="991"/>
      <c r="AA59" s="992"/>
      <c r="AB59" s="424"/>
    </row>
    <row r="60" spans="2:28" x14ac:dyDescent="0.2">
      <c r="B60" s="423"/>
      <c r="C60" s="446"/>
      <c r="D60" s="446"/>
      <c r="E60" s="446"/>
      <c r="F60" s="446"/>
      <c r="G60" s="446"/>
      <c r="H60" s="446"/>
      <c r="I60" s="446"/>
      <c r="J60" s="446"/>
      <c r="K60" s="446"/>
      <c r="L60" s="446"/>
      <c r="M60" s="446"/>
      <c r="N60" s="446"/>
      <c r="O60" s="446"/>
      <c r="P60" s="446"/>
      <c r="Q60" s="446"/>
      <c r="R60" s="446"/>
      <c r="S60" s="446"/>
      <c r="T60" s="446"/>
      <c r="U60" s="446"/>
      <c r="V60" s="446"/>
      <c r="W60" s="446"/>
      <c r="X60" s="446"/>
      <c r="Y60" s="446"/>
      <c r="Z60" s="446"/>
      <c r="AA60" s="446"/>
      <c r="AB60" s="422"/>
    </row>
    <row r="61" spans="2:28" ht="15" thickBot="1" x14ac:dyDescent="0.25">
      <c r="B61" s="421"/>
      <c r="C61" s="447"/>
      <c r="D61" s="447"/>
      <c r="E61" s="447"/>
      <c r="F61" s="447"/>
      <c r="G61" s="447"/>
      <c r="H61" s="447"/>
      <c r="I61" s="447"/>
      <c r="J61" s="447"/>
      <c r="K61" s="447"/>
      <c r="L61" s="447"/>
      <c r="M61" s="447"/>
      <c r="N61" s="447"/>
      <c r="O61" s="447"/>
      <c r="P61" s="447"/>
      <c r="Q61" s="447"/>
      <c r="R61" s="447"/>
      <c r="S61" s="447"/>
      <c r="T61" s="447"/>
      <c r="U61" s="447"/>
      <c r="V61" s="447"/>
      <c r="W61" s="447"/>
      <c r="X61" s="447"/>
      <c r="Y61" s="447"/>
      <c r="Z61" s="447"/>
      <c r="AA61" s="447"/>
      <c r="AB61" s="420"/>
    </row>
    <row r="62" spans="2:28" ht="15.75" x14ac:dyDescent="0.2">
      <c r="B62" s="418"/>
      <c r="C62" s="993" t="s">
        <v>46</v>
      </c>
      <c r="D62" s="994"/>
      <c r="E62" s="994"/>
      <c r="F62" s="994"/>
      <c r="G62" s="995"/>
      <c r="H62" s="993" t="s">
        <v>91</v>
      </c>
      <c r="I62" s="995"/>
      <c r="J62" s="993" t="s">
        <v>64</v>
      </c>
      <c r="K62" s="994"/>
      <c r="L62" s="994"/>
      <c r="M62" s="995"/>
      <c r="N62" s="993" t="s">
        <v>53</v>
      </c>
      <c r="O62" s="994"/>
      <c r="P62" s="994"/>
      <c r="Q62" s="994"/>
      <c r="R62" s="994"/>
      <c r="S62" s="994"/>
      <c r="T62" s="994"/>
      <c r="U62" s="995"/>
      <c r="V62" s="1139" t="s">
        <v>54</v>
      </c>
      <c r="W62" s="1139"/>
      <c r="X62" s="1139"/>
      <c r="Y62" s="1139"/>
      <c r="Z62" s="1139"/>
      <c r="AA62" s="1140"/>
      <c r="AB62" s="411"/>
    </row>
    <row r="63" spans="2:28" ht="15.75" x14ac:dyDescent="0.2">
      <c r="B63" s="412"/>
      <c r="C63" s="996"/>
      <c r="D63" s="997"/>
      <c r="E63" s="997"/>
      <c r="F63" s="997"/>
      <c r="G63" s="998"/>
      <c r="H63" s="996"/>
      <c r="I63" s="998"/>
      <c r="J63" s="996"/>
      <c r="K63" s="997"/>
      <c r="L63" s="997"/>
      <c r="M63" s="998"/>
      <c r="N63" s="996"/>
      <c r="O63" s="997"/>
      <c r="P63" s="997"/>
      <c r="Q63" s="997"/>
      <c r="R63" s="997"/>
      <c r="S63" s="997"/>
      <c r="T63" s="997"/>
      <c r="U63" s="998"/>
      <c r="V63" s="1141"/>
      <c r="W63" s="1141"/>
      <c r="X63" s="1141"/>
      <c r="Y63" s="1141"/>
      <c r="Z63" s="1141"/>
      <c r="AA63" s="1142"/>
      <c r="AB63" s="411"/>
    </row>
    <row r="64" spans="2:28" ht="15.75" x14ac:dyDescent="0.2">
      <c r="B64" s="412"/>
      <c r="C64" s="996"/>
      <c r="D64" s="997"/>
      <c r="E64" s="997"/>
      <c r="F64" s="997"/>
      <c r="G64" s="998"/>
      <c r="H64" s="996"/>
      <c r="I64" s="998"/>
      <c r="J64" s="996"/>
      <c r="K64" s="997"/>
      <c r="L64" s="997"/>
      <c r="M64" s="998"/>
      <c r="N64" s="996"/>
      <c r="O64" s="997"/>
      <c r="P64" s="997"/>
      <c r="Q64" s="997"/>
      <c r="R64" s="997"/>
      <c r="S64" s="997"/>
      <c r="T64" s="997"/>
      <c r="U64" s="998"/>
      <c r="V64" s="1141"/>
      <c r="W64" s="1141"/>
      <c r="X64" s="1141"/>
      <c r="Y64" s="1141"/>
      <c r="Z64" s="1141"/>
      <c r="AA64" s="1142"/>
      <c r="AB64" s="411"/>
    </row>
    <row r="65" spans="2:28" ht="130.5" customHeight="1" x14ac:dyDescent="0.2">
      <c r="B65" s="418"/>
      <c r="C65" s="1138" t="s">
        <v>57</v>
      </c>
      <c r="D65" s="1138"/>
      <c r="E65" s="1138"/>
      <c r="F65" s="1138"/>
      <c r="G65" s="1138"/>
      <c r="H65" s="2306">
        <v>0.39</v>
      </c>
      <c r="I65" s="2306"/>
      <c r="J65" s="1729">
        <v>0.37</v>
      </c>
      <c r="K65" s="1138"/>
      <c r="L65" s="1138"/>
      <c r="M65" s="1138"/>
      <c r="N65" s="2309" t="s">
        <v>1020</v>
      </c>
      <c r="O65" s="2309"/>
      <c r="P65" s="2309"/>
      <c r="Q65" s="2309"/>
      <c r="R65" s="2309"/>
      <c r="S65" s="2309"/>
      <c r="T65" s="2309"/>
      <c r="U65" s="2309"/>
      <c r="V65" s="2309" t="s">
        <v>1021</v>
      </c>
      <c r="W65" s="2309"/>
      <c r="X65" s="2309"/>
      <c r="Y65" s="2309"/>
      <c r="Z65" s="2309"/>
      <c r="AA65" s="2309"/>
      <c r="AB65" s="417"/>
    </row>
    <row r="66" spans="2:28" ht="142.5" customHeight="1" x14ac:dyDescent="0.2">
      <c r="B66" s="418"/>
      <c r="C66" s="1138" t="s">
        <v>410</v>
      </c>
      <c r="D66" s="1138"/>
      <c r="E66" s="1138"/>
      <c r="F66" s="1138"/>
      <c r="G66" s="1138"/>
      <c r="H66" s="2306">
        <v>0.88</v>
      </c>
      <c r="I66" s="2306"/>
      <c r="J66" s="1729">
        <v>0.44</v>
      </c>
      <c r="K66" s="1138"/>
      <c r="L66" s="1138"/>
      <c r="M66" s="1138"/>
      <c r="N66" s="2308" t="s">
        <v>1022</v>
      </c>
      <c r="O66" s="2308"/>
      <c r="P66" s="2308"/>
      <c r="Q66" s="2308"/>
      <c r="R66" s="2308"/>
      <c r="S66" s="2308"/>
      <c r="T66" s="2308"/>
      <c r="U66" s="2308"/>
      <c r="V66" s="2308" t="s">
        <v>1023</v>
      </c>
      <c r="W66" s="2308"/>
      <c r="X66" s="2308"/>
      <c r="Y66" s="2308"/>
      <c r="Z66" s="2308"/>
      <c r="AA66" s="2308"/>
      <c r="AB66" s="417"/>
    </row>
    <row r="67" spans="2:28" ht="105.75" customHeight="1" x14ac:dyDescent="0.2">
      <c r="B67" s="418"/>
      <c r="C67" s="1138" t="s">
        <v>412</v>
      </c>
      <c r="D67" s="1138"/>
      <c r="E67" s="1138"/>
      <c r="F67" s="1138"/>
      <c r="G67" s="1138"/>
      <c r="H67" s="2306">
        <v>0.74</v>
      </c>
      <c r="I67" s="2306"/>
      <c r="J67" s="1729">
        <v>0.76</v>
      </c>
      <c r="K67" s="1138"/>
      <c r="L67" s="1138"/>
      <c r="M67" s="1138"/>
      <c r="N67" s="2308" t="s">
        <v>1024</v>
      </c>
      <c r="O67" s="2308"/>
      <c r="P67" s="2308"/>
      <c r="Q67" s="2308"/>
      <c r="R67" s="2308"/>
      <c r="S67" s="2308"/>
      <c r="T67" s="2308"/>
      <c r="U67" s="2308"/>
      <c r="V67" s="2308" t="s">
        <v>1023</v>
      </c>
      <c r="W67" s="2308"/>
      <c r="X67" s="2308"/>
      <c r="Y67" s="2308"/>
      <c r="Z67" s="2308"/>
      <c r="AA67" s="2308"/>
      <c r="AB67" s="417"/>
    </row>
    <row r="68" spans="2:28" ht="94.5" customHeight="1" x14ac:dyDescent="0.2">
      <c r="B68" s="418"/>
      <c r="C68" s="1138" t="s">
        <v>414</v>
      </c>
      <c r="D68" s="1138"/>
      <c r="E68" s="1138"/>
      <c r="F68" s="1138"/>
      <c r="G68" s="1138"/>
      <c r="H68" s="2306">
        <v>0.53</v>
      </c>
      <c r="I68" s="2306"/>
      <c r="J68" s="1729">
        <v>0.61</v>
      </c>
      <c r="K68" s="1138"/>
      <c r="L68" s="1138"/>
      <c r="M68" s="1138"/>
      <c r="N68" s="2307" t="s">
        <v>1025</v>
      </c>
      <c r="O68" s="2307"/>
      <c r="P68" s="2307"/>
      <c r="Q68" s="2307"/>
      <c r="R68" s="2307"/>
      <c r="S68" s="2307"/>
      <c r="T68" s="2307"/>
      <c r="U68" s="2307"/>
      <c r="V68" s="2307" t="s">
        <v>1026</v>
      </c>
      <c r="W68" s="2307"/>
      <c r="X68" s="2307"/>
      <c r="Y68" s="2307"/>
      <c r="Z68" s="2307"/>
      <c r="AA68" s="2307"/>
      <c r="AB68" s="417"/>
    </row>
    <row r="69" spans="2:28" x14ac:dyDescent="0.2">
      <c r="B69" s="444"/>
      <c r="C69" s="446"/>
      <c r="D69" s="446"/>
      <c r="E69" s="446"/>
      <c r="F69" s="446"/>
      <c r="G69" s="446"/>
      <c r="H69" s="446"/>
      <c r="I69" s="446"/>
      <c r="J69" s="446"/>
      <c r="K69" s="446"/>
      <c r="L69" s="446"/>
      <c r="M69" s="446"/>
      <c r="N69" s="446"/>
      <c r="O69" s="446"/>
      <c r="P69" s="446"/>
      <c r="Q69" s="446"/>
      <c r="R69" s="446"/>
      <c r="S69" s="446"/>
      <c r="T69" s="446"/>
      <c r="U69" s="446"/>
      <c r="V69" s="446"/>
      <c r="W69" s="446"/>
      <c r="X69" s="446"/>
      <c r="Y69" s="446"/>
      <c r="Z69" s="446"/>
      <c r="AA69" s="446"/>
      <c r="AB69" s="445"/>
    </row>
    <row r="108" ht="6" customHeight="1" x14ac:dyDescent="0.2"/>
  </sheetData>
  <mergeCells count="100">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K28:N28"/>
    <mergeCell ref="O28:Q28"/>
    <mergeCell ref="S28:T28"/>
    <mergeCell ref="V28:Z28"/>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34:AA35"/>
    <mergeCell ref="C36:G37"/>
    <mergeCell ref="H36:H37"/>
    <mergeCell ref="I36:I37"/>
    <mergeCell ref="J36:J37"/>
    <mergeCell ref="K36:AA37"/>
    <mergeCell ref="C47:AA59"/>
    <mergeCell ref="C38:G38"/>
    <mergeCell ref="K38:AA38"/>
    <mergeCell ref="C39:G39"/>
    <mergeCell ref="K39:AA39"/>
    <mergeCell ref="C40:G40"/>
    <mergeCell ref="K40:AA40"/>
    <mergeCell ref="C41:G41"/>
    <mergeCell ref="K41:AA41"/>
    <mergeCell ref="C42:G42"/>
    <mergeCell ref="K42:AA42"/>
    <mergeCell ref="C45:AA46"/>
    <mergeCell ref="C65:G65"/>
    <mergeCell ref="H65:I65"/>
    <mergeCell ref="J65:M65"/>
    <mergeCell ref="N65:U65"/>
    <mergeCell ref="V65:AA65"/>
    <mergeCell ref="C62:G64"/>
    <mergeCell ref="H62:I64"/>
    <mergeCell ref="J62:M64"/>
    <mergeCell ref="N62:U64"/>
    <mergeCell ref="V62:AA64"/>
    <mergeCell ref="C67:G67"/>
    <mergeCell ref="H67:I67"/>
    <mergeCell ref="J67:M67"/>
    <mergeCell ref="N67:U67"/>
    <mergeCell ref="V67:AA67"/>
    <mergeCell ref="C66:G66"/>
    <mergeCell ref="H66:I66"/>
    <mergeCell ref="J66:M66"/>
    <mergeCell ref="N66:U66"/>
    <mergeCell ref="V66:AA66"/>
    <mergeCell ref="C68:G68"/>
    <mergeCell ref="H68:I68"/>
    <mergeCell ref="J68:M68"/>
    <mergeCell ref="N68:U68"/>
    <mergeCell ref="V68:AA68"/>
  </mergeCells>
  <pageMargins left="0.7" right="0.7" top="0.75" bottom="0.75" header="0.3" footer="0.3"/>
  <drawing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B104"/>
  <sheetViews>
    <sheetView topLeftCell="A10" workbookViewId="0">
      <selection sqref="A1:XFD1048576"/>
    </sheetView>
  </sheetViews>
  <sheetFormatPr baseColWidth="10" defaultColWidth="3.7109375" defaultRowHeight="14.25" x14ac:dyDescent="0.2"/>
  <cols>
    <col min="1" max="1" width="3.7109375" style="419"/>
    <col min="2" max="2" width="2.85546875" style="419" customWidth="1"/>
    <col min="3" max="6" width="2.7109375" style="419" customWidth="1"/>
    <col min="7" max="7" width="4.28515625" style="419" customWidth="1"/>
    <col min="8" max="8" width="14.28515625" style="419" customWidth="1"/>
    <col min="9" max="9" width="13.42578125" style="419" customWidth="1"/>
    <col min="10" max="10" width="18.140625" style="419" customWidth="1"/>
    <col min="11" max="12" width="3.42578125" style="419" customWidth="1"/>
    <col min="13" max="14" width="2.7109375" style="419" customWidth="1"/>
    <col min="15" max="17" width="4.85546875" style="419" customWidth="1"/>
    <col min="18" max="18" width="3.7109375" style="419"/>
    <col min="19" max="20" width="8" style="419" customWidth="1"/>
    <col min="21" max="21" width="3.5703125" style="419" customWidth="1"/>
    <col min="22" max="22" width="3.7109375" style="419"/>
    <col min="23" max="25" width="5" style="419" customWidth="1"/>
    <col min="26" max="26" width="6.7109375" style="419" customWidth="1"/>
    <col min="27" max="27" width="15.140625" style="419" customWidth="1"/>
    <col min="28" max="28" width="2" style="419" customWidth="1"/>
    <col min="29" max="33" width="3.7109375" style="419"/>
    <col min="34" max="34" width="5.7109375" style="419" bestFit="1" customWidth="1"/>
    <col min="35" max="35" width="35.42578125" style="419" customWidth="1"/>
    <col min="36" max="16384" width="3.7109375" style="419"/>
  </cols>
  <sheetData>
    <row r="1" spans="2:28" ht="15" thickBot="1" x14ac:dyDescent="0.25">
      <c r="B1" s="442"/>
      <c r="C1" s="442"/>
      <c r="D1" s="442"/>
      <c r="E1" s="442"/>
      <c r="F1" s="442"/>
    </row>
    <row r="2" spans="2:28" ht="45.75" customHeight="1" x14ac:dyDescent="0.2">
      <c r="B2" s="719"/>
      <c r="C2" s="720"/>
      <c r="D2" s="720"/>
      <c r="E2" s="720"/>
      <c r="F2" s="720"/>
      <c r="G2" s="720"/>
      <c r="H2" s="725" t="s">
        <v>0</v>
      </c>
      <c r="I2" s="725"/>
      <c r="J2" s="725"/>
      <c r="K2" s="725"/>
      <c r="L2" s="725"/>
      <c r="M2" s="725"/>
      <c r="N2" s="725"/>
      <c r="O2" s="725"/>
      <c r="P2" s="725"/>
      <c r="Q2" s="725"/>
      <c r="R2" s="725"/>
      <c r="S2" s="725"/>
      <c r="T2" s="725"/>
      <c r="U2" s="725"/>
      <c r="V2" s="725"/>
      <c r="W2" s="725"/>
      <c r="X2" s="725"/>
      <c r="Y2" s="725"/>
      <c r="Z2" s="725"/>
      <c r="AA2" s="725"/>
      <c r="AB2" s="726"/>
    </row>
    <row r="3" spans="2:28" ht="15" customHeight="1" x14ac:dyDescent="0.2">
      <c r="B3" s="721"/>
      <c r="C3" s="722"/>
      <c r="D3" s="722"/>
      <c r="E3" s="722"/>
      <c r="F3" s="722"/>
      <c r="G3" s="722"/>
      <c r="H3" s="727" t="s">
        <v>1</v>
      </c>
      <c r="I3" s="727"/>
      <c r="J3" s="727"/>
      <c r="K3" s="727"/>
      <c r="L3" s="727"/>
      <c r="M3" s="727"/>
      <c r="N3" s="727"/>
      <c r="O3" s="727"/>
      <c r="P3" s="727" t="s">
        <v>2</v>
      </c>
      <c r="Q3" s="727"/>
      <c r="R3" s="727"/>
      <c r="S3" s="727"/>
      <c r="T3" s="727"/>
      <c r="U3" s="727"/>
      <c r="V3" s="727"/>
      <c r="W3" s="727"/>
      <c r="X3" s="727"/>
      <c r="Y3" s="727"/>
      <c r="Z3" s="727"/>
      <c r="AA3" s="727"/>
      <c r="AB3" s="728"/>
    </row>
    <row r="4" spans="2:28" ht="15.75" customHeight="1" thickBot="1" x14ac:dyDescent="0.25">
      <c r="B4" s="723"/>
      <c r="C4" s="724"/>
      <c r="D4" s="724"/>
      <c r="E4" s="724"/>
      <c r="F4" s="724"/>
      <c r="G4" s="724"/>
      <c r="H4" s="729" t="s">
        <v>3</v>
      </c>
      <c r="I4" s="729"/>
      <c r="J4" s="729"/>
      <c r="K4" s="729"/>
      <c r="L4" s="729"/>
      <c r="M4" s="729"/>
      <c r="N4" s="729"/>
      <c r="O4" s="729"/>
      <c r="P4" s="729"/>
      <c r="Q4" s="729"/>
      <c r="R4" s="729"/>
      <c r="S4" s="729"/>
      <c r="T4" s="729"/>
      <c r="U4" s="729"/>
      <c r="V4" s="729"/>
      <c r="W4" s="729"/>
      <c r="X4" s="729"/>
      <c r="Y4" s="729"/>
      <c r="Z4" s="729"/>
      <c r="AA4" s="729"/>
      <c r="AB4" s="730"/>
    </row>
    <row r="5" spans="2:28" ht="15" x14ac:dyDescent="0.2">
      <c r="H5" s="441"/>
      <c r="I5" s="441"/>
      <c r="J5" s="441"/>
      <c r="K5" s="441"/>
      <c r="L5" s="441"/>
      <c r="M5" s="441"/>
      <c r="N5" s="441"/>
      <c r="O5" s="441"/>
      <c r="P5" s="441"/>
      <c r="Q5" s="441"/>
      <c r="R5" s="441"/>
      <c r="S5" s="441"/>
      <c r="T5" s="441"/>
      <c r="U5" s="441"/>
      <c r="V5" s="441"/>
      <c r="W5" s="441"/>
      <c r="X5" s="441"/>
      <c r="Y5" s="441"/>
      <c r="Z5" s="441"/>
      <c r="AA5" s="441"/>
      <c r="AB5" s="441"/>
    </row>
    <row r="6" spans="2:28" ht="15.75" thickBot="1" x14ac:dyDescent="0.25">
      <c r="B6" s="440"/>
      <c r="C6" s="437"/>
      <c r="D6" s="437"/>
      <c r="E6" s="437"/>
      <c r="F6" s="437"/>
      <c r="G6" s="437"/>
      <c r="H6" s="437"/>
      <c r="I6" s="439"/>
      <c r="J6" s="439"/>
      <c r="K6" s="439"/>
      <c r="L6" s="439"/>
      <c r="M6" s="439"/>
      <c r="N6" s="439"/>
      <c r="O6" s="439"/>
      <c r="P6" s="439"/>
      <c r="Q6" s="439"/>
      <c r="R6" s="438"/>
      <c r="S6" s="438"/>
      <c r="T6" s="438"/>
      <c r="U6" s="438"/>
      <c r="V6" s="438"/>
      <c r="W6" s="437"/>
      <c r="X6" s="437"/>
      <c r="Y6" s="437"/>
      <c r="Z6" s="437"/>
      <c r="AA6" s="437"/>
      <c r="AB6" s="436"/>
    </row>
    <row r="7" spans="2:28" ht="15" customHeight="1" x14ac:dyDescent="0.2">
      <c r="B7" s="433"/>
      <c r="C7" s="666" t="s">
        <v>4</v>
      </c>
      <c r="D7" s="667"/>
      <c r="E7" s="667"/>
      <c r="F7" s="667"/>
      <c r="G7" s="667"/>
      <c r="H7" s="668"/>
      <c r="I7" s="700" t="s">
        <v>998</v>
      </c>
      <c r="J7" s="701"/>
      <c r="K7" s="701"/>
      <c r="L7" s="701"/>
      <c r="M7" s="701"/>
      <c r="N7" s="701"/>
      <c r="O7" s="701"/>
      <c r="P7" s="701"/>
      <c r="Q7" s="701"/>
      <c r="R7" s="701"/>
      <c r="S7" s="701"/>
      <c r="T7" s="701"/>
      <c r="U7" s="701"/>
      <c r="V7" s="701"/>
      <c r="W7" s="701"/>
      <c r="X7" s="701"/>
      <c r="Y7" s="701"/>
      <c r="Z7" s="701"/>
      <c r="AA7" s="702"/>
      <c r="AB7" s="432"/>
    </row>
    <row r="8" spans="2:28" ht="15.75" thickBot="1" x14ac:dyDescent="0.25">
      <c r="B8" s="433"/>
      <c r="C8" s="669"/>
      <c r="D8" s="670"/>
      <c r="E8" s="670"/>
      <c r="F8" s="670"/>
      <c r="G8" s="670"/>
      <c r="H8" s="671"/>
      <c r="I8" s="703"/>
      <c r="J8" s="704"/>
      <c r="K8" s="704"/>
      <c r="L8" s="704"/>
      <c r="M8" s="704"/>
      <c r="N8" s="704"/>
      <c r="O8" s="704"/>
      <c r="P8" s="704"/>
      <c r="Q8" s="704"/>
      <c r="R8" s="704"/>
      <c r="S8" s="704"/>
      <c r="T8" s="704"/>
      <c r="U8" s="704"/>
      <c r="V8" s="704"/>
      <c r="W8" s="704"/>
      <c r="X8" s="704"/>
      <c r="Y8" s="704"/>
      <c r="Z8" s="704"/>
      <c r="AA8" s="705"/>
      <c r="AB8" s="432"/>
    </row>
    <row r="9" spans="2:28" ht="15.75" thickBot="1" x14ac:dyDescent="0.25">
      <c r="B9" s="433"/>
      <c r="C9" s="434"/>
      <c r="D9" s="434"/>
      <c r="E9" s="434"/>
      <c r="F9" s="434"/>
      <c r="G9" s="434"/>
      <c r="H9" s="434"/>
      <c r="I9" s="435"/>
      <c r="J9" s="435"/>
      <c r="K9" s="435"/>
      <c r="L9" s="435"/>
      <c r="M9" s="435"/>
      <c r="N9" s="435"/>
      <c r="O9" s="435"/>
      <c r="P9" s="435"/>
      <c r="Q9" s="435"/>
      <c r="R9" s="431"/>
      <c r="S9" s="431"/>
      <c r="T9" s="431"/>
      <c r="U9" s="431"/>
      <c r="V9" s="431"/>
      <c r="W9" s="434"/>
      <c r="X9" s="434"/>
      <c r="Y9" s="434"/>
      <c r="Z9" s="434"/>
      <c r="AA9" s="434"/>
      <c r="AB9" s="432"/>
    </row>
    <row r="10" spans="2:28" ht="15" customHeight="1" thickBot="1" x14ac:dyDescent="0.25">
      <c r="B10" s="433"/>
      <c r="C10" s="666" t="s">
        <v>6</v>
      </c>
      <c r="D10" s="667"/>
      <c r="E10" s="667"/>
      <c r="F10" s="667"/>
      <c r="G10" s="667"/>
      <c r="H10" s="668"/>
      <c r="I10" s="711" t="s">
        <v>1027</v>
      </c>
      <c r="J10" s="712"/>
      <c r="K10" s="712"/>
      <c r="L10" s="712"/>
      <c r="M10" s="712"/>
      <c r="N10" s="712"/>
      <c r="O10" s="712"/>
      <c r="P10" s="712"/>
      <c r="Q10" s="713"/>
      <c r="R10" s="708" t="s">
        <v>8</v>
      </c>
      <c r="S10" s="709"/>
      <c r="T10" s="709"/>
      <c r="U10" s="710"/>
      <c r="V10" s="608" t="s">
        <v>9</v>
      </c>
      <c r="W10" s="609"/>
      <c r="X10" s="609"/>
      <c r="Y10" s="609"/>
      <c r="Z10" s="609"/>
      <c r="AA10" s="610"/>
      <c r="AB10" s="432"/>
    </row>
    <row r="11" spans="2:28" ht="28.5" customHeight="1" thickBot="1" x14ac:dyDescent="0.25">
      <c r="B11" s="433"/>
      <c r="C11" s="669"/>
      <c r="D11" s="670"/>
      <c r="E11" s="670"/>
      <c r="F11" s="670"/>
      <c r="G11" s="670"/>
      <c r="H11" s="671"/>
      <c r="I11" s="714"/>
      <c r="J11" s="715"/>
      <c r="K11" s="715"/>
      <c r="L11" s="715"/>
      <c r="M11" s="715"/>
      <c r="N11" s="715"/>
      <c r="O11" s="715"/>
      <c r="P11" s="715"/>
      <c r="Q11" s="716"/>
      <c r="R11" s="640" t="s">
        <v>1028</v>
      </c>
      <c r="S11" s="717"/>
      <c r="T11" s="717"/>
      <c r="U11" s="718"/>
      <c r="V11" s="1067" t="s">
        <v>1029</v>
      </c>
      <c r="W11" s="1068"/>
      <c r="X11" s="1068"/>
      <c r="Y11" s="1068"/>
      <c r="Z11" s="1068"/>
      <c r="AA11" s="1069"/>
      <c r="AB11" s="432"/>
    </row>
    <row r="12" spans="2:28" ht="15" thickBot="1" x14ac:dyDescent="0.25">
      <c r="B12" s="425"/>
      <c r="C12" s="428"/>
      <c r="D12" s="428"/>
      <c r="E12" s="428"/>
      <c r="F12" s="428"/>
      <c r="G12" s="428"/>
      <c r="H12" s="428"/>
      <c r="I12" s="428"/>
      <c r="J12" s="428"/>
      <c r="K12" s="428"/>
      <c r="L12" s="428"/>
      <c r="M12" s="428"/>
      <c r="N12" s="428"/>
      <c r="O12" s="428"/>
      <c r="P12" s="428"/>
      <c r="Q12" s="428"/>
      <c r="R12" s="428"/>
      <c r="S12" s="428"/>
      <c r="T12" s="428"/>
      <c r="U12" s="428"/>
      <c r="V12" s="428"/>
      <c r="W12" s="428"/>
      <c r="X12" s="428"/>
      <c r="Y12" s="428"/>
      <c r="Z12" s="428"/>
      <c r="AA12" s="428"/>
      <c r="AB12" s="424"/>
    </row>
    <row r="13" spans="2:28" ht="15" customHeight="1" x14ac:dyDescent="0.2">
      <c r="B13" s="425"/>
      <c r="C13" s="666" t="s">
        <v>11</v>
      </c>
      <c r="D13" s="667"/>
      <c r="E13" s="667"/>
      <c r="F13" s="667"/>
      <c r="G13" s="667"/>
      <c r="H13" s="668"/>
      <c r="I13" s="672" t="s">
        <v>1030</v>
      </c>
      <c r="J13" s="673"/>
      <c r="K13" s="673"/>
      <c r="L13" s="673"/>
      <c r="M13" s="673"/>
      <c r="N13" s="673"/>
      <c r="O13" s="673"/>
      <c r="P13" s="673"/>
      <c r="Q13" s="673"/>
      <c r="R13" s="673"/>
      <c r="S13" s="674"/>
      <c r="T13" s="666" t="s">
        <v>13</v>
      </c>
      <c r="U13" s="667"/>
      <c r="V13" s="667"/>
      <c r="W13" s="667"/>
      <c r="X13" s="667"/>
      <c r="Y13" s="667"/>
      <c r="Z13" s="667"/>
      <c r="AA13" s="668"/>
      <c r="AB13" s="424"/>
    </row>
    <row r="14" spans="2:28" ht="30" customHeight="1" thickBot="1" x14ac:dyDescent="0.25">
      <c r="B14" s="425"/>
      <c r="C14" s="669"/>
      <c r="D14" s="670"/>
      <c r="E14" s="670"/>
      <c r="F14" s="670"/>
      <c r="G14" s="670"/>
      <c r="H14" s="671"/>
      <c r="I14" s="675"/>
      <c r="J14" s="676"/>
      <c r="K14" s="676"/>
      <c r="L14" s="676"/>
      <c r="M14" s="676"/>
      <c r="N14" s="676"/>
      <c r="O14" s="676"/>
      <c r="P14" s="676"/>
      <c r="Q14" s="676"/>
      <c r="R14" s="676"/>
      <c r="S14" s="677"/>
      <c r="T14" s="678" t="s">
        <v>220</v>
      </c>
      <c r="U14" s="679"/>
      <c r="V14" s="679"/>
      <c r="W14" s="679"/>
      <c r="X14" s="679"/>
      <c r="Y14" s="679"/>
      <c r="Z14" s="679"/>
      <c r="AA14" s="680"/>
      <c r="AB14" s="424"/>
    </row>
    <row r="15" spans="2:28" ht="15" thickBot="1" x14ac:dyDescent="0.25">
      <c r="B15" s="425"/>
      <c r="C15" s="428"/>
      <c r="D15" s="428"/>
      <c r="E15" s="428"/>
      <c r="F15" s="428"/>
      <c r="G15" s="428"/>
      <c r="H15" s="428"/>
      <c r="I15" s="428"/>
      <c r="J15" s="428"/>
      <c r="K15" s="428"/>
      <c r="L15" s="428"/>
      <c r="M15" s="428"/>
      <c r="N15" s="428"/>
      <c r="O15" s="428"/>
      <c r="P15" s="428"/>
      <c r="Q15" s="428"/>
      <c r="R15" s="428"/>
      <c r="S15" s="428"/>
      <c r="T15" s="428"/>
      <c r="U15" s="428"/>
      <c r="V15" s="428"/>
      <c r="W15" s="428"/>
      <c r="X15" s="428"/>
      <c r="Y15" s="428"/>
      <c r="Z15" s="428"/>
      <c r="AA15" s="428"/>
      <c r="AB15" s="424"/>
    </row>
    <row r="16" spans="2:28" ht="57.75" customHeight="1" thickBot="1" x14ac:dyDescent="0.25">
      <c r="B16" s="425"/>
      <c r="C16" s="629" t="s">
        <v>15</v>
      </c>
      <c r="D16" s="630"/>
      <c r="E16" s="630"/>
      <c r="F16" s="630"/>
      <c r="G16" s="630"/>
      <c r="H16" s="631"/>
      <c r="I16" s="632" t="s">
        <v>1031</v>
      </c>
      <c r="J16" s="633"/>
      <c r="K16" s="633"/>
      <c r="L16" s="633"/>
      <c r="M16" s="633"/>
      <c r="N16" s="633"/>
      <c r="O16" s="633"/>
      <c r="P16" s="633"/>
      <c r="Q16" s="633"/>
      <c r="R16" s="633"/>
      <c r="S16" s="633"/>
      <c r="T16" s="633"/>
      <c r="U16" s="633"/>
      <c r="V16" s="633"/>
      <c r="W16" s="633"/>
      <c r="X16" s="633"/>
      <c r="Y16" s="633"/>
      <c r="Z16" s="633"/>
      <c r="AA16" s="634"/>
      <c r="AB16" s="424"/>
    </row>
    <row r="17" spans="2:28" ht="16.5" customHeight="1" thickBot="1" x14ac:dyDescent="0.25">
      <c r="B17" s="425"/>
      <c r="C17" s="431"/>
      <c r="D17" s="431"/>
      <c r="E17" s="431"/>
      <c r="F17" s="431"/>
      <c r="G17" s="431"/>
      <c r="H17" s="431"/>
      <c r="I17" s="430"/>
      <c r="J17" s="430"/>
      <c r="K17" s="430"/>
      <c r="L17" s="430"/>
      <c r="M17" s="430"/>
      <c r="N17" s="430"/>
      <c r="O17" s="430"/>
      <c r="P17" s="430"/>
      <c r="Q17" s="430"/>
      <c r="R17" s="430"/>
      <c r="S17" s="430"/>
      <c r="T17" s="430"/>
      <c r="U17" s="430"/>
      <c r="V17" s="430"/>
      <c r="W17" s="430"/>
      <c r="X17" s="430"/>
      <c r="Y17" s="430"/>
      <c r="Z17" s="430"/>
      <c r="AA17" s="430"/>
      <c r="AB17" s="424"/>
    </row>
    <row r="18" spans="2:28" ht="57" customHeight="1" thickBot="1" x14ac:dyDescent="0.25">
      <c r="B18" s="425"/>
      <c r="C18" s="629" t="s">
        <v>17</v>
      </c>
      <c r="D18" s="630"/>
      <c r="E18" s="630"/>
      <c r="F18" s="630"/>
      <c r="G18" s="630"/>
      <c r="H18" s="631"/>
      <c r="I18" s="632" t="s">
        <v>1032</v>
      </c>
      <c r="J18" s="633"/>
      <c r="K18" s="633"/>
      <c r="L18" s="633"/>
      <c r="M18" s="633"/>
      <c r="N18" s="633"/>
      <c r="O18" s="633"/>
      <c r="P18" s="633"/>
      <c r="Q18" s="633"/>
      <c r="R18" s="633"/>
      <c r="S18" s="633"/>
      <c r="T18" s="633"/>
      <c r="U18" s="633"/>
      <c r="V18" s="633"/>
      <c r="W18" s="633"/>
      <c r="X18" s="633"/>
      <c r="Y18" s="633"/>
      <c r="Z18" s="633"/>
      <c r="AA18" s="634"/>
      <c r="AB18" s="424"/>
    </row>
    <row r="19" spans="2:28" ht="16.5" customHeight="1" thickBot="1" x14ac:dyDescent="0.25">
      <c r="B19" s="425"/>
      <c r="C19" s="431"/>
      <c r="D19" s="431"/>
      <c r="E19" s="431"/>
      <c r="F19" s="431"/>
      <c r="G19" s="431"/>
      <c r="H19" s="431"/>
      <c r="I19" s="430"/>
      <c r="J19" s="430"/>
      <c r="K19" s="430"/>
      <c r="L19" s="430"/>
      <c r="M19" s="430"/>
      <c r="N19" s="430"/>
      <c r="O19" s="430"/>
      <c r="P19" s="430"/>
      <c r="Q19" s="430"/>
      <c r="R19" s="430"/>
      <c r="S19" s="430"/>
      <c r="T19" s="430"/>
      <c r="U19" s="430"/>
      <c r="V19" s="430"/>
      <c r="W19" s="430"/>
      <c r="X19" s="430"/>
      <c r="Y19" s="430"/>
      <c r="Z19" s="430"/>
      <c r="AA19" s="430"/>
      <c r="AB19" s="424"/>
    </row>
    <row r="20" spans="2:28" ht="22.5" customHeight="1" x14ac:dyDescent="0.2">
      <c r="B20" s="425"/>
      <c r="C20" s="684" t="s">
        <v>19</v>
      </c>
      <c r="D20" s="685"/>
      <c r="E20" s="685"/>
      <c r="F20" s="685"/>
      <c r="G20" s="685"/>
      <c r="H20" s="686"/>
      <c r="I20" s="1047" t="s">
        <v>1033</v>
      </c>
      <c r="J20" s="1048"/>
      <c r="K20" s="1048"/>
      <c r="L20" s="1049"/>
      <c r="M20" s="608" t="s">
        <v>21</v>
      </c>
      <c r="N20" s="609"/>
      <c r="O20" s="609"/>
      <c r="P20" s="609"/>
      <c r="Q20" s="609"/>
      <c r="R20" s="609"/>
      <c r="S20" s="610"/>
      <c r="T20" s="608" t="s">
        <v>22</v>
      </c>
      <c r="U20" s="609"/>
      <c r="V20" s="609"/>
      <c r="W20" s="609"/>
      <c r="X20" s="609"/>
      <c r="Y20" s="609"/>
      <c r="Z20" s="609"/>
      <c r="AA20" s="610"/>
      <c r="AB20" s="424"/>
    </row>
    <row r="21" spans="2:28" ht="30.75" customHeight="1" thickBot="1" x14ac:dyDescent="0.25">
      <c r="B21" s="425"/>
      <c r="C21" s="687"/>
      <c r="D21" s="688"/>
      <c r="E21" s="688"/>
      <c r="F21" s="688"/>
      <c r="G21" s="688"/>
      <c r="H21" s="689"/>
      <c r="I21" s="1050"/>
      <c r="J21" s="1051"/>
      <c r="K21" s="1051"/>
      <c r="L21" s="1052"/>
      <c r="M21" s="696" t="s">
        <v>587</v>
      </c>
      <c r="N21" s="697"/>
      <c r="O21" s="697"/>
      <c r="P21" s="697"/>
      <c r="Q21" s="697"/>
      <c r="R21" s="697"/>
      <c r="S21" s="698"/>
      <c r="T21" s="696" t="s">
        <v>1034</v>
      </c>
      <c r="U21" s="697"/>
      <c r="V21" s="697"/>
      <c r="W21" s="697"/>
      <c r="X21" s="697"/>
      <c r="Y21" s="697"/>
      <c r="Z21" s="697"/>
      <c r="AA21" s="698"/>
      <c r="AB21" s="424"/>
    </row>
    <row r="22" spans="2:28" ht="15" thickBot="1" x14ac:dyDescent="0.25">
      <c r="B22" s="425"/>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4"/>
    </row>
    <row r="23" spans="2:28" ht="31.5" customHeight="1" x14ac:dyDescent="0.2">
      <c r="B23" s="425"/>
      <c r="C23" s="608" t="s">
        <v>25</v>
      </c>
      <c r="D23" s="609"/>
      <c r="E23" s="609"/>
      <c r="F23" s="609"/>
      <c r="G23" s="609"/>
      <c r="H23" s="609"/>
      <c r="I23" s="610"/>
      <c r="J23" s="608" t="s">
        <v>26</v>
      </c>
      <c r="K23" s="609"/>
      <c r="L23" s="609"/>
      <c r="M23" s="609"/>
      <c r="N23" s="609"/>
      <c r="O23" s="609"/>
      <c r="P23" s="610"/>
      <c r="Q23" s="608" t="s">
        <v>27</v>
      </c>
      <c r="R23" s="609"/>
      <c r="S23" s="609"/>
      <c r="T23" s="609"/>
      <c r="U23" s="609"/>
      <c r="V23" s="609"/>
      <c r="W23" s="609"/>
      <c r="X23" s="609"/>
      <c r="Y23" s="609"/>
      <c r="Z23" s="609"/>
      <c r="AA23" s="610"/>
      <c r="AB23" s="424"/>
    </row>
    <row r="24" spans="2:28" ht="54.75" customHeight="1" thickBot="1" x14ac:dyDescent="0.25">
      <c r="B24" s="425"/>
      <c r="C24" s="611" t="s">
        <v>1035</v>
      </c>
      <c r="D24" s="612"/>
      <c r="E24" s="612"/>
      <c r="F24" s="612"/>
      <c r="G24" s="612"/>
      <c r="H24" s="612"/>
      <c r="I24" s="613"/>
      <c r="J24" s="611" t="s">
        <v>1036</v>
      </c>
      <c r="K24" s="612"/>
      <c r="L24" s="612"/>
      <c r="M24" s="612"/>
      <c r="N24" s="612"/>
      <c r="O24" s="612"/>
      <c r="P24" s="613"/>
      <c r="Q24" s="614" t="s">
        <v>1008</v>
      </c>
      <c r="R24" s="615"/>
      <c r="S24" s="615"/>
      <c r="T24" s="615"/>
      <c r="U24" s="615"/>
      <c r="V24" s="615"/>
      <c r="W24" s="615"/>
      <c r="X24" s="615"/>
      <c r="Y24" s="615"/>
      <c r="Z24" s="615"/>
      <c r="AA24" s="616"/>
      <c r="AB24" s="424"/>
    </row>
    <row r="25" spans="2:28" ht="15" thickBot="1" x14ac:dyDescent="0.25">
      <c r="B25" s="425"/>
      <c r="C25" s="428"/>
      <c r="D25" s="428"/>
      <c r="E25" s="428"/>
      <c r="F25" s="428"/>
      <c r="G25" s="428"/>
      <c r="H25" s="428"/>
      <c r="I25" s="428"/>
      <c r="J25" s="428"/>
      <c r="K25" s="428"/>
      <c r="L25" s="428"/>
      <c r="M25" s="428"/>
      <c r="N25" s="428"/>
      <c r="O25" s="428"/>
      <c r="P25" s="428"/>
      <c r="Q25" s="428"/>
      <c r="R25" s="428"/>
      <c r="S25" s="428"/>
      <c r="T25" s="428"/>
      <c r="U25" s="428"/>
      <c r="V25" s="428"/>
      <c r="W25" s="428"/>
      <c r="X25" s="428"/>
      <c r="Y25" s="428"/>
      <c r="Z25" s="428"/>
      <c r="AA25" s="428"/>
      <c r="AB25" s="424"/>
    </row>
    <row r="26" spans="2:28" ht="33" customHeight="1" thickBot="1" x14ac:dyDescent="0.25">
      <c r="B26" s="425"/>
      <c r="C26" s="629" t="s">
        <v>31</v>
      </c>
      <c r="D26" s="630"/>
      <c r="E26" s="630"/>
      <c r="F26" s="630"/>
      <c r="G26" s="630"/>
      <c r="H26" s="631"/>
      <c r="I26" s="632" t="s">
        <v>1037</v>
      </c>
      <c r="J26" s="633"/>
      <c r="K26" s="633"/>
      <c r="L26" s="633"/>
      <c r="M26" s="633"/>
      <c r="N26" s="633"/>
      <c r="O26" s="633"/>
      <c r="P26" s="633"/>
      <c r="Q26" s="633"/>
      <c r="R26" s="633"/>
      <c r="S26" s="633"/>
      <c r="T26" s="633"/>
      <c r="U26" s="633"/>
      <c r="V26" s="633"/>
      <c r="W26" s="633"/>
      <c r="X26" s="633"/>
      <c r="Y26" s="633"/>
      <c r="Z26" s="633"/>
      <c r="AA26" s="634"/>
      <c r="AB26" s="424"/>
    </row>
    <row r="27" spans="2:28" ht="15.75" thickBot="1" x14ac:dyDescent="0.25">
      <c r="B27" s="425"/>
      <c r="C27" s="431"/>
      <c r="D27" s="431"/>
      <c r="E27" s="431"/>
      <c r="F27" s="431"/>
      <c r="G27" s="431"/>
      <c r="H27" s="431"/>
      <c r="I27" s="430"/>
      <c r="J27" s="430"/>
      <c r="K27" s="430"/>
      <c r="L27" s="430"/>
      <c r="M27" s="430"/>
      <c r="N27" s="430"/>
      <c r="O27" s="430"/>
      <c r="P27" s="430"/>
      <c r="Q27" s="430"/>
      <c r="R27" s="430"/>
      <c r="S27" s="430"/>
      <c r="T27" s="430"/>
      <c r="U27" s="430"/>
      <c r="V27" s="430"/>
      <c r="W27" s="430"/>
      <c r="X27" s="430"/>
      <c r="Y27" s="430"/>
      <c r="Z27" s="430"/>
      <c r="AA27" s="430"/>
      <c r="AB27" s="424"/>
    </row>
    <row r="28" spans="2:28" ht="53.25" customHeight="1" thickBot="1" x14ac:dyDescent="0.25">
      <c r="B28" s="425"/>
      <c r="C28" s="629" t="s">
        <v>33</v>
      </c>
      <c r="D28" s="630"/>
      <c r="E28" s="630"/>
      <c r="F28" s="630"/>
      <c r="G28" s="630"/>
      <c r="H28" s="631"/>
      <c r="I28" s="1035" t="s">
        <v>1038</v>
      </c>
      <c r="J28" s="632"/>
      <c r="K28" s="617" t="s">
        <v>34</v>
      </c>
      <c r="L28" s="618"/>
      <c r="M28" s="618"/>
      <c r="N28" s="619"/>
      <c r="O28" s="683" t="s">
        <v>35</v>
      </c>
      <c r="P28" s="681"/>
      <c r="Q28" s="682"/>
      <c r="R28" s="443"/>
      <c r="S28" s="683" t="s">
        <v>36</v>
      </c>
      <c r="T28" s="681"/>
      <c r="U28" s="443" t="s">
        <v>37</v>
      </c>
      <c r="V28" s="635" t="s">
        <v>38</v>
      </c>
      <c r="W28" s="2317"/>
      <c r="X28" s="2317"/>
      <c r="Y28" s="2317"/>
      <c r="Z28" s="2318"/>
      <c r="AA28" s="429"/>
      <c r="AB28" s="424"/>
    </row>
    <row r="29" spans="2:28" ht="15" thickBot="1" x14ac:dyDescent="0.25">
      <c r="B29" s="425"/>
      <c r="C29" s="428"/>
      <c r="D29" s="428"/>
      <c r="E29" s="428"/>
      <c r="F29" s="428"/>
      <c r="G29" s="428"/>
      <c r="H29" s="428"/>
      <c r="I29" s="428"/>
      <c r="J29" s="428"/>
      <c r="K29" s="428"/>
      <c r="L29" s="428"/>
      <c r="M29" s="428"/>
      <c r="N29" s="428"/>
      <c r="O29" s="428"/>
      <c r="P29" s="428"/>
      <c r="Q29" s="428"/>
      <c r="R29" s="428"/>
      <c r="S29" s="428"/>
      <c r="T29" s="428"/>
      <c r="U29" s="428"/>
      <c r="V29" s="428"/>
      <c r="W29" s="428"/>
      <c r="X29" s="428"/>
      <c r="Y29" s="428"/>
      <c r="Z29" s="428"/>
      <c r="AA29" s="428"/>
      <c r="AB29" s="424"/>
    </row>
    <row r="30" spans="2:28" ht="15" x14ac:dyDescent="0.25">
      <c r="B30" s="425"/>
      <c r="C30" s="651" t="s">
        <v>39</v>
      </c>
      <c r="D30" s="652"/>
      <c r="E30" s="652"/>
      <c r="F30" s="652"/>
      <c r="G30" s="652"/>
      <c r="H30" s="652"/>
      <c r="I30" s="652"/>
      <c r="J30" s="653"/>
      <c r="K30" s="660" t="s">
        <v>40</v>
      </c>
      <c r="L30" s="661"/>
      <c r="M30" s="661"/>
      <c r="N30" s="661"/>
      <c r="O30" s="661"/>
      <c r="P30" s="661"/>
      <c r="Q30" s="661"/>
      <c r="R30" s="661"/>
      <c r="S30" s="662" t="s">
        <v>41</v>
      </c>
      <c r="T30" s="662"/>
      <c r="U30" s="662"/>
      <c r="V30" s="662"/>
      <c r="W30" s="662"/>
      <c r="X30" s="663" t="s">
        <v>42</v>
      </c>
      <c r="Y30" s="663"/>
      <c r="Z30" s="663"/>
      <c r="AA30" s="664"/>
      <c r="AB30" s="424"/>
    </row>
    <row r="31" spans="2:28" x14ac:dyDescent="0.2">
      <c r="B31" s="425"/>
      <c r="C31" s="654"/>
      <c r="D31" s="655"/>
      <c r="E31" s="655"/>
      <c r="F31" s="655"/>
      <c r="G31" s="655"/>
      <c r="H31" s="655"/>
      <c r="I31" s="655"/>
      <c r="J31" s="656"/>
      <c r="K31" s="665" t="s">
        <v>43</v>
      </c>
      <c r="L31" s="638"/>
      <c r="M31" s="638"/>
      <c r="N31" s="638"/>
      <c r="O31" s="638" t="s">
        <v>44</v>
      </c>
      <c r="P31" s="638"/>
      <c r="Q31" s="638"/>
      <c r="R31" s="638"/>
      <c r="S31" s="638" t="s">
        <v>43</v>
      </c>
      <c r="T31" s="638"/>
      <c r="U31" s="638" t="s">
        <v>44</v>
      </c>
      <c r="V31" s="638"/>
      <c r="W31" s="638"/>
      <c r="X31" s="638" t="s">
        <v>43</v>
      </c>
      <c r="Y31" s="638"/>
      <c r="Z31" s="638" t="s">
        <v>44</v>
      </c>
      <c r="AA31" s="639"/>
      <c r="AB31" s="424"/>
    </row>
    <row r="32" spans="2:28" ht="15" thickBot="1" x14ac:dyDescent="0.25">
      <c r="B32" s="425"/>
      <c r="C32" s="657"/>
      <c r="D32" s="658"/>
      <c r="E32" s="658"/>
      <c r="F32" s="658"/>
      <c r="G32" s="658"/>
      <c r="H32" s="658"/>
      <c r="I32" s="658"/>
      <c r="J32" s="659"/>
      <c r="K32" s="2326">
        <v>1.6</v>
      </c>
      <c r="L32" s="2327"/>
      <c r="M32" s="2327"/>
      <c r="N32" s="2327"/>
      <c r="O32" s="2325">
        <v>2</v>
      </c>
      <c r="P32" s="2325"/>
      <c r="Q32" s="2325"/>
      <c r="R32" s="2325"/>
      <c r="S32" s="2325">
        <v>1.1000000000000001</v>
      </c>
      <c r="T32" s="2325"/>
      <c r="U32" s="2325">
        <v>1.5</v>
      </c>
      <c r="V32" s="2325"/>
      <c r="W32" s="2325"/>
      <c r="X32" s="2325">
        <v>0.1</v>
      </c>
      <c r="Y32" s="2325"/>
      <c r="Z32" s="2325">
        <v>1</v>
      </c>
      <c r="AA32" s="2325"/>
      <c r="AB32" s="424"/>
    </row>
    <row r="33" spans="2:28" ht="15" thickBot="1" x14ac:dyDescent="0.25">
      <c r="B33" s="425"/>
      <c r="C33" s="428"/>
      <c r="D33" s="428"/>
      <c r="E33" s="428"/>
      <c r="F33" s="428"/>
      <c r="G33" s="428"/>
      <c r="H33" s="428"/>
      <c r="I33" s="428"/>
      <c r="J33" s="428"/>
      <c r="K33" s="428"/>
      <c r="L33" s="428"/>
      <c r="M33" s="428"/>
      <c r="N33" s="428"/>
      <c r="O33" s="428"/>
      <c r="P33" s="428"/>
      <c r="Q33" s="428"/>
      <c r="R33" s="428"/>
      <c r="S33" s="428"/>
      <c r="T33" s="428"/>
      <c r="U33" s="428"/>
      <c r="V33" s="428"/>
      <c r="W33" s="428"/>
      <c r="X33" s="428"/>
      <c r="Y33" s="428"/>
      <c r="Z33" s="428"/>
      <c r="AA33" s="428"/>
      <c r="AB33" s="424"/>
    </row>
    <row r="34" spans="2:28" s="426" customFormat="1" x14ac:dyDescent="0.2">
      <c r="B34" s="427"/>
      <c r="C34" s="1008" t="s">
        <v>45</v>
      </c>
      <c r="D34" s="1009"/>
      <c r="E34" s="1009"/>
      <c r="F34" s="1009"/>
      <c r="G34" s="1009"/>
      <c r="H34" s="1009"/>
      <c r="I34" s="1009"/>
      <c r="J34" s="1009"/>
      <c r="K34" s="1009"/>
      <c r="L34" s="1009"/>
      <c r="M34" s="1009"/>
      <c r="N34" s="1009"/>
      <c r="O34" s="1009"/>
      <c r="P34" s="1009"/>
      <c r="Q34" s="1009"/>
      <c r="R34" s="1009"/>
      <c r="S34" s="1009"/>
      <c r="T34" s="1009"/>
      <c r="U34" s="1009"/>
      <c r="V34" s="1009"/>
      <c r="W34" s="1009"/>
      <c r="X34" s="1009"/>
      <c r="Y34" s="1009"/>
      <c r="Z34" s="1009"/>
      <c r="AA34" s="1010"/>
      <c r="AB34" s="424"/>
    </row>
    <row r="35" spans="2:28" s="426" customFormat="1" ht="15" thickBot="1" x14ac:dyDescent="0.25">
      <c r="B35" s="427"/>
      <c r="C35" s="1011"/>
      <c r="D35" s="1012"/>
      <c r="E35" s="1012"/>
      <c r="F35" s="1012"/>
      <c r="G35" s="1012"/>
      <c r="H35" s="1012"/>
      <c r="I35" s="1012"/>
      <c r="J35" s="1012"/>
      <c r="K35" s="1012"/>
      <c r="L35" s="1012"/>
      <c r="M35" s="1012"/>
      <c r="N35" s="1012"/>
      <c r="O35" s="1012"/>
      <c r="P35" s="1012"/>
      <c r="Q35" s="1012"/>
      <c r="R35" s="1012"/>
      <c r="S35" s="1012"/>
      <c r="T35" s="1012"/>
      <c r="U35" s="1012"/>
      <c r="V35" s="1012"/>
      <c r="W35" s="1012"/>
      <c r="X35" s="1012"/>
      <c r="Y35" s="1012"/>
      <c r="Z35" s="1012"/>
      <c r="AA35" s="1013"/>
      <c r="AB35" s="424"/>
    </row>
    <row r="36" spans="2:28" s="426" customFormat="1" ht="15" customHeight="1" x14ac:dyDescent="0.2">
      <c r="B36" s="427"/>
      <c r="C36" s="1008" t="s">
        <v>46</v>
      </c>
      <c r="D36" s="1009"/>
      <c r="E36" s="1009"/>
      <c r="F36" s="1009"/>
      <c r="G36" s="1010"/>
      <c r="H36" s="2310" t="s">
        <v>1039</v>
      </c>
      <c r="I36" s="2310" t="s">
        <v>1040</v>
      </c>
      <c r="J36" s="1016" t="s">
        <v>49</v>
      </c>
      <c r="K36" s="1930" t="s">
        <v>50</v>
      </c>
      <c r="L36" s="1931"/>
      <c r="M36" s="1931"/>
      <c r="N36" s="1931"/>
      <c r="O36" s="1931"/>
      <c r="P36" s="1931"/>
      <c r="Q36" s="1931"/>
      <c r="R36" s="1931"/>
      <c r="S36" s="1931"/>
      <c r="T36" s="1931"/>
      <c r="U36" s="1931"/>
      <c r="V36" s="1931"/>
      <c r="W36" s="1931"/>
      <c r="X36" s="1931"/>
      <c r="Y36" s="1931"/>
      <c r="Z36" s="1931"/>
      <c r="AA36" s="1932"/>
      <c r="AB36" s="424"/>
    </row>
    <row r="37" spans="2:28" s="426" customFormat="1" ht="50.25" customHeight="1" thickBot="1" x14ac:dyDescent="0.25">
      <c r="B37" s="427"/>
      <c r="C37" s="1011"/>
      <c r="D37" s="1012"/>
      <c r="E37" s="1012"/>
      <c r="F37" s="1012"/>
      <c r="G37" s="1013"/>
      <c r="H37" s="2311"/>
      <c r="I37" s="2311"/>
      <c r="J37" s="1017"/>
      <c r="K37" s="1933"/>
      <c r="L37" s="1934"/>
      <c r="M37" s="1934"/>
      <c r="N37" s="1934"/>
      <c r="O37" s="1934"/>
      <c r="P37" s="1934"/>
      <c r="Q37" s="1934"/>
      <c r="R37" s="1934"/>
      <c r="S37" s="1934"/>
      <c r="T37" s="1934"/>
      <c r="U37" s="1934"/>
      <c r="V37" s="1934"/>
      <c r="W37" s="1934"/>
      <c r="X37" s="1934"/>
      <c r="Y37" s="1934"/>
      <c r="Z37" s="1934"/>
      <c r="AA37" s="1935"/>
      <c r="AB37" s="424"/>
    </row>
    <row r="38" spans="2:28" s="426" customFormat="1" ht="66.75" customHeight="1" x14ac:dyDescent="0.2">
      <c r="B38" s="427"/>
      <c r="C38" s="973" t="s">
        <v>1041</v>
      </c>
      <c r="D38" s="974"/>
      <c r="E38" s="974"/>
      <c r="F38" s="974"/>
      <c r="G38" s="975"/>
      <c r="H38" s="416">
        <v>307.5</v>
      </c>
      <c r="I38" s="416">
        <v>1374</v>
      </c>
      <c r="J38" s="451">
        <f>H38/I38</f>
        <v>0.22379912663755458</v>
      </c>
      <c r="K38" s="2328" t="s">
        <v>1042</v>
      </c>
      <c r="L38" s="2329"/>
      <c r="M38" s="2329"/>
      <c r="N38" s="2329"/>
      <c r="O38" s="2329"/>
      <c r="P38" s="2329"/>
      <c r="Q38" s="2329"/>
      <c r="R38" s="2329"/>
      <c r="S38" s="2329"/>
      <c r="T38" s="2329"/>
      <c r="U38" s="2329"/>
      <c r="V38" s="2329"/>
      <c r="W38" s="2329"/>
      <c r="X38" s="2329"/>
      <c r="Y38" s="2329"/>
      <c r="Z38" s="2329"/>
      <c r="AA38" s="2330"/>
      <c r="AB38" s="424"/>
    </row>
    <row r="39" spans="2:28" s="426" customFormat="1" ht="105" customHeight="1" thickBot="1" x14ac:dyDescent="0.25">
      <c r="B39" s="427"/>
      <c r="C39" s="973" t="s">
        <v>1043</v>
      </c>
      <c r="D39" s="974"/>
      <c r="E39" s="974"/>
      <c r="F39" s="974"/>
      <c r="G39" s="975"/>
      <c r="H39" s="452">
        <v>283</v>
      </c>
      <c r="I39" s="452">
        <v>1444</v>
      </c>
      <c r="J39" s="451">
        <f>H39/I39</f>
        <v>0.19598337950138503</v>
      </c>
      <c r="K39" s="2328" t="s">
        <v>1044</v>
      </c>
      <c r="L39" s="2329"/>
      <c r="M39" s="2329"/>
      <c r="N39" s="2329"/>
      <c r="O39" s="2329"/>
      <c r="P39" s="2329"/>
      <c r="Q39" s="2329"/>
      <c r="R39" s="2329"/>
      <c r="S39" s="2329"/>
      <c r="T39" s="2329"/>
      <c r="U39" s="2329"/>
      <c r="V39" s="2329"/>
      <c r="W39" s="2329"/>
      <c r="X39" s="2329"/>
      <c r="Y39" s="2329"/>
      <c r="Z39" s="2329"/>
      <c r="AA39" s="2330"/>
      <c r="AB39" s="424"/>
    </row>
    <row r="40" spans="2:28" s="426" customFormat="1" ht="15.75" customHeight="1" thickBot="1" x14ac:dyDescent="0.3">
      <c r="B40" s="427"/>
      <c r="C40" s="1002" t="s">
        <v>51</v>
      </c>
      <c r="D40" s="1003"/>
      <c r="E40" s="1003"/>
      <c r="F40" s="1003"/>
      <c r="G40" s="1004"/>
      <c r="H40" s="414"/>
      <c r="I40" s="414"/>
      <c r="J40" s="306"/>
      <c r="K40" s="1005"/>
      <c r="L40" s="1006"/>
      <c r="M40" s="1006"/>
      <c r="N40" s="1006"/>
      <c r="O40" s="1006"/>
      <c r="P40" s="1006"/>
      <c r="Q40" s="1006"/>
      <c r="R40" s="1006"/>
      <c r="S40" s="1006"/>
      <c r="T40" s="1006"/>
      <c r="U40" s="1006"/>
      <c r="V40" s="1006"/>
      <c r="W40" s="1006"/>
      <c r="X40" s="1006"/>
      <c r="Y40" s="1006"/>
      <c r="Z40" s="1006"/>
      <c r="AA40" s="1007"/>
      <c r="AB40" s="424"/>
    </row>
    <row r="41" spans="2:28" s="426" customFormat="1" ht="5.25" customHeight="1" x14ac:dyDescent="0.2">
      <c r="B41" s="427"/>
      <c r="C41" s="428"/>
      <c r="D41" s="428"/>
      <c r="E41" s="428"/>
      <c r="F41" s="428"/>
      <c r="G41" s="428"/>
      <c r="H41" s="448"/>
      <c r="I41" s="448"/>
      <c r="J41" s="137"/>
      <c r="K41" s="428"/>
      <c r="L41" s="428"/>
      <c r="M41" s="428"/>
      <c r="N41" s="428"/>
      <c r="O41" s="428"/>
      <c r="P41" s="428"/>
      <c r="Q41" s="428"/>
      <c r="R41" s="428"/>
      <c r="S41" s="428"/>
      <c r="T41" s="428"/>
      <c r="U41" s="428"/>
      <c r="V41" s="428"/>
      <c r="W41" s="428"/>
      <c r="X41" s="428"/>
      <c r="Y41" s="428"/>
      <c r="Z41" s="428"/>
      <c r="AA41" s="428"/>
      <c r="AB41" s="424"/>
    </row>
    <row r="42" spans="2:28" s="426" customFormat="1" ht="15" thickBot="1" x14ac:dyDescent="0.25">
      <c r="B42" s="427"/>
      <c r="C42" s="428"/>
      <c r="D42" s="428"/>
      <c r="E42" s="428"/>
      <c r="F42" s="428"/>
      <c r="G42" s="428"/>
      <c r="H42" s="448"/>
      <c r="I42" s="448"/>
      <c r="J42" s="137"/>
      <c r="K42" s="428"/>
      <c r="L42" s="428"/>
      <c r="M42" s="428"/>
      <c r="N42" s="428"/>
      <c r="O42" s="428"/>
      <c r="P42" s="428"/>
      <c r="Q42" s="428"/>
      <c r="R42" s="428"/>
      <c r="S42" s="428"/>
      <c r="T42" s="428"/>
      <c r="U42" s="428"/>
      <c r="V42" s="428"/>
      <c r="W42" s="428"/>
      <c r="X42" s="428"/>
      <c r="Y42" s="428"/>
      <c r="Z42" s="428"/>
      <c r="AA42" s="428"/>
      <c r="AB42" s="424"/>
    </row>
    <row r="43" spans="2:28" s="426" customFormat="1" x14ac:dyDescent="0.2">
      <c r="B43" s="427"/>
      <c r="C43" s="820" t="s">
        <v>52</v>
      </c>
      <c r="D43" s="821"/>
      <c r="E43" s="821"/>
      <c r="F43" s="821"/>
      <c r="G43" s="821"/>
      <c r="H43" s="821"/>
      <c r="I43" s="821"/>
      <c r="J43" s="821"/>
      <c r="K43" s="821"/>
      <c r="L43" s="821"/>
      <c r="M43" s="821"/>
      <c r="N43" s="821"/>
      <c r="O43" s="821"/>
      <c r="P43" s="821"/>
      <c r="Q43" s="821"/>
      <c r="R43" s="821"/>
      <c r="S43" s="821"/>
      <c r="T43" s="821"/>
      <c r="U43" s="821"/>
      <c r="V43" s="821"/>
      <c r="W43" s="821"/>
      <c r="X43" s="821"/>
      <c r="Y43" s="821"/>
      <c r="Z43" s="821"/>
      <c r="AA43" s="822"/>
      <c r="AB43" s="424"/>
    </row>
    <row r="44" spans="2:28" ht="15" thickBot="1" x14ac:dyDescent="0.25">
      <c r="B44" s="425"/>
      <c r="C44" s="1125"/>
      <c r="D44" s="1126"/>
      <c r="E44" s="1126"/>
      <c r="F44" s="1126"/>
      <c r="G44" s="1126"/>
      <c r="H44" s="1126"/>
      <c r="I44" s="1126"/>
      <c r="J44" s="1126"/>
      <c r="K44" s="1126"/>
      <c r="L44" s="1126"/>
      <c r="M44" s="1126"/>
      <c r="N44" s="1126"/>
      <c r="O44" s="1126"/>
      <c r="P44" s="1126"/>
      <c r="Q44" s="1126"/>
      <c r="R44" s="1126"/>
      <c r="S44" s="1126"/>
      <c r="T44" s="1126"/>
      <c r="U44" s="1126"/>
      <c r="V44" s="1126"/>
      <c r="W44" s="1126"/>
      <c r="X44" s="1126"/>
      <c r="Y44" s="1126"/>
      <c r="Z44" s="1126"/>
      <c r="AA44" s="1127"/>
      <c r="AB44" s="424"/>
    </row>
    <row r="45" spans="2:28" x14ac:dyDescent="0.2">
      <c r="B45" s="425"/>
      <c r="C45" s="972" t="s">
        <v>239</v>
      </c>
      <c r="D45" s="985"/>
      <c r="E45" s="985"/>
      <c r="F45" s="985"/>
      <c r="G45" s="985"/>
      <c r="H45" s="985"/>
      <c r="I45" s="985"/>
      <c r="J45" s="985"/>
      <c r="K45" s="985"/>
      <c r="L45" s="985"/>
      <c r="M45" s="985"/>
      <c r="N45" s="985"/>
      <c r="O45" s="985"/>
      <c r="P45" s="985"/>
      <c r="Q45" s="985"/>
      <c r="R45" s="985"/>
      <c r="S45" s="985"/>
      <c r="T45" s="985"/>
      <c r="U45" s="985"/>
      <c r="V45" s="985"/>
      <c r="W45" s="985"/>
      <c r="X45" s="985"/>
      <c r="Y45" s="985"/>
      <c r="Z45" s="985"/>
      <c r="AA45" s="986"/>
      <c r="AB45" s="424"/>
    </row>
    <row r="46" spans="2:28" x14ac:dyDescent="0.2">
      <c r="B46" s="425"/>
      <c r="C46" s="987"/>
      <c r="D46" s="988"/>
      <c r="E46" s="988"/>
      <c r="F46" s="988"/>
      <c r="G46" s="988"/>
      <c r="H46" s="988"/>
      <c r="I46" s="988"/>
      <c r="J46" s="988"/>
      <c r="K46" s="988"/>
      <c r="L46" s="988"/>
      <c r="M46" s="988"/>
      <c r="N46" s="988"/>
      <c r="O46" s="988"/>
      <c r="P46" s="988"/>
      <c r="Q46" s="988"/>
      <c r="R46" s="988"/>
      <c r="S46" s="988"/>
      <c r="T46" s="988"/>
      <c r="U46" s="988"/>
      <c r="V46" s="988"/>
      <c r="W46" s="988"/>
      <c r="X46" s="988"/>
      <c r="Y46" s="988"/>
      <c r="Z46" s="988"/>
      <c r="AA46" s="989"/>
      <c r="AB46" s="424"/>
    </row>
    <row r="47" spans="2:28" x14ac:dyDescent="0.2">
      <c r="B47" s="425"/>
      <c r="C47" s="987"/>
      <c r="D47" s="988"/>
      <c r="E47" s="988"/>
      <c r="F47" s="988"/>
      <c r="G47" s="988"/>
      <c r="H47" s="988"/>
      <c r="I47" s="988"/>
      <c r="J47" s="988"/>
      <c r="K47" s="988"/>
      <c r="L47" s="988"/>
      <c r="M47" s="988"/>
      <c r="N47" s="988"/>
      <c r="O47" s="988"/>
      <c r="P47" s="988"/>
      <c r="Q47" s="988"/>
      <c r="R47" s="988"/>
      <c r="S47" s="988"/>
      <c r="T47" s="988"/>
      <c r="U47" s="988"/>
      <c r="V47" s="988"/>
      <c r="W47" s="988"/>
      <c r="X47" s="988"/>
      <c r="Y47" s="988"/>
      <c r="Z47" s="988"/>
      <c r="AA47" s="989"/>
      <c r="AB47" s="424"/>
    </row>
    <row r="48" spans="2:28" x14ac:dyDescent="0.2">
      <c r="B48" s="425"/>
      <c r="C48" s="987"/>
      <c r="D48" s="988"/>
      <c r="E48" s="988"/>
      <c r="F48" s="988"/>
      <c r="G48" s="988"/>
      <c r="H48" s="988"/>
      <c r="I48" s="988"/>
      <c r="J48" s="988"/>
      <c r="K48" s="988"/>
      <c r="L48" s="988"/>
      <c r="M48" s="988"/>
      <c r="N48" s="988"/>
      <c r="O48" s="988"/>
      <c r="P48" s="988"/>
      <c r="Q48" s="988"/>
      <c r="R48" s="988"/>
      <c r="S48" s="988"/>
      <c r="T48" s="988"/>
      <c r="U48" s="988"/>
      <c r="V48" s="988"/>
      <c r="W48" s="988"/>
      <c r="X48" s="988"/>
      <c r="Y48" s="988"/>
      <c r="Z48" s="988"/>
      <c r="AA48" s="989"/>
      <c r="AB48" s="424"/>
    </row>
    <row r="49" spans="2:28" x14ac:dyDescent="0.2">
      <c r="B49" s="425"/>
      <c r="C49" s="987"/>
      <c r="D49" s="988"/>
      <c r="E49" s="988"/>
      <c r="F49" s="988"/>
      <c r="G49" s="988"/>
      <c r="H49" s="988"/>
      <c r="I49" s="988"/>
      <c r="J49" s="988"/>
      <c r="K49" s="988"/>
      <c r="L49" s="988"/>
      <c r="M49" s="988"/>
      <c r="N49" s="988"/>
      <c r="O49" s="988"/>
      <c r="P49" s="988"/>
      <c r="Q49" s="988"/>
      <c r="R49" s="988"/>
      <c r="S49" s="988"/>
      <c r="T49" s="988"/>
      <c r="U49" s="988"/>
      <c r="V49" s="988"/>
      <c r="W49" s="988"/>
      <c r="X49" s="988"/>
      <c r="Y49" s="988"/>
      <c r="Z49" s="988"/>
      <c r="AA49" s="989"/>
      <c r="AB49" s="424"/>
    </row>
    <row r="50" spans="2:28" x14ac:dyDescent="0.2">
      <c r="B50" s="425"/>
      <c r="C50" s="987"/>
      <c r="D50" s="988"/>
      <c r="E50" s="988"/>
      <c r="F50" s="988"/>
      <c r="G50" s="988"/>
      <c r="H50" s="988"/>
      <c r="I50" s="988"/>
      <c r="J50" s="988"/>
      <c r="K50" s="988"/>
      <c r="L50" s="988"/>
      <c r="M50" s="988"/>
      <c r="N50" s="988"/>
      <c r="O50" s="988"/>
      <c r="P50" s="988"/>
      <c r="Q50" s="988"/>
      <c r="R50" s="988"/>
      <c r="S50" s="988"/>
      <c r="T50" s="988"/>
      <c r="U50" s="988"/>
      <c r="V50" s="988"/>
      <c r="W50" s="988"/>
      <c r="X50" s="988"/>
      <c r="Y50" s="988"/>
      <c r="Z50" s="988"/>
      <c r="AA50" s="989"/>
      <c r="AB50" s="424"/>
    </row>
    <row r="51" spans="2:28" x14ac:dyDescent="0.2">
      <c r="B51" s="425"/>
      <c r="C51" s="987"/>
      <c r="D51" s="988"/>
      <c r="E51" s="988"/>
      <c r="F51" s="988"/>
      <c r="G51" s="988"/>
      <c r="H51" s="988"/>
      <c r="I51" s="988"/>
      <c r="J51" s="988"/>
      <c r="K51" s="988"/>
      <c r="L51" s="988"/>
      <c r="M51" s="988"/>
      <c r="N51" s="988"/>
      <c r="O51" s="988"/>
      <c r="P51" s="988"/>
      <c r="Q51" s="988"/>
      <c r="R51" s="988"/>
      <c r="S51" s="988"/>
      <c r="T51" s="988"/>
      <c r="U51" s="988"/>
      <c r="V51" s="988"/>
      <c r="W51" s="988"/>
      <c r="X51" s="988"/>
      <c r="Y51" s="988"/>
      <c r="Z51" s="988"/>
      <c r="AA51" s="989"/>
      <c r="AB51" s="424"/>
    </row>
    <row r="52" spans="2:28" x14ac:dyDescent="0.2">
      <c r="B52" s="425"/>
      <c r="C52" s="987"/>
      <c r="D52" s="988"/>
      <c r="E52" s="988"/>
      <c r="F52" s="988"/>
      <c r="G52" s="988"/>
      <c r="H52" s="988"/>
      <c r="I52" s="988"/>
      <c r="J52" s="988"/>
      <c r="K52" s="988"/>
      <c r="L52" s="988"/>
      <c r="M52" s="988"/>
      <c r="N52" s="988"/>
      <c r="O52" s="988"/>
      <c r="P52" s="988"/>
      <c r="Q52" s="988"/>
      <c r="R52" s="988"/>
      <c r="S52" s="988"/>
      <c r="T52" s="988"/>
      <c r="U52" s="988"/>
      <c r="V52" s="988"/>
      <c r="W52" s="988"/>
      <c r="X52" s="988"/>
      <c r="Y52" s="988"/>
      <c r="Z52" s="988"/>
      <c r="AA52" s="989"/>
      <c r="AB52" s="424"/>
    </row>
    <row r="53" spans="2:28" x14ac:dyDescent="0.2">
      <c r="B53" s="425"/>
      <c r="C53" s="987"/>
      <c r="D53" s="988"/>
      <c r="E53" s="988"/>
      <c r="F53" s="988"/>
      <c r="G53" s="988"/>
      <c r="H53" s="988"/>
      <c r="I53" s="988"/>
      <c r="J53" s="988"/>
      <c r="K53" s="988"/>
      <c r="L53" s="988"/>
      <c r="M53" s="988"/>
      <c r="N53" s="988"/>
      <c r="O53" s="988"/>
      <c r="P53" s="988"/>
      <c r="Q53" s="988"/>
      <c r="R53" s="988"/>
      <c r="S53" s="988"/>
      <c r="T53" s="988"/>
      <c r="U53" s="988"/>
      <c r="V53" s="988"/>
      <c r="W53" s="988"/>
      <c r="X53" s="988"/>
      <c r="Y53" s="988"/>
      <c r="Z53" s="988"/>
      <c r="AA53" s="989"/>
      <c r="AB53" s="424"/>
    </row>
    <row r="54" spans="2:28" x14ac:dyDescent="0.2">
      <c r="B54" s="425"/>
      <c r="C54" s="987"/>
      <c r="D54" s="988"/>
      <c r="E54" s="988"/>
      <c r="F54" s="988"/>
      <c r="G54" s="988"/>
      <c r="H54" s="988"/>
      <c r="I54" s="988"/>
      <c r="J54" s="988"/>
      <c r="K54" s="988"/>
      <c r="L54" s="988"/>
      <c r="M54" s="988"/>
      <c r="N54" s="988"/>
      <c r="O54" s="988"/>
      <c r="P54" s="988"/>
      <c r="Q54" s="988"/>
      <c r="R54" s="988"/>
      <c r="S54" s="988"/>
      <c r="T54" s="988"/>
      <c r="U54" s="988"/>
      <c r="V54" s="988"/>
      <c r="W54" s="988"/>
      <c r="X54" s="988"/>
      <c r="Y54" s="988"/>
      <c r="Z54" s="988"/>
      <c r="AA54" s="989"/>
      <c r="AB54" s="424"/>
    </row>
    <row r="55" spans="2:28" x14ac:dyDescent="0.2">
      <c r="B55" s="425"/>
      <c r="C55" s="987"/>
      <c r="D55" s="988"/>
      <c r="E55" s="988"/>
      <c r="F55" s="988"/>
      <c r="G55" s="988"/>
      <c r="H55" s="988"/>
      <c r="I55" s="988"/>
      <c r="J55" s="988"/>
      <c r="K55" s="988"/>
      <c r="L55" s="988"/>
      <c r="M55" s="988"/>
      <c r="N55" s="988"/>
      <c r="O55" s="988"/>
      <c r="P55" s="988"/>
      <c r="Q55" s="988"/>
      <c r="R55" s="988"/>
      <c r="S55" s="988"/>
      <c r="T55" s="988"/>
      <c r="U55" s="988"/>
      <c r="V55" s="988"/>
      <c r="W55" s="988"/>
      <c r="X55" s="988"/>
      <c r="Y55" s="988"/>
      <c r="Z55" s="988"/>
      <c r="AA55" s="989"/>
      <c r="AB55" s="424"/>
    </row>
    <row r="56" spans="2:28" x14ac:dyDescent="0.2">
      <c r="B56" s="425"/>
      <c r="C56" s="987"/>
      <c r="D56" s="988"/>
      <c r="E56" s="988"/>
      <c r="F56" s="988"/>
      <c r="G56" s="988"/>
      <c r="H56" s="988"/>
      <c r="I56" s="988"/>
      <c r="J56" s="988"/>
      <c r="K56" s="988"/>
      <c r="L56" s="988"/>
      <c r="M56" s="988"/>
      <c r="N56" s="988"/>
      <c r="O56" s="988"/>
      <c r="P56" s="988"/>
      <c r="Q56" s="988"/>
      <c r="R56" s="988"/>
      <c r="S56" s="988"/>
      <c r="T56" s="988"/>
      <c r="U56" s="988"/>
      <c r="V56" s="988"/>
      <c r="W56" s="988"/>
      <c r="X56" s="988"/>
      <c r="Y56" s="988"/>
      <c r="Z56" s="988"/>
      <c r="AA56" s="989"/>
      <c r="AB56" s="424"/>
    </row>
    <row r="57" spans="2:28" ht="15" thickBot="1" x14ac:dyDescent="0.25">
      <c r="B57" s="425"/>
      <c r="C57" s="990"/>
      <c r="D57" s="991"/>
      <c r="E57" s="991"/>
      <c r="F57" s="991"/>
      <c r="G57" s="991"/>
      <c r="H57" s="991"/>
      <c r="I57" s="991"/>
      <c r="J57" s="991"/>
      <c r="K57" s="991"/>
      <c r="L57" s="991"/>
      <c r="M57" s="991"/>
      <c r="N57" s="991"/>
      <c r="O57" s="991"/>
      <c r="P57" s="991"/>
      <c r="Q57" s="991"/>
      <c r="R57" s="991"/>
      <c r="S57" s="991"/>
      <c r="T57" s="991"/>
      <c r="U57" s="991"/>
      <c r="V57" s="991"/>
      <c r="W57" s="991"/>
      <c r="X57" s="991"/>
      <c r="Y57" s="991"/>
      <c r="Z57" s="991"/>
      <c r="AA57" s="992"/>
      <c r="AB57" s="424"/>
    </row>
    <row r="58" spans="2:28" x14ac:dyDescent="0.2">
      <c r="B58" s="423"/>
      <c r="C58" s="446"/>
      <c r="D58" s="446"/>
      <c r="E58" s="446"/>
      <c r="F58" s="446"/>
      <c r="G58" s="446"/>
      <c r="H58" s="446"/>
      <c r="I58" s="446"/>
      <c r="J58" s="446"/>
      <c r="K58" s="446"/>
      <c r="L58" s="446"/>
      <c r="M58" s="446"/>
      <c r="N58" s="446"/>
      <c r="O58" s="446"/>
      <c r="P58" s="446"/>
      <c r="Q58" s="446"/>
      <c r="R58" s="446"/>
      <c r="S58" s="446"/>
      <c r="T58" s="446"/>
      <c r="U58" s="446"/>
      <c r="V58" s="446"/>
      <c r="W58" s="446"/>
      <c r="X58" s="446"/>
      <c r="Y58" s="446"/>
      <c r="Z58" s="446"/>
      <c r="AA58" s="446"/>
      <c r="AB58" s="422"/>
    </row>
    <row r="59" spans="2:28" ht="15" thickBot="1" x14ac:dyDescent="0.25">
      <c r="B59" s="421"/>
      <c r="C59" s="447"/>
      <c r="D59" s="447"/>
      <c r="E59" s="447"/>
      <c r="F59" s="447"/>
      <c r="G59" s="447"/>
      <c r="H59" s="447"/>
      <c r="I59" s="447"/>
      <c r="J59" s="447"/>
      <c r="K59" s="447"/>
      <c r="L59" s="447"/>
      <c r="M59" s="447"/>
      <c r="N59" s="447"/>
      <c r="O59" s="447"/>
      <c r="P59" s="447"/>
      <c r="Q59" s="447"/>
      <c r="R59" s="447"/>
      <c r="S59" s="447"/>
      <c r="T59" s="447"/>
      <c r="U59" s="447"/>
      <c r="V59" s="447"/>
      <c r="W59" s="447"/>
      <c r="X59" s="447"/>
      <c r="Y59" s="447"/>
      <c r="Z59" s="447"/>
      <c r="AA59" s="447"/>
      <c r="AB59" s="420"/>
    </row>
    <row r="60" spans="2:28" ht="15.75" x14ac:dyDescent="0.2">
      <c r="B60" s="418"/>
      <c r="C60" s="1968" t="s">
        <v>46</v>
      </c>
      <c r="D60" s="1969"/>
      <c r="E60" s="1969"/>
      <c r="F60" s="1969"/>
      <c r="G60" s="1969"/>
      <c r="H60" s="1969" t="s">
        <v>91</v>
      </c>
      <c r="I60" s="1969"/>
      <c r="J60" s="1969" t="s">
        <v>64</v>
      </c>
      <c r="K60" s="1969"/>
      <c r="L60" s="1969"/>
      <c r="M60" s="1969"/>
      <c r="N60" s="1969" t="s">
        <v>53</v>
      </c>
      <c r="O60" s="1969"/>
      <c r="P60" s="1969"/>
      <c r="Q60" s="1969"/>
      <c r="R60" s="1969"/>
      <c r="S60" s="1969"/>
      <c r="T60" s="1969"/>
      <c r="U60" s="1969"/>
      <c r="V60" s="2121" t="s">
        <v>54</v>
      </c>
      <c r="W60" s="2121"/>
      <c r="X60" s="2121"/>
      <c r="Y60" s="2121"/>
      <c r="Z60" s="2121"/>
      <c r="AA60" s="2122"/>
      <c r="AB60" s="411"/>
    </row>
    <row r="61" spans="2:28" ht="15.75" x14ac:dyDescent="0.2">
      <c r="B61" s="412"/>
      <c r="C61" s="1970"/>
      <c r="D61" s="1128"/>
      <c r="E61" s="1128"/>
      <c r="F61" s="1128"/>
      <c r="G61" s="1128"/>
      <c r="H61" s="1128"/>
      <c r="I61" s="1128"/>
      <c r="J61" s="1128"/>
      <c r="K61" s="1128"/>
      <c r="L61" s="1128"/>
      <c r="M61" s="1128"/>
      <c r="N61" s="1128"/>
      <c r="O61" s="1128"/>
      <c r="P61" s="1128"/>
      <c r="Q61" s="1128"/>
      <c r="R61" s="1128"/>
      <c r="S61" s="1128"/>
      <c r="T61" s="1128"/>
      <c r="U61" s="1128"/>
      <c r="V61" s="1129"/>
      <c r="W61" s="1129"/>
      <c r="X61" s="1129"/>
      <c r="Y61" s="1129"/>
      <c r="Z61" s="1129"/>
      <c r="AA61" s="2123"/>
      <c r="AB61" s="411"/>
    </row>
    <row r="62" spans="2:28" ht="15.75" x14ac:dyDescent="0.2">
      <c r="B62" s="412"/>
      <c r="C62" s="1970"/>
      <c r="D62" s="1128"/>
      <c r="E62" s="1128"/>
      <c r="F62" s="1128"/>
      <c r="G62" s="1128"/>
      <c r="H62" s="1128"/>
      <c r="I62" s="1128"/>
      <c r="J62" s="1128"/>
      <c r="K62" s="1128"/>
      <c r="L62" s="1128"/>
      <c r="M62" s="1128"/>
      <c r="N62" s="1128"/>
      <c r="O62" s="1128"/>
      <c r="P62" s="1128"/>
      <c r="Q62" s="1128"/>
      <c r="R62" s="1128"/>
      <c r="S62" s="1128"/>
      <c r="T62" s="1128"/>
      <c r="U62" s="1128"/>
      <c r="V62" s="1129"/>
      <c r="W62" s="1129"/>
      <c r="X62" s="1129"/>
      <c r="Y62" s="1129"/>
      <c r="Z62" s="1129"/>
      <c r="AA62" s="2123"/>
      <c r="AB62" s="411"/>
    </row>
    <row r="63" spans="2:28" ht="83.25" customHeight="1" x14ac:dyDescent="0.2">
      <c r="B63" s="418"/>
      <c r="C63" s="2331" t="s">
        <v>1041</v>
      </c>
      <c r="D63" s="2332"/>
      <c r="E63" s="2332"/>
      <c r="F63" s="2332"/>
      <c r="G63" s="2332"/>
      <c r="H63" s="2333">
        <v>0.2</v>
      </c>
      <c r="I63" s="2334"/>
      <c r="J63" s="2335">
        <v>0.22</v>
      </c>
      <c r="K63" s="2335"/>
      <c r="L63" s="2335"/>
      <c r="M63" s="2335"/>
      <c r="N63" s="2307" t="s">
        <v>1045</v>
      </c>
      <c r="O63" s="2307"/>
      <c r="P63" s="2307"/>
      <c r="Q63" s="2307"/>
      <c r="R63" s="2307"/>
      <c r="S63" s="2307"/>
      <c r="T63" s="2307"/>
      <c r="U63" s="2307"/>
      <c r="V63" s="2307" t="s">
        <v>1046</v>
      </c>
      <c r="W63" s="2307"/>
      <c r="X63" s="2307"/>
      <c r="Y63" s="2307"/>
      <c r="Z63" s="2307"/>
      <c r="AA63" s="2338"/>
      <c r="AB63" s="417"/>
    </row>
    <row r="64" spans="2:28" ht="104.25" customHeight="1" x14ac:dyDescent="0.2">
      <c r="B64" s="418"/>
      <c r="C64" s="2331" t="s">
        <v>1043</v>
      </c>
      <c r="D64" s="2332"/>
      <c r="E64" s="2332"/>
      <c r="F64" s="2332"/>
      <c r="G64" s="2332"/>
      <c r="H64" s="2333">
        <v>0.1</v>
      </c>
      <c r="I64" s="2334"/>
      <c r="J64" s="2335">
        <v>0.2</v>
      </c>
      <c r="K64" s="2335"/>
      <c r="L64" s="2335"/>
      <c r="M64" s="2335"/>
      <c r="N64" s="2336" t="s">
        <v>1047</v>
      </c>
      <c r="O64" s="2336"/>
      <c r="P64" s="2336"/>
      <c r="Q64" s="2336"/>
      <c r="R64" s="2336"/>
      <c r="S64" s="2336"/>
      <c r="T64" s="2336"/>
      <c r="U64" s="2336"/>
      <c r="V64" s="2336" t="s">
        <v>1046</v>
      </c>
      <c r="W64" s="2336"/>
      <c r="X64" s="2336"/>
      <c r="Y64" s="2336"/>
      <c r="Z64" s="2336"/>
      <c r="AA64" s="2337"/>
      <c r="AB64" s="417"/>
    </row>
    <row r="65" spans="2:28" x14ac:dyDescent="0.2">
      <c r="B65" s="444"/>
      <c r="C65" s="446"/>
      <c r="D65" s="446"/>
      <c r="E65" s="446"/>
      <c r="F65" s="446"/>
      <c r="G65" s="446"/>
      <c r="H65" s="446"/>
      <c r="I65" s="446"/>
      <c r="J65" s="446"/>
      <c r="K65" s="446"/>
      <c r="L65" s="446"/>
      <c r="M65" s="446"/>
      <c r="N65" s="446"/>
      <c r="O65" s="446"/>
      <c r="P65" s="446"/>
      <c r="Q65" s="446"/>
      <c r="R65" s="446"/>
      <c r="S65" s="446"/>
      <c r="T65" s="446"/>
      <c r="U65" s="446"/>
      <c r="V65" s="446"/>
      <c r="W65" s="446"/>
      <c r="X65" s="446"/>
      <c r="Y65" s="446"/>
      <c r="Z65" s="446"/>
      <c r="AA65" s="446"/>
      <c r="AB65" s="445"/>
    </row>
    <row r="104" ht="6" customHeight="1" x14ac:dyDescent="0.2"/>
  </sheetData>
  <mergeCells count="86">
    <mergeCell ref="C63:G63"/>
    <mergeCell ref="H63:I63"/>
    <mergeCell ref="J63:M63"/>
    <mergeCell ref="N63:U63"/>
    <mergeCell ref="V63:AA63"/>
    <mergeCell ref="C64:G64"/>
    <mergeCell ref="H64:I64"/>
    <mergeCell ref="J64:M64"/>
    <mergeCell ref="N64:U64"/>
    <mergeCell ref="V64:AA64"/>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34:AA35"/>
    <mergeCell ref="C36:G37"/>
    <mergeCell ref="H36:H37"/>
    <mergeCell ref="I36:I37"/>
    <mergeCell ref="J36:J37"/>
    <mergeCell ref="K36:AA37"/>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26:H26"/>
    <mergeCell ref="I26:AA26"/>
    <mergeCell ref="C28:H28"/>
    <mergeCell ref="I28:J28"/>
    <mergeCell ref="K28:N28"/>
    <mergeCell ref="O28:Q28"/>
    <mergeCell ref="S28:T28"/>
    <mergeCell ref="V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 right="0.7" top="0.75" bottom="0.75" header="0.3" footer="0.3"/>
  <drawing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B108"/>
  <sheetViews>
    <sheetView workbookViewId="0">
      <selection sqref="A1:XFD1048576"/>
    </sheetView>
  </sheetViews>
  <sheetFormatPr baseColWidth="10" defaultColWidth="3.7109375" defaultRowHeight="14.25" x14ac:dyDescent="0.2"/>
  <cols>
    <col min="1" max="1" width="3.7109375" style="419"/>
    <col min="2" max="2" width="2.85546875" style="419" customWidth="1"/>
    <col min="3" max="6" width="2.7109375" style="419" customWidth="1"/>
    <col min="7" max="7" width="4.28515625" style="419" customWidth="1"/>
    <col min="8" max="8" width="14.28515625" style="419" customWidth="1"/>
    <col min="9" max="10" width="15" style="419" customWidth="1"/>
    <col min="11" max="12" width="3.42578125" style="419" customWidth="1"/>
    <col min="13" max="15" width="2.7109375" style="419" customWidth="1"/>
    <col min="16" max="16" width="3.42578125" style="419" customWidth="1"/>
    <col min="17" max="17" width="3.5703125" style="419" customWidth="1"/>
    <col min="18" max="18" width="3.7109375" style="419"/>
    <col min="19" max="19" width="3.28515625" style="419" customWidth="1"/>
    <col min="20" max="20" width="7.42578125" style="419" customWidth="1"/>
    <col min="21" max="21" width="3.5703125" style="419" customWidth="1"/>
    <col min="22" max="22" width="3.7109375" style="419"/>
    <col min="23" max="25" width="5" style="419" customWidth="1"/>
    <col min="26" max="26" width="6.7109375" style="419" customWidth="1"/>
    <col min="27" max="27" width="4.140625" style="419" customWidth="1"/>
    <col min="28" max="28" width="2" style="419" customWidth="1"/>
    <col min="29" max="30" width="3.7109375" style="419"/>
    <col min="31" max="31" width="5.7109375" style="419" bestFit="1" customWidth="1"/>
    <col min="32" max="16384" width="3.7109375" style="419"/>
  </cols>
  <sheetData>
    <row r="1" spans="2:28" ht="15" thickBot="1" x14ac:dyDescent="0.25">
      <c r="B1" s="442"/>
      <c r="C1" s="442"/>
      <c r="D1" s="442"/>
      <c r="E1" s="442"/>
      <c r="F1" s="442"/>
    </row>
    <row r="2" spans="2:28" ht="45.75" customHeight="1" x14ac:dyDescent="0.2">
      <c r="B2" s="719"/>
      <c r="C2" s="720"/>
      <c r="D2" s="720"/>
      <c r="E2" s="720"/>
      <c r="F2" s="720"/>
      <c r="G2" s="720"/>
      <c r="H2" s="725" t="s">
        <v>0</v>
      </c>
      <c r="I2" s="725"/>
      <c r="J2" s="725"/>
      <c r="K2" s="725"/>
      <c r="L2" s="725"/>
      <c r="M2" s="725"/>
      <c r="N2" s="725"/>
      <c r="O2" s="725"/>
      <c r="P2" s="725"/>
      <c r="Q2" s="725"/>
      <c r="R2" s="725"/>
      <c r="S2" s="725"/>
      <c r="T2" s="725"/>
      <c r="U2" s="725"/>
      <c r="V2" s="725"/>
      <c r="W2" s="725"/>
      <c r="X2" s="725"/>
      <c r="Y2" s="725"/>
      <c r="Z2" s="725"/>
      <c r="AA2" s="725"/>
      <c r="AB2" s="726"/>
    </row>
    <row r="3" spans="2:28" ht="15" customHeight="1" x14ac:dyDescent="0.2">
      <c r="B3" s="721"/>
      <c r="C3" s="722"/>
      <c r="D3" s="722"/>
      <c r="E3" s="722"/>
      <c r="F3" s="722"/>
      <c r="G3" s="722"/>
      <c r="H3" s="727" t="s">
        <v>1</v>
      </c>
      <c r="I3" s="727"/>
      <c r="J3" s="727"/>
      <c r="K3" s="727"/>
      <c r="L3" s="727"/>
      <c r="M3" s="727"/>
      <c r="N3" s="727"/>
      <c r="O3" s="727"/>
      <c r="P3" s="727" t="s">
        <v>2</v>
      </c>
      <c r="Q3" s="727"/>
      <c r="R3" s="727"/>
      <c r="S3" s="727"/>
      <c r="T3" s="727"/>
      <c r="U3" s="727"/>
      <c r="V3" s="727"/>
      <c r="W3" s="727"/>
      <c r="X3" s="727"/>
      <c r="Y3" s="727"/>
      <c r="Z3" s="727"/>
      <c r="AA3" s="727"/>
      <c r="AB3" s="728"/>
    </row>
    <row r="4" spans="2:28" ht="15.75" customHeight="1" thickBot="1" x14ac:dyDescent="0.25">
      <c r="B4" s="723"/>
      <c r="C4" s="724"/>
      <c r="D4" s="724"/>
      <c r="E4" s="724"/>
      <c r="F4" s="724"/>
      <c r="G4" s="724"/>
      <c r="H4" s="729" t="s">
        <v>3</v>
      </c>
      <c r="I4" s="729"/>
      <c r="J4" s="729"/>
      <c r="K4" s="729"/>
      <c r="L4" s="729"/>
      <c r="M4" s="729"/>
      <c r="N4" s="729"/>
      <c r="O4" s="729"/>
      <c r="P4" s="729"/>
      <c r="Q4" s="729"/>
      <c r="R4" s="729"/>
      <c r="S4" s="729"/>
      <c r="T4" s="729"/>
      <c r="U4" s="729"/>
      <c r="V4" s="729"/>
      <c r="W4" s="729"/>
      <c r="X4" s="729"/>
      <c r="Y4" s="729"/>
      <c r="Z4" s="729"/>
      <c r="AA4" s="729"/>
      <c r="AB4" s="730"/>
    </row>
    <row r="5" spans="2:28" ht="15" x14ac:dyDescent="0.2">
      <c r="H5" s="441"/>
      <c r="I5" s="441"/>
      <c r="J5" s="441"/>
      <c r="K5" s="441"/>
      <c r="L5" s="441"/>
      <c r="M5" s="441"/>
      <c r="N5" s="441"/>
      <c r="O5" s="441"/>
      <c r="P5" s="441"/>
      <c r="Q5" s="441"/>
      <c r="R5" s="441"/>
      <c r="S5" s="441"/>
      <c r="T5" s="441"/>
      <c r="U5" s="441"/>
      <c r="V5" s="441"/>
      <c r="W5" s="441"/>
      <c r="X5" s="441"/>
      <c r="Y5" s="441"/>
      <c r="Z5" s="441"/>
      <c r="AA5" s="441"/>
      <c r="AB5" s="441"/>
    </row>
    <row r="6" spans="2:28" ht="15.75" thickBot="1" x14ac:dyDescent="0.25">
      <c r="B6" s="440"/>
      <c r="C6" s="437"/>
      <c r="D6" s="437"/>
      <c r="E6" s="437"/>
      <c r="F6" s="437"/>
      <c r="G6" s="437"/>
      <c r="H6" s="437"/>
      <c r="I6" s="439"/>
      <c r="J6" s="439"/>
      <c r="K6" s="439"/>
      <c r="L6" s="439"/>
      <c r="M6" s="439"/>
      <c r="N6" s="439"/>
      <c r="O6" s="439"/>
      <c r="P6" s="439"/>
      <c r="Q6" s="439"/>
      <c r="R6" s="438"/>
      <c r="S6" s="438"/>
      <c r="T6" s="438"/>
      <c r="U6" s="438"/>
      <c r="V6" s="438"/>
      <c r="W6" s="437"/>
      <c r="X6" s="437"/>
      <c r="Y6" s="437"/>
      <c r="Z6" s="437"/>
      <c r="AA6" s="437"/>
      <c r="AB6" s="436"/>
    </row>
    <row r="7" spans="2:28" ht="15" customHeight="1" x14ac:dyDescent="0.2">
      <c r="B7" s="433"/>
      <c r="C7" s="666" t="s">
        <v>4</v>
      </c>
      <c r="D7" s="667"/>
      <c r="E7" s="667"/>
      <c r="F7" s="667"/>
      <c r="G7" s="667"/>
      <c r="H7" s="668"/>
      <c r="I7" s="700" t="s">
        <v>998</v>
      </c>
      <c r="J7" s="701"/>
      <c r="K7" s="701"/>
      <c r="L7" s="701"/>
      <c r="M7" s="701"/>
      <c r="N7" s="701"/>
      <c r="O7" s="701"/>
      <c r="P7" s="701"/>
      <c r="Q7" s="701"/>
      <c r="R7" s="701"/>
      <c r="S7" s="701"/>
      <c r="T7" s="701"/>
      <c r="U7" s="701"/>
      <c r="V7" s="701"/>
      <c r="W7" s="701"/>
      <c r="X7" s="701"/>
      <c r="Y7" s="701"/>
      <c r="Z7" s="701"/>
      <c r="AA7" s="702"/>
      <c r="AB7" s="432"/>
    </row>
    <row r="8" spans="2:28" ht="15.75" thickBot="1" x14ac:dyDescent="0.25">
      <c r="B8" s="433"/>
      <c r="C8" s="669"/>
      <c r="D8" s="670"/>
      <c r="E8" s="670"/>
      <c r="F8" s="670"/>
      <c r="G8" s="670"/>
      <c r="H8" s="671"/>
      <c r="I8" s="703"/>
      <c r="J8" s="704"/>
      <c r="K8" s="704"/>
      <c r="L8" s="704"/>
      <c r="M8" s="704"/>
      <c r="N8" s="704"/>
      <c r="O8" s="704"/>
      <c r="P8" s="704"/>
      <c r="Q8" s="704"/>
      <c r="R8" s="704"/>
      <c r="S8" s="704"/>
      <c r="T8" s="704"/>
      <c r="U8" s="704"/>
      <c r="V8" s="704"/>
      <c r="W8" s="704"/>
      <c r="X8" s="704"/>
      <c r="Y8" s="704"/>
      <c r="Z8" s="704"/>
      <c r="AA8" s="705"/>
      <c r="AB8" s="432"/>
    </row>
    <row r="9" spans="2:28" ht="15.75" thickBot="1" x14ac:dyDescent="0.25">
      <c r="B9" s="433"/>
      <c r="C9" s="434"/>
      <c r="D9" s="434"/>
      <c r="E9" s="434"/>
      <c r="F9" s="434"/>
      <c r="G9" s="434"/>
      <c r="H9" s="434"/>
      <c r="I9" s="435"/>
      <c r="J9" s="435"/>
      <c r="K9" s="435"/>
      <c r="L9" s="435"/>
      <c r="M9" s="435"/>
      <c r="N9" s="435"/>
      <c r="O9" s="435"/>
      <c r="P9" s="435"/>
      <c r="Q9" s="435"/>
      <c r="R9" s="431"/>
      <c r="S9" s="431"/>
      <c r="T9" s="431"/>
      <c r="U9" s="431"/>
      <c r="V9" s="431"/>
      <c r="W9" s="434"/>
      <c r="X9" s="434"/>
      <c r="Y9" s="434"/>
      <c r="Z9" s="434"/>
      <c r="AA9" s="434"/>
      <c r="AB9" s="432"/>
    </row>
    <row r="10" spans="2:28" ht="15" customHeight="1" thickBot="1" x14ac:dyDescent="0.25">
      <c r="B10" s="433"/>
      <c r="C10" s="666" t="s">
        <v>6</v>
      </c>
      <c r="D10" s="667"/>
      <c r="E10" s="667"/>
      <c r="F10" s="667"/>
      <c r="G10" s="667"/>
      <c r="H10" s="668"/>
      <c r="I10" s="711" t="s">
        <v>1048</v>
      </c>
      <c r="J10" s="712"/>
      <c r="K10" s="712"/>
      <c r="L10" s="712"/>
      <c r="M10" s="712"/>
      <c r="N10" s="712"/>
      <c r="O10" s="712"/>
      <c r="P10" s="712"/>
      <c r="Q10" s="713"/>
      <c r="R10" s="708" t="s">
        <v>8</v>
      </c>
      <c r="S10" s="709"/>
      <c r="T10" s="709"/>
      <c r="U10" s="710"/>
      <c r="V10" s="608" t="s">
        <v>9</v>
      </c>
      <c r="W10" s="609"/>
      <c r="X10" s="609"/>
      <c r="Y10" s="609"/>
      <c r="Z10" s="609"/>
      <c r="AA10" s="610"/>
      <c r="AB10" s="432"/>
    </row>
    <row r="11" spans="2:28" ht="28.5" customHeight="1" thickBot="1" x14ac:dyDescent="0.25">
      <c r="B11" s="433"/>
      <c r="C11" s="669"/>
      <c r="D11" s="670"/>
      <c r="E11" s="670"/>
      <c r="F11" s="670"/>
      <c r="G11" s="670"/>
      <c r="H11" s="671"/>
      <c r="I11" s="714"/>
      <c r="J11" s="715"/>
      <c r="K11" s="715"/>
      <c r="L11" s="715"/>
      <c r="M11" s="715"/>
      <c r="N11" s="715"/>
      <c r="O11" s="715"/>
      <c r="P11" s="715"/>
      <c r="Q11" s="716"/>
      <c r="R11" s="640" t="s">
        <v>1049</v>
      </c>
      <c r="S11" s="717"/>
      <c r="T11" s="717"/>
      <c r="U11" s="718"/>
      <c r="V11" s="1067" t="s">
        <v>1029</v>
      </c>
      <c r="W11" s="1068"/>
      <c r="X11" s="1068"/>
      <c r="Y11" s="1068"/>
      <c r="Z11" s="1068"/>
      <c r="AA11" s="1069"/>
      <c r="AB11" s="432"/>
    </row>
    <row r="12" spans="2:28" ht="15" thickBot="1" x14ac:dyDescent="0.25">
      <c r="B12" s="425"/>
      <c r="C12" s="428"/>
      <c r="D12" s="428"/>
      <c r="E12" s="428"/>
      <c r="F12" s="428"/>
      <c r="G12" s="428"/>
      <c r="H12" s="428"/>
      <c r="I12" s="428"/>
      <c r="J12" s="428"/>
      <c r="K12" s="428"/>
      <c r="L12" s="428"/>
      <c r="M12" s="428"/>
      <c r="N12" s="428"/>
      <c r="O12" s="428"/>
      <c r="P12" s="428"/>
      <c r="Q12" s="428"/>
      <c r="R12" s="428"/>
      <c r="S12" s="428"/>
      <c r="T12" s="428"/>
      <c r="U12" s="428"/>
      <c r="V12" s="428"/>
      <c r="W12" s="428"/>
      <c r="X12" s="428"/>
      <c r="Y12" s="428"/>
      <c r="Z12" s="428"/>
      <c r="AA12" s="428"/>
      <c r="AB12" s="424"/>
    </row>
    <row r="13" spans="2:28" ht="15" customHeight="1" x14ac:dyDescent="0.2">
      <c r="B13" s="425"/>
      <c r="C13" s="666" t="s">
        <v>11</v>
      </c>
      <c r="D13" s="667"/>
      <c r="E13" s="667"/>
      <c r="F13" s="667"/>
      <c r="G13" s="667"/>
      <c r="H13" s="668"/>
      <c r="I13" s="672" t="s">
        <v>1050</v>
      </c>
      <c r="J13" s="673"/>
      <c r="K13" s="673"/>
      <c r="L13" s="673"/>
      <c r="M13" s="673"/>
      <c r="N13" s="673"/>
      <c r="O13" s="673"/>
      <c r="P13" s="673"/>
      <c r="Q13" s="673"/>
      <c r="R13" s="673"/>
      <c r="S13" s="674"/>
      <c r="T13" s="666" t="s">
        <v>13</v>
      </c>
      <c r="U13" s="667"/>
      <c r="V13" s="667"/>
      <c r="W13" s="667"/>
      <c r="X13" s="667"/>
      <c r="Y13" s="667"/>
      <c r="Z13" s="667"/>
      <c r="AA13" s="668"/>
      <c r="AB13" s="424"/>
    </row>
    <row r="14" spans="2:28" ht="30" customHeight="1" thickBot="1" x14ac:dyDescent="0.25">
      <c r="B14" s="425"/>
      <c r="C14" s="669"/>
      <c r="D14" s="670"/>
      <c r="E14" s="670"/>
      <c r="F14" s="670"/>
      <c r="G14" s="670"/>
      <c r="H14" s="671"/>
      <c r="I14" s="675"/>
      <c r="J14" s="676"/>
      <c r="K14" s="676"/>
      <c r="L14" s="676"/>
      <c r="M14" s="676"/>
      <c r="N14" s="676"/>
      <c r="O14" s="676"/>
      <c r="P14" s="676"/>
      <c r="Q14" s="676"/>
      <c r="R14" s="676"/>
      <c r="S14" s="677"/>
      <c r="T14" s="678" t="s">
        <v>220</v>
      </c>
      <c r="U14" s="679"/>
      <c r="V14" s="679"/>
      <c r="W14" s="679"/>
      <c r="X14" s="679"/>
      <c r="Y14" s="679"/>
      <c r="Z14" s="679"/>
      <c r="AA14" s="680"/>
      <c r="AB14" s="424"/>
    </row>
    <row r="15" spans="2:28" ht="15" thickBot="1" x14ac:dyDescent="0.25">
      <c r="B15" s="425"/>
      <c r="C15" s="428"/>
      <c r="D15" s="428"/>
      <c r="E15" s="428"/>
      <c r="F15" s="428"/>
      <c r="G15" s="428"/>
      <c r="H15" s="428"/>
      <c r="I15" s="428"/>
      <c r="J15" s="428"/>
      <c r="K15" s="428"/>
      <c r="L15" s="428"/>
      <c r="M15" s="428"/>
      <c r="N15" s="428"/>
      <c r="O15" s="428"/>
      <c r="P15" s="428"/>
      <c r="Q15" s="428"/>
      <c r="R15" s="428"/>
      <c r="S15" s="428"/>
      <c r="T15" s="428"/>
      <c r="U15" s="428"/>
      <c r="V15" s="428"/>
      <c r="W15" s="428"/>
      <c r="X15" s="428"/>
      <c r="Y15" s="428"/>
      <c r="Z15" s="428"/>
      <c r="AA15" s="428"/>
      <c r="AB15" s="424"/>
    </row>
    <row r="16" spans="2:28" ht="57.75" customHeight="1" thickBot="1" x14ac:dyDescent="0.25">
      <c r="B16" s="425"/>
      <c r="C16" s="629" t="s">
        <v>15</v>
      </c>
      <c r="D16" s="630"/>
      <c r="E16" s="630"/>
      <c r="F16" s="630"/>
      <c r="G16" s="630"/>
      <c r="H16" s="631"/>
      <c r="I16" s="632" t="s">
        <v>1051</v>
      </c>
      <c r="J16" s="633"/>
      <c r="K16" s="633"/>
      <c r="L16" s="633"/>
      <c r="M16" s="633"/>
      <c r="N16" s="633"/>
      <c r="O16" s="633"/>
      <c r="P16" s="633"/>
      <c r="Q16" s="633"/>
      <c r="R16" s="633"/>
      <c r="S16" s="633"/>
      <c r="T16" s="633"/>
      <c r="U16" s="633"/>
      <c r="V16" s="633"/>
      <c r="W16" s="633"/>
      <c r="X16" s="633"/>
      <c r="Y16" s="633"/>
      <c r="Z16" s="633"/>
      <c r="AA16" s="634"/>
      <c r="AB16" s="424"/>
    </row>
    <row r="17" spans="2:28" ht="16.5" customHeight="1" thickBot="1" x14ac:dyDescent="0.25">
      <c r="B17" s="425"/>
      <c r="C17" s="431"/>
      <c r="D17" s="431"/>
      <c r="E17" s="431"/>
      <c r="F17" s="431"/>
      <c r="G17" s="431"/>
      <c r="H17" s="431"/>
      <c r="I17" s="430"/>
      <c r="J17" s="430"/>
      <c r="K17" s="430"/>
      <c r="L17" s="430"/>
      <c r="M17" s="430"/>
      <c r="N17" s="430"/>
      <c r="O17" s="430"/>
      <c r="P17" s="430"/>
      <c r="Q17" s="430"/>
      <c r="R17" s="430"/>
      <c r="S17" s="430"/>
      <c r="T17" s="430"/>
      <c r="U17" s="430"/>
      <c r="V17" s="430"/>
      <c r="W17" s="430"/>
      <c r="X17" s="430"/>
      <c r="Y17" s="430"/>
      <c r="Z17" s="430"/>
      <c r="AA17" s="430"/>
      <c r="AB17" s="424"/>
    </row>
    <row r="18" spans="2:28" ht="79.5" customHeight="1" thickBot="1" x14ac:dyDescent="0.25">
      <c r="B18" s="425"/>
      <c r="C18" s="629" t="s">
        <v>17</v>
      </c>
      <c r="D18" s="630"/>
      <c r="E18" s="630"/>
      <c r="F18" s="630"/>
      <c r="G18" s="630"/>
      <c r="H18" s="631"/>
      <c r="I18" s="632" t="s">
        <v>1052</v>
      </c>
      <c r="J18" s="633"/>
      <c r="K18" s="633"/>
      <c r="L18" s="633"/>
      <c r="M18" s="633"/>
      <c r="N18" s="633"/>
      <c r="O18" s="633"/>
      <c r="P18" s="633"/>
      <c r="Q18" s="633"/>
      <c r="R18" s="633"/>
      <c r="S18" s="633"/>
      <c r="T18" s="633"/>
      <c r="U18" s="633"/>
      <c r="V18" s="633"/>
      <c r="W18" s="633"/>
      <c r="X18" s="633"/>
      <c r="Y18" s="633"/>
      <c r="Z18" s="633"/>
      <c r="AA18" s="634"/>
      <c r="AB18" s="424"/>
    </row>
    <row r="19" spans="2:28" ht="16.5" customHeight="1" thickBot="1" x14ac:dyDescent="0.25">
      <c r="B19" s="425"/>
      <c r="C19" s="431"/>
      <c r="D19" s="431"/>
      <c r="E19" s="431"/>
      <c r="F19" s="431"/>
      <c r="G19" s="431"/>
      <c r="H19" s="431"/>
      <c r="I19" s="430"/>
      <c r="J19" s="430"/>
      <c r="K19" s="430"/>
      <c r="L19" s="430"/>
      <c r="M19" s="430"/>
      <c r="N19" s="430"/>
      <c r="O19" s="430"/>
      <c r="P19" s="430"/>
      <c r="Q19" s="430"/>
      <c r="R19" s="430"/>
      <c r="S19" s="430"/>
      <c r="T19" s="430"/>
      <c r="U19" s="430"/>
      <c r="V19" s="430"/>
      <c r="W19" s="430"/>
      <c r="X19" s="430"/>
      <c r="Y19" s="430"/>
      <c r="Z19" s="430"/>
      <c r="AA19" s="430"/>
      <c r="AB19" s="424"/>
    </row>
    <row r="20" spans="2:28" ht="22.5" customHeight="1" x14ac:dyDescent="0.2">
      <c r="B20" s="425"/>
      <c r="C20" s="684" t="s">
        <v>19</v>
      </c>
      <c r="D20" s="685"/>
      <c r="E20" s="685"/>
      <c r="F20" s="685"/>
      <c r="G20" s="685"/>
      <c r="H20" s="686"/>
      <c r="I20" s="1047" t="s">
        <v>475</v>
      </c>
      <c r="J20" s="1048"/>
      <c r="K20" s="1048"/>
      <c r="L20" s="1049"/>
      <c r="M20" s="608" t="s">
        <v>21</v>
      </c>
      <c r="N20" s="609"/>
      <c r="O20" s="609"/>
      <c r="P20" s="609"/>
      <c r="Q20" s="609"/>
      <c r="R20" s="609"/>
      <c r="S20" s="610"/>
      <c r="T20" s="608" t="s">
        <v>22</v>
      </c>
      <c r="U20" s="609"/>
      <c r="V20" s="609"/>
      <c r="W20" s="609"/>
      <c r="X20" s="609"/>
      <c r="Y20" s="609"/>
      <c r="Z20" s="609"/>
      <c r="AA20" s="610"/>
      <c r="AB20" s="424"/>
    </row>
    <row r="21" spans="2:28" ht="30.75" customHeight="1" thickBot="1" x14ac:dyDescent="0.25">
      <c r="B21" s="425"/>
      <c r="C21" s="687"/>
      <c r="D21" s="688"/>
      <c r="E21" s="688"/>
      <c r="F21" s="688"/>
      <c r="G21" s="688"/>
      <c r="H21" s="689"/>
      <c r="I21" s="1050"/>
      <c r="J21" s="1051"/>
      <c r="K21" s="1051"/>
      <c r="L21" s="1052"/>
      <c r="M21" s="696" t="s">
        <v>23</v>
      </c>
      <c r="N21" s="697"/>
      <c r="O21" s="697"/>
      <c r="P21" s="697"/>
      <c r="Q21" s="697"/>
      <c r="R21" s="697"/>
      <c r="S21" s="698"/>
      <c r="T21" s="696" t="s">
        <v>1053</v>
      </c>
      <c r="U21" s="697"/>
      <c r="V21" s="697"/>
      <c r="W21" s="697"/>
      <c r="X21" s="697"/>
      <c r="Y21" s="697"/>
      <c r="Z21" s="697"/>
      <c r="AA21" s="698"/>
      <c r="AB21" s="424"/>
    </row>
    <row r="22" spans="2:28" ht="15" thickBot="1" x14ac:dyDescent="0.25">
      <c r="B22" s="425"/>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4"/>
    </row>
    <row r="23" spans="2:28" ht="31.5" customHeight="1" x14ac:dyDescent="0.2">
      <c r="B23" s="425"/>
      <c r="C23" s="608" t="s">
        <v>25</v>
      </c>
      <c r="D23" s="609"/>
      <c r="E23" s="609"/>
      <c r="F23" s="609"/>
      <c r="G23" s="609"/>
      <c r="H23" s="609"/>
      <c r="I23" s="610"/>
      <c r="J23" s="608" t="s">
        <v>26</v>
      </c>
      <c r="K23" s="609"/>
      <c r="L23" s="609"/>
      <c r="M23" s="609"/>
      <c r="N23" s="609"/>
      <c r="O23" s="609"/>
      <c r="P23" s="610"/>
      <c r="Q23" s="608" t="s">
        <v>27</v>
      </c>
      <c r="R23" s="609"/>
      <c r="S23" s="609"/>
      <c r="T23" s="609"/>
      <c r="U23" s="609"/>
      <c r="V23" s="609"/>
      <c r="W23" s="609"/>
      <c r="X23" s="609"/>
      <c r="Y23" s="609"/>
      <c r="Z23" s="609"/>
      <c r="AA23" s="610"/>
      <c r="AB23" s="424"/>
    </row>
    <row r="24" spans="2:28" ht="54.75" customHeight="1" thickBot="1" x14ac:dyDescent="0.25">
      <c r="B24" s="425"/>
      <c r="C24" s="611" t="s">
        <v>1035</v>
      </c>
      <c r="D24" s="612"/>
      <c r="E24" s="612"/>
      <c r="F24" s="612"/>
      <c r="G24" s="612"/>
      <c r="H24" s="612"/>
      <c r="I24" s="613"/>
      <c r="J24" s="611" t="s">
        <v>1036</v>
      </c>
      <c r="K24" s="612"/>
      <c r="L24" s="612"/>
      <c r="M24" s="612"/>
      <c r="N24" s="612"/>
      <c r="O24" s="612"/>
      <c r="P24" s="613"/>
      <c r="Q24" s="614" t="s">
        <v>1008</v>
      </c>
      <c r="R24" s="615"/>
      <c r="S24" s="615"/>
      <c r="T24" s="615"/>
      <c r="U24" s="615"/>
      <c r="V24" s="615"/>
      <c r="W24" s="615"/>
      <c r="X24" s="615"/>
      <c r="Y24" s="615"/>
      <c r="Z24" s="615"/>
      <c r="AA24" s="616"/>
      <c r="AB24" s="424"/>
    </row>
    <row r="25" spans="2:28" ht="15" thickBot="1" x14ac:dyDescent="0.25">
      <c r="B25" s="425"/>
      <c r="C25" s="428"/>
      <c r="D25" s="428"/>
      <c r="E25" s="428"/>
      <c r="F25" s="428"/>
      <c r="G25" s="428"/>
      <c r="H25" s="428"/>
      <c r="I25" s="428"/>
      <c r="J25" s="428"/>
      <c r="K25" s="428"/>
      <c r="L25" s="428"/>
      <c r="M25" s="428"/>
      <c r="N25" s="428"/>
      <c r="O25" s="428"/>
      <c r="P25" s="428"/>
      <c r="Q25" s="428"/>
      <c r="R25" s="428"/>
      <c r="S25" s="428"/>
      <c r="T25" s="428"/>
      <c r="U25" s="428"/>
      <c r="V25" s="428"/>
      <c r="W25" s="428"/>
      <c r="X25" s="428"/>
      <c r="Y25" s="428"/>
      <c r="Z25" s="428"/>
      <c r="AA25" s="428"/>
      <c r="AB25" s="424"/>
    </row>
    <row r="26" spans="2:28" ht="33" customHeight="1" thickBot="1" x14ac:dyDescent="0.25">
      <c r="B26" s="425"/>
      <c r="C26" s="629" t="s">
        <v>31</v>
      </c>
      <c r="D26" s="630"/>
      <c r="E26" s="630"/>
      <c r="F26" s="630"/>
      <c r="G26" s="630"/>
      <c r="H26" s="631"/>
      <c r="I26" s="632" t="s">
        <v>1054</v>
      </c>
      <c r="J26" s="633"/>
      <c r="K26" s="633"/>
      <c r="L26" s="633"/>
      <c r="M26" s="633"/>
      <c r="N26" s="633"/>
      <c r="O26" s="633"/>
      <c r="P26" s="633"/>
      <c r="Q26" s="633"/>
      <c r="R26" s="633"/>
      <c r="S26" s="633"/>
      <c r="T26" s="633"/>
      <c r="U26" s="633"/>
      <c r="V26" s="633"/>
      <c r="W26" s="633"/>
      <c r="X26" s="633"/>
      <c r="Y26" s="633"/>
      <c r="Z26" s="633"/>
      <c r="AA26" s="634"/>
      <c r="AB26" s="424"/>
    </row>
    <row r="27" spans="2:28" ht="15.75" thickBot="1" x14ac:dyDescent="0.25">
      <c r="B27" s="425"/>
      <c r="C27" s="431"/>
      <c r="D27" s="431"/>
      <c r="E27" s="431"/>
      <c r="F27" s="431"/>
      <c r="G27" s="431"/>
      <c r="H27" s="431"/>
      <c r="I27" s="430"/>
      <c r="J27" s="430"/>
      <c r="K27" s="430"/>
      <c r="L27" s="430"/>
      <c r="M27" s="430"/>
      <c r="N27" s="430"/>
      <c r="O27" s="430"/>
      <c r="P27" s="430"/>
      <c r="Q27" s="430"/>
      <c r="R27" s="430"/>
      <c r="S27" s="430"/>
      <c r="T27" s="430"/>
      <c r="U27" s="430"/>
      <c r="V27" s="430"/>
      <c r="W27" s="430"/>
      <c r="X27" s="430"/>
      <c r="Y27" s="430"/>
      <c r="Z27" s="430"/>
      <c r="AA27" s="430"/>
      <c r="AB27" s="424"/>
    </row>
    <row r="28" spans="2:28" ht="53.25" customHeight="1" thickBot="1" x14ac:dyDescent="0.25">
      <c r="B28" s="425"/>
      <c r="C28" s="629" t="s">
        <v>33</v>
      </c>
      <c r="D28" s="630"/>
      <c r="E28" s="630"/>
      <c r="F28" s="630"/>
      <c r="G28" s="630"/>
      <c r="H28" s="631"/>
      <c r="I28" s="1035" t="s">
        <v>1055</v>
      </c>
      <c r="J28" s="632"/>
      <c r="K28" s="617" t="s">
        <v>34</v>
      </c>
      <c r="L28" s="618"/>
      <c r="M28" s="618"/>
      <c r="N28" s="619"/>
      <c r="O28" s="683" t="s">
        <v>35</v>
      </c>
      <c r="P28" s="681"/>
      <c r="Q28" s="682"/>
      <c r="R28" s="443"/>
      <c r="S28" s="683" t="s">
        <v>36</v>
      </c>
      <c r="T28" s="681"/>
      <c r="U28" s="443" t="s">
        <v>37</v>
      </c>
      <c r="V28" s="635" t="s">
        <v>38</v>
      </c>
      <c r="W28" s="2317"/>
      <c r="X28" s="2317"/>
      <c r="Y28" s="2317"/>
      <c r="Z28" s="2318"/>
      <c r="AA28" s="429"/>
      <c r="AB28" s="424"/>
    </row>
    <row r="29" spans="2:28" ht="15" thickBot="1" x14ac:dyDescent="0.25">
      <c r="B29" s="425"/>
      <c r="C29" s="428"/>
      <c r="D29" s="428"/>
      <c r="E29" s="428"/>
      <c r="F29" s="428"/>
      <c r="G29" s="428"/>
      <c r="H29" s="428"/>
      <c r="I29" s="428"/>
      <c r="J29" s="428"/>
      <c r="K29" s="428"/>
      <c r="L29" s="428"/>
      <c r="M29" s="428"/>
      <c r="N29" s="428"/>
      <c r="O29" s="428"/>
      <c r="P29" s="428"/>
      <c r="Q29" s="428"/>
      <c r="R29" s="428"/>
      <c r="S29" s="428"/>
      <c r="T29" s="428"/>
      <c r="U29" s="428"/>
      <c r="V29" s="428"/>
      <c r="W29" s="428"/>
      <c r="X29" s="428"/>
      <c r="Y29" s="428"/>
      <c r="Z29" s="428"/>
      <c r="AA29" s="428"/>
      <c r="AB29" s="424"/>
    </row>
    <row r="30" spans="2:28" ht="15.75" customHeight="1" x14ac:dyDescent="0.25">
      <c r="B30" s="425"/>
      <c r="C30" s="651" t="s">
        <v>39</v>
      </c>
      <c r="D30" s="652"/>
      <c r="E30" s="652"/>
      <c r="F30" s="652"/>
      <c r="G30" s="652"/>
      <c r="H30" s="652"/>
      <c r="I30" s="652"/>
      <c r="J30" s="653"/>
      <c r="K30" s="1942" t="s">
        <v>40</v>
      </c>
      <c r="L30" s="1943"/>
      <c r="M30" s="1943"/>
      <c r="N30" s="1943"/>
      <c r="O30" s="1943"/>
      <c r="P30" s="1943"/>
      <c r="Q30" s="1943"/>
      <c r="R30" s="1944"/>
      <c r="S30" s="1945" t="s">
        <v>41</v>
      </c>
      <c r="T30" s="1946"/>
      <c r="U30" s="1946"/>
      <c r="V30" s="1946"/>
      <c r="W30" s="1947"/>
      <c r="X30" s="1948" t="s">
        <v>42</v>
      </c>
      <c r="Y30" s="1949"/>
      <c r="Z30" s="1949"/>
      <c r="AA30" s="1950"/>
      <c r="AB30" s="424"/>
    </row>
    <row r="31" spans="2:28" x14ac:dyDescent="0.2">
      <c r="B31" s="425"/>
      <c r="C31" s="654"/>
      <c r="D31" s="655"/>
      <c r="E31" s="655"/>
      <c r="F31" s="655"/>
      <c r="G31" s="655"/>
      <c r="H31" s="655"/>
      <c r="I31" s="655"/>
      <c r="J31" s="656"/>
      <c r="K31" s="1951" t="s">
        <v>43</v>
      </c>
      <c r="L31" s="1952"/>
      <c r="M31" s="1952"/>
      <c r="N31" s="1953"/>
      <c r="O31" s="1954" t="s">
        <v>44</v>
      </c>
      <c r="P31" s="1952"/>
      <c r="Q31" s="1952"/>
      <c r="R31" s="1953"/>
      <c r="S31" s="1954" t="s">
        <v>43</v>
      </c>
      <c r="T31" s="1953"/>
      <c r="U31" s="1954" t="s">
        <v>44</v>
      </c>
      <c r="V31" s="1952"/>
      <c r="W31" s="1953"/>
      <c r="X31" s="1954" t="s">
        <v>43</v>
      </c>
      <c r="Y31" s="1953"/>
      <c r="Z31" s="1954" t="s">
        <v>44</v>
      </c>
      <c r="AA31" s="1955"/>
      <c r="AB31" s="424"/>
    </row>
    <row r="32" spans="2:28" ht="15" thickBot="1" x14ac:dyDescent="0.25">
      <c r="B32" s="425"/>
      <c r="C32" s="657"/>
      <c r="D32" s="658"/>
      <c r="E32" s="658"/>
      <c r="F32" s="658"/>
      <c r="G32" s="658"/>
      <c r="H32" s="658"/>
      <c r="I32" s="658"/>
      <c r="J32" s="659"/>
      <c r="K32" s="2341">
        <v>35.1</v>
      </c>
      <c r="L32" s="2342"/>
      <c r="M32" s="2342"/>
      <c r="N32" s="2343"/>
      <c r="O32" s="2339">
        <v>40</v>
      </c>
      <c r="P32" s="2342"/>
      <c r="Q32" s="2342"/>
      <c r="R32" s="2343"/>
      <c r="S32" s="2339">
        <v>30.1</v>
      </c>
      <c r="T32" s="2343"/>
      <c r="U32" s="2339">
        <v>35</v>
      </c>
      <c r="V32" s="2342"/>
      <c r="W32" s="2343"/>
      <c r="X32" s="2339">
        <v>10</v>
      </c>
      <c r="Y32" s="2343"/>
      <c r="Z32" s="2339">
        <v>30</v>
      </c>
      <c r="AA32" s="2340"/>
      <c r="AB32" s="424"/>
    </row>
    <row r="33" spans="2:28" ht="15" thickBot="1" x14ac:dyDescent="0.25">
      <c r="B33" s="425"/>
      <c r="C33" s="428"/>
      <c r="D33" s="428"/>
      <c r="E33" s="428"/>
      <c r="F33" s="428"/>
      <c r="G33" s="428"/>
      <c r="H33" s="428"/>
      <c r="I33" s="428"/>
      <c r="J33" s="428"/>
      <c r="K33" s="428"/>
      <c r="L33" s="428"/>
      <c r="M33" s="428"/>
      <c r="N33" s="428"/>
      <c r="O33" s="428"/>
      <c r="P33" s="428"/>
      <c r="Q33" s="428"/>
      <c r="R33" s="428"/>
      <c r="S33" s="428"/>
      <c r="T33" s="428"/>
      <c r="U33" s="428"/>
      <c r="V33" s="428"/>
      <c r="W33" s="428"/>
      <c r="X33" s="428"/>
      <c r="Y33" s="428"/>
      <c r="Z33" s="428"/>
      <c r="AA33" s="428"/>
      <c r="AB33" s="424"/>
    </row>
    <row r="34" spans="2:28" s="426" customFormat="1" x14ac:dyDescent="0.2">
      <c r="B34" s="427"/>
      <c r="C34" s="1008" t="s">
        <v>45</v>
      </c>
      <c r="D34" s="1009"/>
      <c r="E34" s="1009"/>
      <c r="F34" s="1009"/>
      <c r="G34" s="1009"/>
      <c r="H34" s="1009"/>
      <c r="I34" s="1009"/>
      <c r="J34" s="1009"/>
      <c r="K34" s="1009"/>
      <c r="L34" s="1009"/>
      <c r="M34" s="1009"/>
      <c r="N34" s="1009"/>
      <c r="O34" s="1009"/>
      <c r="P34" s="1009"/>
      <c r="Q34" s="1009"/>
      <c r="R34" s="1009"/>
      <c r="S34" s="1009"/>
      <c r="T34" s="1009"/>
      <c r="U34" s="1009"/>
      <c r="V34" s="1009"/>
      <c r="W34" s="1009"/>
      <c r="X34" s="1009"/>
      <c r="Y34" s="1009"/>
      <c r="Z34" s="1009"/>
      <c r="AA34" s="1010"/>
      <c r="AB34" s="424"/>
    </row>
    <row r="35" spans="2:28" s="426" customFormat="1" ht="15" thickBot="1" x14ac:dyDescent="0.25">
      <c r="B35" s="427"/>
      <c r="C35" s="1011"/>
      <c r="D35" s="1012"/>
      <c r="E35" s="1012"/>
      <c r="F35" s="1012"/>
      <c r="G35" s="1012"/>
      <c r="H35" s="1012"/>
      <c r="I35" s="1012"/>
      <c r="J35" s="1012"/>
      <c r="K35" s="1012"/>
      <c r="L35" s="1012"/>
      <c r="M35" s="1012"/>
      <c r="N35" s="1012"/>
      <c r="O35" s="1012"/>
      <c r="P35" s="1012"/>
      <c r="Q35" s="1012"/>
      <c r="R35" s="1012"/>
      <c r="S35" s="1012"/>
      <c r="T35" s="1012"/>
      <c r="U35" s="1012"/>
      <c r="V35" s="1012"/>
      <c r="W35" s="1012"/>
      <c r="X35" s="1012"/>
      <c r="Y35" s="1012"/>
      <c r="Z35" s="1012"/>
      <c r="AA35" s="1013"/>
      <c r="AB35" s="424"/>
    </row>
    <row r="36" spans="2:28" s="426" customFormat="1" ht="15" customHeight="1" x14ac:dyDescent="0.2">
      <c r="B36" s="427"/>
      <c r="C36" s="1008" t="s">
        <v>46</v>
      </c>
      <c r="D36" s="1009"/>
      <c r="E36" s="1009"/>
      <c r="F36" s="1009"/>
      <c r="G36" s="1010"/>
      <c r="H36" s="2344" t="s">
        <v>1056</v>
      </c>
      <c r="I36" s="2344" t="s">
        <v>1057</v>
      </c>
      <c r="J36" s="1016" t="s">
        <v>49</v>
      </c>
      <c r="K36" s="1930" t="s">
        <v>50</v>
      </c>
      <c r="L36" s="1931"/>
      <c r="M36" s="1931"/>
      <c r="N36" s="1931"/>
      <c r="O36" s="1931"/>
      <c r="P36" s="1931"/>
      <c r="Q36" s="1931"/>
      <c r="R36" s="1931"/>
      <c r="S36" s="1931"/>
      <c r="T36" s="1931"/>
      <c r="U36" s="1931"/>
      <c r="V36" s="1931"/>
      <c r="W36" s="1931"/>
      <c r="X36" s="1931"/>
      <c r="Y36" s="1931"/>
      <c r="Z36" s="1931"/>
      <c r="AA36" s="1932"/>
      <c r="AB36" s="424"/>
    </row>
    <row r="37" spans="2:28" s="426" customFormat="1" ht="51" customHeight="1" thickBot="1" x14ac:dyDescent="0.25">
      <c r="B37" s="427"/>
      <c r="C37" s="1011"/>
      <c r="D37" s="1012"/>
      <c r="E37" s="1012"/>
      <c r="F37" s="1012"/>
      <c r="G37" s="1013"/>
      <c r="H37" s="2345"/>
      <c r="I37" s="2345"/>
      <c r="J37" s="1017"/>
      <c r="K37" s="1933"/>
      <c r="L37" s="1934"/>
      <c r="M37" s="1934"/>
      <c r="N37" s="1934"/>
      <c r="O37" s="1934"/>
      <c r="P37" s="1934"/>
      <c r="Q37" s="1934"/>
      <c r="R37" s="1934"/>
      <c r="S37" s="1934"/>
      <c r="T37" s="1934"/>
      <c r="U37" s="1934"/>
      <c r="V37" s="1934"/>
      <c r="W37" s="1934"/>
      <c r="X37" s="1934"/>
      <c r="Y37" s="1934"/>
      <c r="Z37" s="1934"/>
      <c r="AA37" s="1935"/>
      <c r="AB37" s="424"/>
    </row>
    <row r="38" spans="2:28" s="426" customFormat="1" ht="53.25" customHeight="1" x14ac:dyDescent="0.2">
      <c r="B38" s="427"/>
      <c r="C38" s="973" t="s">
        <v>57</v>
      </c>
      <c r="D38" s="974"/>
      <c r="E38" s="974"/>
      <c r="F38" s="974"/>
      <c r="G38" s="974"/>
      <c r="H38" s="416">
        <v>22890</v>
      </c>
      <c r="I38" s="379">
        <v>1434</v>
      </c>
      <c r="J38" s="451">
        <f>H38/I38</f>
        <v>15.96234309623431</v>
      </c>
      <c r="K38" s="2328" t="s">
        <v>1058</v>
      </c>
      <c r="L38" s="2329"/>
      <c r="M38" s="2329"/>
      <c r="N38" s="2329"/>
      <c r="O38" s="2329"/>
      <c r="P38" s="2329"/>
      <c r="Q38" s="2329"/>
      <c r="R38" s="2329"/>
      <c r="S38" s="2329"/>
      <c r="T38" s="2329"/>
      <c r="U38" s="2329"/>
      <c r="V38" s="2329"/>
      <c r="W38" s="2329"/>
      <c r="X38" s="2329"/>
      <c r="Y38" s="2329"/>
      <c r="Z38" s="2329"/>
      <c r="AA38" s="2330"/>
      <c r="AB38" s="424"/>
    </row>
    <row r="39" spans="2:28" s="426" customFormat="1" ht="66.75" customHeight="1" x14ac:dyDescent="0.2">
      <c r="B39" s="427"/>
      <c r="C39" s="2331" t="s">
        <v>410</v>
      </c>
      <c r="D39" s="1131"/>
      <c r="E39" s="1131"/>
      <c r="F39" s="1131"/>
      <c r="G39" s="1131"/>
      <c r="H39" s="415">
        <v>23440</v>
      </c>
      <c r="I39" s="381">
        <v>1334</v>
      </c>
      <c r="J39" s="451">
        <f>H39/I39</f>
        <v>17.571214392803597</v>
      </c>
      <c r="K39" s="2328" t="s">
        <v>1059</v>
      </c>
      <c r="L39" s="2329"/>
      <c r="M39" s="2329"/>
      <c r="N39" s="2329"/>
      <c r="O39" s="2329"/>
      <c r="P39" s="2329"/>
      <c r="Q39" s="2329"/>
      <c r="R39" s="2329"/>
      <c r="S39" s="2329"/>
      <c r="T39" s="2329"/>
      <c r="U39" s="2329"/>
      <c r="V39" s="2329"/>
      <c r="W39" s="2329"/>
      <c r="X39" s="2329"/>
      <c r="Y39" s="2329"/>
      <c r="Z39" s="2329"/>
      <c r="AA39" s="2330"/>
      <c r="AB39" s="424"/>
    </row>
    <row r="40" spans="2:28" s="426" customFormat="1" ht="52.5" customHeight="1" x14ac:dyDescent="0.2">
      <c r="B40" s="427"/>
      <c r="C40" s="2331" t="s">
        <v>412</v>
      </c>
      <c r="D40" s="1131"/>
      <c r="E40" s="1131"/>
      <c r="F40" s="1131"/>
      <c r="G40" s="1131"/>
      <c r="H40" s="416">
        <v>25461</v>
      </c>
      <c r="I40" s="379">
        <v>1427</v>
      </c>
      <c r="J40" s="451">
        <f>H40/I40</f>
        <v>17.842326559215138</v>
      </c>
      <c r="K40" s="2328" t="s">
        <v>1060</v>
      </c>
      <c r="L40" s="2329"/>
      <c r="M40" s="2329"/>
      <c r="N40" s="2329"/>
      <c r="O40" s="2329"/>
      <c r="P40" s="2329"/>
      <c r="Q40" s="2329"/>
      <c r="R40" s="2329"/>
      <c r="S40" s="2329"/>
      <c r="T40" s="2329"/>
      <c r="U40" s="2329"/>
      <c r="V40" s="2329"/>
      <c r="W40" s="2329"/>
      <c r="X40" s="2329"/>
      <c r="Y40" s="2329"/>
      <c r="Z40" s="2329"/>
      <c r="AA40" s="2330"/>
      <c r="AB40" s="424"/>
    </row>
    <row r="41" spans="2:28" s="426" customFormat="1" ht="58.5" customHeight="1" thickBot="1" x14ac:dyDescent="0.25">
      <c r="B41" s="427"/>
      <c r="C41" s="2346" t="s">
        <v>414</v>
      </c>
      <c r="D41" s="2347"/>
      <c r="E41" s="2347"/>
      <c r="F41" s="2347"/>
      <c r="G41" s="2347"/>
      <c r="H41" s="415">
        <v>25878</v>
      </c>
      <c r="I41" s="415">
        <v>1460</v>
      </c>
      <c r="J41" s="451">
        <f>H41/I41</f>
        <v>17.724657534246575</v>
      </c>
      <c r="K41" s="2328" t="s">
        <v>1061</v>
      </c>
      <c r="L41" s="2329"/>
      <c r="M41" s="2329"/>
      <c r="N41" s="2329"/>
      <c r="O41" s="2329"/>
      <c r="P41" s="2329"/>
      <c r="Q41" s="2329"/>
      <c r="R41" s="2329"/>
      <c r="S41" s="2329"/>
      <c r="T41" s="2329"/>
      <c r="U41" s="2329"/>
      <c r="V41" s="2329"/>
      <c r="W41" s="2329"/>
      <c r="X41" s="2329"/>
      <c r="Y41" s="2329"/>
      <c r="Z41" s="2329"/>
      <c r="AA41" s="2330"/>
      <c r="AB41" s="424"/>
    </row>
    <row r="42" spans="2:28" s="426" customFormat="1" ht="37.5" customHeight="1" thickBot="1" x14ac:dyDescent="0.25">
      <c r="B42" s="427"/>
      <c r="C42" s="2348" t="s">
        <v>51</v>
      </c>
      <c r="D42" s="2349"/>
      <c r="E42" s="2349"/>
      <c r="F42" s="2349"/>
      <c r="G42" s="2350"/>
      <c r="H42" s="414"/>
      <c r="I42" s="414"/>
      <c r="J42" s="453">
        <f>AVERAGE(J38:J41)</f>
        <v>17.275135395624904</v>
      </c>
      <c r="K42" s="1005"/>
      <c r="L42" s="1006"/>
      <c r="M42" s="1006"/>
      <c r="N42" s="1006"/>
      <c r="O42" s="1006"/>
      <c r="P42" s="1006"/>
      <c r="Q42" s="1006"/>
      <c r="R42" s="1006"/>
      <c r="S42" s="1006"/>
      <c r="T42" s="1006"/>
      <c r="U42" s="1006"/>
      <c r="V42" s="1006"/>
      <c r="W42" s="1006"/>
      <c r="X42" s="1006"/>
      <c r="Y42" s="1006"/>
      <c r="Z42" s="1006"/>
      <c r="AA42" s="1007"/>
      <c r="AB42" s="424"/>
    </row>
    <row r="43" spans="2:28" s="426" customFormat="1" ht="5.25" customHeight="1" x14ac:dyDescent="0.2">
      <c r="B43" s="427"/>
      <c r="C43" s="428"/>
      <c r="D43" s="428"/>
      <c r="E43" s="428"/>
      <c r="F43" s="428"/>
      <c r="G43" s="428"/>
      <c r="H43" s="448"/>
      <c r="I43" s="448"/>
      <c r="J43" s="137"/>
      <c r="K43" s="428"/>
      <c r="L43" s="428"/>
      <c r="M43" s="428"/>
      <c r="N43" s="428"/>
      <c r="O43" s="428"/>
      <c r="P43" s="428"/>
      <c r="Q43" s="428"/>
      <c r="R43" s="428"/>
      <c r="S43" s="428"/>
      <c r="T43" s="428"/>
      <c r="U43" s="428"/>
      <c r="V43" s="428"/>
      <c r="W43" s="428"/>
      <c r="X43" s="428"/>
      <c r="Y43" s="428"/>
      <c r="Z43" s="428"/>
      <c r="AA43" s="428"/>
      <c r="AB43" s="424"/>
    </row>
    <row r="44" spans="2:28" s="426" customFormat="1" ht="15" thickBot="1" x14ac:dyDescent="0.25">
      <c r="B44" s="427"/>
      <c r="C44" s="428"/>
      <c r="D44" s="428"/>
      <c r="E44" s="428"/>
      <c r="F44" s="428"/>
      <c r="G44" s="428"/>
      <c r="H44" s="448"/>
      <c r="I44" s="448"/>
      <c r="J44" s="137"/>
      <c r="K44" s="428"/>
      <c r="L44" s="428"/>
      <c r="M44" s="428"/>
      <c r="N44" s="428"/>
      <c r="O44" s="428"/>
      <c r="P44" s="428"/>
      <c r="Q44" s="428"/>
      <c r="R44" s="428"/>
      <c r="S44" s="428"/>
      <c r="T44" s="428"/>
      <c r="U44" s="428"/>
      <c r="V44" s="428"/>
      <c r="W44" s="428"/>
      <c r="X44" s="428"/>
      <c r="Y44" s="428"/>
      <c r="Z44" s="428"/>
      <c r="AA44" s="428"/>
      <c r="AB44" s="424"/>
    </row>
    <row r="45" spans="2:28" s="426" customFormat="1" x14ac:dyDescent="0.2">
      <c r="B45" s="427"/>
      <c r="C45" s="820" t="s">
        <v>52</v>
      </c>
      <c r="D45" s="821"/>
      <c r="E45" s="821"/>
      <c r="F45" s="821"/>
      <c r="G45" s="821"/>
      <c r="H45" s="821"/>
      <c r="I45" s="821"/>
      <c r="J45" s="821"/>
      <c r="K45" s="821"/>
      <c r="L45" s="821"/>
      <c r="M45" s="821"/>
      <c r="N45" s="821"/>
      <c r="O45" s="821"/>
      <c r="P45" s="821"/>
      <c r="Q45" s="821"/>
      <c r="R45" s="821"/>
      <c r="S45" s="821"/>
      <c r="T45" s="821"/>
      <c r="U45" s="821"/>
      <c r="V45" s="821"/>
      <c r="W45" s="821"/>
      <c r="X45" s="821"/>
      <c r="Y45" s="821"/>
      <c r="Z45" s="821"/>
      <c r="AA45" s="822"/>
      <c r="AB45" s="424"/>
    </row>
    <row r="46" spans="2:28" ht="15" thickBot="1" x14ac:dyDescent="0.25">
      <c r="B46" s="425"/>
      <c r="C46" s="1125"/>
      <c r="D46" s="1126"/>
      <c r="E46" s="1126"/>
      <c r="F46" s="1126"/>
      <c r="G46" s="1126"/>
      <c r="H46" s="1126"/>
      <c r="I46" s="1126"/>
      <c r="J46" s="1126"/>
      <c r="K46" s="1126"/>
      <c r="L46" s="1126"/>
      <c r="M46" s="1126"/>
      <c r="N46" s="1126"/>
      <c r="O46" s="1126"/>
      <c r="P46" s="1126"/>
      <c r="Q46" s="1126"/>
      <c r="R46" s="1126"/>
      <c r="S46" s="1126"/>
      <c r="T46" s="1126"/>
      <c r="U46" s="1126"/>
      <c r="V46" s="1126"/>
      <c r="W46" s="1126"/>
      <c r="X46" s="1126"/>
      <c r="Y46" s="1126"/>
      <c r="Z46" s="1126"/>
      <c r="AA46" s="1127"/>
      <c r="AB46" s="424"/>
    </row>
    <row r="47" spans="2:28" x14ac:dyDescent="0.2">
      <c r="B47" s="425"/>
      <c r="C47" s="972" t="s">
        <v>239</v>
      </c>
      <c r="D47" s="985"/>
      <c r="E47" s="985"/>
      <c r="F47" s="985"/>
      <c r="G47" s="985"/>
      <c r="H47" s="985"/>
      <c r="I47" s="985"/>
      <c r="J47" s="985"/>
      <c r="K47" s="985"/>
      <c r="L47" s="985"/>
      <c r="M47" s="985"/>
      <c r="N47" s="985"/>
      <c r="O47" s="985"/>
      <c r="P47" s="985"/>
      <c r="Q47" s="985"/>
      <c r="R47" s="985"/>
      <c r="S47" s="985"/>
      <c r="T47" s="985"/>
      <c r="U47" s="985"/>
      <c r="V47" s="985"/>
      <c r="W47" s="985"/>
      <c r="X47" s="985"/>
      <c r="Y47" s="985"/>
      <c r="Z47" s="985"/>
      <c r="AA47" s="986"/>
      <c r="AB47" s="424"/>
    </row>
    <row r="48" spans="2:28" x14ac:dyDescent="0.2">
      <c r="B48" s="425"/>
      <c r="C48" s="987"/>
      <c r="D48" s="988"/>
      <c r="E48" s="988"/>
      <c r="F48" s="988"/>
      <c r="G48" s="988"/>
      <c r="H48" s="988"/>
      <c r="I48" s="988"/>
      <c r="J48" s="988"/>
      <c r="K48" s="988"/>
      <c r="L48" s="988"/>
      <c r="M48" s="988"/>
      <c r="N48" s="988"/>
      <c r="O48" s="988"/>
      <c r="P48" s="988"/>
      <c r="Q48" s="988"/>
      <c r="R48" s="988"/>
      <c r="S48" s="988"/>
      <c r="T48" s="988"/>
      <c r="U48" s="988"/>
      <c r="V48" s="988"/>
      <c r="W48" s="988"/>
      <c r="X48" s="988"/>
      <c r="Y48" s="988"/>
      <c r="Z48" s="988"/>
      <c r="AA48" s="989"/>
      <c r="AB48" s="424"/>
    </row>
    <row r="49" spans="2:28" x14ac:dyDescent="0.2">
      <c r="B49" s="425"/>
      <c r="C49" s="987"/>
      <c r="D49" s="988"/>
      <c r="E49" s="988"/>
      <c r="F49" s="988"/>
      <c r="G49" s="988"/>
      <c r="H49" s="988"/>
      <c r="I49" s="988"/>
      <c r="J49" s="988"/>
      <c r="K49" s="988"/>
      <c r="L49" s="988"/>
      <c r="M49" s="988"/>
      <c r="N49" s="988"/>
      <c r="O49" s="988"/>
      <c r="P49" s="988"/>
      <c r="Q49" s="988"/>
      <c r="R49" s="988"/>
      <c r="S49" s="988"/>
      <c r="T49" s="988"/>
      <c r="U49" s="988"/>
      <c r="V49" s="988"/>
      <c r="W49" s="988"/>
      <c r="X49" s="988"/>
      <c r="Y49" s="988"/>
      <c r="Z49" s="988"/>
      <c r="AA49" s="989"/>
      <c r="AB49" s="424"/>
    </row>
    <row r="50" spans="2:28" x14ac:dyDescent="0.2">
      <c r="B50" s="425"/>
      <c r="C50" s="987"/>
      <c r="D50" s="988"/>
      <c r="E50" s="988"/>
      <c r="F50" s="988"/>
      <c r="G50" s="988"/>
      <c r="H50" s="988"/>
      <c r="I50" s="988"/>
      <c r="J50" s="988"/>
      <c r="K50" s="988"/>
      <c r="L50" s="988"/>
      <c r="M50" s="988"/>
      <c r="N50" s="988"/>
      <c r="O50" s="988"/>
      <c r="P50" s="988"/>
      <c r="Q50" s="988"/>
      <c r="R50" s="988"/>
      <c r="S50" s="988"/>
      <c r="T50" s="988"/>
      <c r="U50" s="988"/>
      <c r="V50" s="988"/>
      <c r="W50" s="988"/>
      <c r="X50" s="988"/>
      <c r="Y50" s="988"/>
      <c r="Z50" s="988"/>
      <c r="AA50" s="989"/>
      <c r="AB50" s="424"/>
    </row>
    <row r="51" spans="2:28" x14ac:dyDescent="0.2">
      <c r="B51" s="425"/>
      <c r="C51" s="987"/>
      <c r="D51" s="988"/>
      <c r="E51" s="988"/>
      <c r="F51" s="988"/>
      <c r="G51" s="988"/>
      <c r="H51" s="988"/>
      <c r="I51" s="988"/>
      <c r="J51" s="988"/>
      <c r="K51" s="988"/>
      <c r="L51" s="988"/>
      <c r="M51" s="988"/>
      <c r="N51" s="988"/>
      <c r="O51" s="988"/>
      <c r="P51" s="988"/>
      <c r="Q51" s="988"/>
      <c r="R51" s="988"/>
      <c r="S51" s="988"/>
      <c r="T51" s="988"/>
      <c r="U51" s="988"/>
      <c r="V51" s="988"/>
      <c r="W51" s="988"/>
      <c r="X51" s="988"/>
      <c r="Y51" s="988"/>
      <c r="Z51" s="988"/>
      <c r="AA51" s="989"/>
      <c r="AB51" s="424"/>
    </row>
    <row r="52" spans="2:28" x14ac:dyDescent="0.2">
      <c r="B52" s="425"/>
      <c r="C52" s="987"/>
      <c r="D52" s="988"/>
      <c r="E52" s="988"/>
      <c r="F52" s="988"/>
      <c r="G52" s="988"/>
      <c r="H52" s="988"/>
      <c r="I52" s="988"/>
      <c r="J52" s="988"/>
      <c r="K52" s="988"/>
      <c r="L52" s="988"/>
      <c r="M52" s="988"/>
      <c r="N52" s="988"/>
      <c r="O52" s="988"/>
      <c r="P52" s="988"/>
      <c r="Q52" s="988"/>
      <c r="R52" s="988"/>
      <c r="S52" s="988"/>
      <c r="T52" s="988"/>
      <c r="U52" s="988"/>
      <c r="V52" s="988"/>
      <c r="W52" s="988"/>
      <c r="X52" s="988"/>
      <c r="Y52" s="988"/>
      <c r="Z52" s="988"/>
      <c r="AA52" s="989"/>
      <c r="AB52" s="424"/>
    </row>
    <row r="53" spans="2:28" x14ac:dyDescent="0.2">
      <c r="B53" s="425"/>
      <c r="C53" s="987"/>
      <c r="D53" s="988"/>
      <c r="E53" s="988"/>
      <c r="F53" s="988"/>
      <c r="G53" s="988"/>
      <c r="H53" s="988"/>
      <c r="I53" s="988"/>
      <c r="J53" s="988"/>
      <c r="K53" s="988"/>
      <c r="L53" s="988"/>
      <c r="M53" s="988"/>
      <c r="N53" s="988"/>
      <c r="O53" s="988"/>
      <c r="P53" s="988"/>
      <c r="Q53" s="988"/>
      <c r="R53" s="988"/>
      <c r="S53" s="988"/>
      <c r="T53" s="988"/>
      <c r="U53" s="988"/>
      <c r="V53" s="988"/>
      <c r="W53" s="988"/>
      <c r="X53" s="988"/>
      <c r="Y53" s="988"/>
      <c r="Z53" s="988"/>
      <c r="AA53" s="989"/>
      <c r="AB53" s="424"/>
    </row>
    <row r="54" spans="2:28" x14ac:dyDescent="0.2">
      <c r="B54" s="425"/>
      <c r="C54" s="987"/>
      <c r="D54" s="988"/>
      <c r="E54" s="988"/>
      <c r="F54" s="988"/>
      <c r="G54" s="988"/>
      <c r="H54" s="988"/>
      <c r="I54" s="988"/>
      <c r="J54" s="988"/>
      <c r="K54" s="988"/>
      <c r="L54" s="988"/>
      <c r="M54" s="988"/>
      <c r="N54" s="988"/>
      <c r="O54" s="988"/>
      <c r="P54" s="988"/>
      <c r="Q54" s="988"/>
      <c r="R54" s="988"/>
      <c r="S54" s="988"/>
      <c r="T54" s="988"/>
      <c r="U54" s="988"/>
      <c r="V54" s="988"/>
      <c r="W54" s="988"/>
      <c r="X54" s="988"/>
      <c r="Y54" s="988"/>
      <c r="Z54" s="988"/>
      <c r="AA54" s="989"/>
      <c r="AB54" s="424"/>
    </row>
    <row r="55" spans="2:28" x14ac:dyDescent="0.2">
      <c r="B55" s="425"/>
      <c r="C55" s="987"/>
      <c r="D55" s="988"/>
      <c r="E55" s="988"/>
      <c r="F55" s="988"/>
      <c r="G55" s="988"/>
      <c r="H55" s="988"/>
      <c r="I55" s="988"/>
      <c r="J55" s="988"/>
      <c r="K55" s="988"/>
      <c r="L55" s="988"/>
      <c r="M55" s="988"/>
      <c r="N55" s="988"/>
      <c r="O55" s="988"/>
      <c r="P55" s="988"/>
      <c r="Q55" s="988"/>
      <c r="R55" s="988"/>
      <c r="S55" s="988"/>
      <c r="T55" s="988"/>
      <c r="U55" s="988"/>
      <c r="V55" s="988"/>
      <c r="W55" s="988"/>
      <c r="X55" s="988"/>
      <c r="Y55" s="988"/>
      <c r="Z55" s="988"/>
      <c r="AA55" s="989"/>
      <c r="AB55" s="424"/>
    </row>
    <row r="56" spans="2:28" x14ac:dyDescent="0.2">
      <c r="B56" s="425"/>
      <c r="C56" s="987"/>
      <c r="D56" s="988"/>
      <c r="E56" s="988"/>
      <c r="F56" s="988"/>
      <c r="G56" s="988"/>
      <c r="H56" s="988"/>
      <c r="I56" s="988"/>
      <c r="J56" s="988"/>
      <c r="K56" s="988"/>
      <c r="L56" s="988"/>
      <c r="M56" s="988"/>
      <c r="N56" s="988"/>
      <c r="O56" s="988"/>
      <c r="P56" s="988"/>
      <c r="Q56" s="988"/>
      <c r="R56" s="988"/>
      <c r="S56" s="988"/>
      <c r="T56" s="988"/>
      <c r="U56" s="988"/>
      <c r="V56" s="988"/>
      <c r="W56" s="988"/>
      <c r="X56" s="988"/>
      <c r="Y56" s="988"/>
      <c r="Z56" s="988"/>
      <c r="AA56" s="989"/>
      <c r="AB56" s="424"/>
    </row>
    <row r="57" spans="2:28" x14ac:dyDescent="0.2">
      <c r="B57" s="425"/>
      <c r="C57" s="987"/>
      <c r="D57" s="988"/>
      <c r="E57" s="988"/>
      <c r="F57" s="988"/>
      <c r="G57" s="988"/>
      <c r="H57" s="988"/>
      <c r="I57" s="988"/>
      <c r="J57" s="988"/>
      <c r="K57" s="988"/>
      <c r="L57" s="988"/>
      <c r="M57" s="988"/>
      <c r="N57" s="988"/>
      <c r="O57" s="988"/>
      <c r="P57" s="988"/>
      <c r="Q57" s="988"/>
      <c r="R57" s="988"/>
      <c r="S57" s="988"/>
      <c r="T57" s="988"/>
      <c r="U57" s="988"/>
      <c r="V57" s="988"/>
      <c r="W57" s="988"/>
      <c r="X57" s="988"/>
      <c r="Y57" s="988"/>
      <c r="Z57" s="988"/>
      <c r="AA57" s="989"/>
      <c r="AB57" s="424"/>
    </row>
    <row r="58" spans="2:28" x14ac:dyDescent="0.2">
      <c r="B58" s="425"/>
      <c r="C58" s="987"/>
      <c r="D58" s="988"/>
      <c r="E58" s="988"/>
      <c r="F58" s="988"/>
      <c r="G58" s="988"/>
      <c r="H58" s="988"/>
      <c r="I58" s="988"/>
      <c r="J58" s="988"/>
      <c r="K58" s="988"/>
      <c r="L58" s="988"/>
      <c r="M58" s="988"/>
      <c r="N58" s="988"/>
      <c r="O58" s="988"/>
      <c r="P58" s="988"/>
      <c r="Q58" s="988"/>
      <c r="R58" s="988"/>
      <c r="S58" s="988"/>
      <c r="T58" s="988"/>
      <c r="U58" s="988"/>
      <c r="V58" s="988"/>
      <c r="W58" s="988"/>
      <c r="X58" s="988"/>
      <c r="Y58" s="988"/>
      <c r="Z58" s="988"/>
      <c r="AA58" s="989"/>
      <c r="AB58" s="424"/>
    </row>
    <row r="59" spans="2:28" ht="15" thickBot="1" x14ac:dyDescent="0.25">
      <c r="B59" s="425"/>
      <c r="C59" s="990"/>
      <c r="D59" s="991"/>
      <c r="E59" s="991"/>
      <c r="F59" s="991"/>
      <c r="G59" s="991"/>
      <c r="H59" s="991"/>
      <c r="I59" s="991"/>
      <c r="J59" s="991"/>
      <c r="K59" s="991"/>
      <c r="L59" s="991"/>
      <c r="M59" s="991"/>
      <c r="N59" s="991"/>
      <c r="O59" s="991"/>
      <c r="P59" s="991"/>
      <c r="Q59" s="991"/>
      <c r="R59" s="991"/>
      <c r="S59" s="991"/>
      <c r="T59" s="991"/>
      <c r="U59" s="991"/>
      <c r="V59" s="991"/>
      <c r="W59" s="991"/>
      <c r="X59" s="991"/>
      <c r="Y59" s="991"/>
      <c r="Z59" s="991"/>
      <c r="AA59" s="992"/>
      <c r="AB59" s="424"/>
    </row>
    <row r="60" spans="2:28" x14ac:dyDescent="0.2">
      <c r="B60" s="423"/>
      <c r="C60" s="446"/>
      <c r="D60" s="446"/>
      <c r="E60" s="446"/>
      <c r="F60" s="446"/>
      <c r="G60" s="446"/>
      <c r="H60" s="446"/>
      <c r="I60" s="446"/>
      <c r="J60" s="446"/>
      <c r="K60" s="446"/>
      <c r="L60" s="446"/>
      <c r="M60" s="446"/>
      <c r="N60" s="446"/>
      <c r="O60" s="446"/>
      <c r="P60" s="446"/>
      <c r="Q60" s="446"/>
      <c r="R60" s="446"/>
      <c r="S60" s="446"/>
      <c r="T60" s="446"/>
      <c r="U60" s="446"/>
      <c r="V60" s="446"/>
      <c r="W60" s="446"/>
      <c r="X60" s="446"/>
      <c r="Y60" s="446"/>
      <c r="Z60" s="446"/>
      <c r="AA60" s="446"/>
      <c r="AB60" s="422"/>
    </row>
    <row r="61" spans="2:28" ht="15" thickBot="1" x14ac:dyDescent="0.25">
      <c r="B61" s="421"/>
      <c r="C61" s="447"/>
      <c r="D61" s="447"/>
      <c r="E61" s="447"/>
      <c r="F61" s="447"/>
      <c r="G61" s="447"/>
      <c r="H61" s="447"/>
      <c r="I61" s="447"/>
      <c r="J61" s="447"/>
      <c r="K61" s="447"/>
      <c r="L61" s="447"/>
      <c r="M61" s="447"/>
      <c r="N61" s="447"/>
      <c r="O61" s="447"/>
      <c r="P61" s="447"/>
      <c r="Q61" s="447"/>
      <c r="R61" s="447"/>
      <c r="S61" s="447"/>
      <c r="T61" s="447"/>
      <c r="U61" s="447"/>
      <c r="V61" s="447"/>
      <c r="W61" s="447"/>
      <c r="X61" s="447"/>
      <c r="Y61" s="447"/>
      <c r="Z61" s="447"/>
      <c r="AA61" s="447"/>
      <c r="AB61" s="420"/>
    </row>
    <row r="62" spans="2:28" ht="15.75" x14ac:dyDescent="0.2">
      <c r="B62" s="418"/>
      <c r="C62" s="1968" t="s">
        <v>46</v>
      </c>
      <c r="D62" s="1969"/>
      <c r="E62" s="1969"/>
      <c r="F62" s="1969"/>
      <c r="G62" s="1969"/>
      <c r="H62" s="1969" t="s">
        <v>91</v>
      </c>
      <c r="I62" s="1969"/>
      <c r="J62" s="1969" t="s">
        <v>64</v>
      </c>
      <c r="K62" s="1969"/>
      <c r="L62" s="1969"/>
      <c r="M62" s="1969"/>
      <c r="N62" s="1969" t="s">
        <v>53</v>
      </c>
      <c r="O62" s="1969"/>
      <c r="P62" s="1969"/>
      <c r="Q62" s="1969"/>
      <c r="R62" s="1969"/>
      <c r="S62" s="1969"/>
      <c r="T62" s="1969"/>
      <c r="U62" s="1969"/>
      <c r="V62" s="2121" t="s">
        <v>54</v>
      </c>
      <c r="W62" s="2121"/>
      <c r="X62" s="2121"/>
      <c r="Y62" s="2121"/>
      <c r="Z62" s="2121"/>
      <c r="AA62" s="2122"/>
      <c r="AB62" s="411"/>
    </row>
    <row r="63" spans="2:28" ht="15.75" x14ac:dyDescent="0.2">
      <c r="B63" s="412"/>
      <c r="C63" s="1970"/>
      <c r="D63" s="1128"/>
      <c r="E63" s="1128"/>
      <c r="F63" s="1128"/>
      <c r="G63" s="1128"/>
      <c r="H63" s="1128"/>
      <c r="I63" s="1128"/>
      <c r="J63" s="1128"/>
      <c r="K63" s="1128"/>
      <c r="L63" s="1128"/>
      <c r="M63" s="1128"/>
      <c r="N63" s="1128"/>
      <c r="O63" s="1128"/>
      <c r="P63" s="1128"/>
      <c r="Q63" s="1128"/>
      <c r="R63" s="1128"/>
      <c r="S63" s="1128"/>
      <c r="T63" s="1128"/>
      <c r="U63" s="1128"/>
      <c r="V63" s="1129"/>
      <c r="W63" s="1129"/>
      <c r="X63" s="1129"/>
      <c r="Y63" s="1129"/>
      <c r="Z63" s="1129"/>
      <c r="AA63" s="2123"/>
      <c r="AB63" s="411"/>
    </row>
    <row r="64" spans="2:28" ht="15.75" x14ac:dyDescent="0.2">
      <c r="B64" s="412"/>
      <c r="C64" s="2352"/>
      <c r="D64" s="2353"/>
      <c r="E64" s="2353"/>
      <c r="F64" s="2353"/>
      <c r="G64" s="2353"/>
      <c r="H64" s="2353"/>
      <c r="I64" s="2353"/>
      <c r="J64" s="2353"/>
      <c r="K64" s="2353"/>
      <c r="L64" s="2353"/>
      <c r="M64" s="2353"/>
      <c r="N64" s="2353"/>
      <c r="O64" s="2353"/>
      <c r="P64" s="2353"/>
      <c r="Q64" s="2353"/>
      <c r="R64" s="2353"/>
      <c r="S64" s="2353"/>
      <c r="T64" s="2353"/>
      <c r="U64" s="2353"/>
      <c r="V64" s="2354"/>
      <c r="W64" s="2354"/>
      <c r="X64" s="2354"/>
      <c r="Y64" s="2354"/>
      <c r="Z64" s="2354"/>
      <c r="AA64" s="2355"/>
      <c r="AB64" s="411"/>
    </row>
    <row r="65" spans="2:28" ht="154.69999999999999" customHeight="1" x14ac:dyDescent="0.2">
      <c r="B65" s="418"/>
      <c r="C65" s="1130" t="s">
        <v>57</v>
      </c>
      <c r="D65" s="1131"/>
      <c r="E65" s="1131"/>
      <c r="F65" s="1131"/>
      <c r="G65" s="1131"/>
      <c r="H65" s="1138">
        <v>22.84</v>
      </c>
      <c r="I65" s="1138"/>
      <c r="J65" s="2351">
        <v>15.96234309623431</v>
      </c>
      <c r="K65" s="2351"/>
      <c r="L65" s="2351"/>
      <c r="M65" s="2351"/>
      <c r="N65" s="2307" t="s">
        <v>1062</v>
      </c>
      <c r="O65" s="2307"/>
      <c r="P65" s="2307"/>
      <c r="Q65" s="2307"/>
      <c r="R65" s="2307"/>
      <c r="S65" s="2307"/>
      <c r="T65" s="2307"/>
      <c r="U65" s="2307"/>
      <c r="V65" s="2307" t="s">
        <v>1063</v>
      </c>
      <c r="W65" s="2307"/>
      <c r="X65" s="2307"/>
      <c r="Y65" s="2307"/>
      <c r="Z65" s="2307"/>
      <c r="AA65" s="2307"/>
      <c r="AB65" s="417"/>
    </row>
    <row r="66" spans="2:28" ht="156" customHeight="1" x14ac:dyDescent="0.2">
      <c r="B66" s="418"/>
      <c r="C66" s="1130" t="s">
        <v>410</v>
      </c>
      <c r="D66" s="1131"/>
      <c r="E66" s="1131"/>
      <c r="F66" s="1131"/>
      <c r="G66" s="1131"/>
      <c r="H66" s="1138">
        <v>25</v>
      </c>
      <c r="I66" s="1138"/>
      <c r="J66" s="2351">
        <v>17.57</v>
      </c>
      <c r="K66" s="2351"/>
      <c r="L66" s="2351"/>
      <c r="M66" s="2351"/>
      <c r="N66" s="2307" t="s">
        <v>1064</v>
      </c>
      <c r="O66" s="2307"/>
      <c r="P66" s="2307"/>
      <c r="Q66" s="2307"/>
      <c r="R66" s="2307"/>
      <c r="S66" s="2307"/>
      <c r="T66" s="2307"/>
      <c r="U66" s="2307"/>
      <c r="V66" s="2307" t="s">
        <v>1063</v>
      </c>
      <c r="W66" s="2307"/>
      <c r="X66" s="2307"/>
      <c r="Y66" s="2307"/>
      <c r="Z66" s="2307"/>
      <c r="AA66" s="2307"/>
      <c r="AB66" s="417"/>
    </row>
    <row r="67" spans="2:28" ht="155.25" customHeight="1" x14ac:dyDescent="0.2">
      <c r="B67" s="418"/>
      <c r="C67" s="1130" t="s">
        <v>412</v>
      </c>
      <c r="D67" s="1131"/>
      <c r="E67" s="1131"/>
      <c r="F67" s="1131"/>
      <c r="G67" s="1131"/>
      <c r="H67" s="1138">
        <v>27.88</v>
      </c>
      <c r="I67" s="1138"/>
      <c r="J67" s="2351">
        <f>J40</f>
        <v>17.842326559215138</v>
      </c>
      <c r="K67" s="2351"/>
      <c r="L67" s="2351"/>
      <c r="M67" s="2351"/>
      <c r="N67" s="2307" t="s">
        <v>1065</v>
      </c>
      <c r="O67" s="2307"/>
      <c r="P67" s="2307"/>
      <c r="Q67" s="2307"/>
      <c r="R67" s="2307"/>
      <c r="S67" s="2307"/>
      <c r="T67" s="2307"/>
      <c r="U67" s="2307"/>
      <c r="V67" s="2307" t="s">
        <v>1063</v>
      </c>
      <c r="W67" s="2307"/>
      <c r="X67" s="2307"/>
      <c r="Y67" s="2307"/>
      <c r="Z67" s="2307"/>
      <c r="AA67" s="2307"/>
      <c r="AB67" s="417"/>
    </row>
    <row r="68" spans="2:28" ht="152.25" customHeight="1" x14ac:dyDescent="0.2">
      <c r="B68" s="418"/>
      <c r="C68" s="1130" t="s">
        <v>414</v>
      </c>
      <c r="D68" s="1131"/>
      <c r="E68" s="1131"/>
      <c r="F68" s="1131"/>
      <c r="G68" s="1131"/>
      <c r="H68" s="2351">
        <v>17.63</v>
      </c>
      <c r="I68" s="2351"/>
      <c r="J68" s="1354">
        <v>17.72</v>
      </c>
      <c r="K68" s="1354"/>
      <c r="L68" s="1354"/>
      <c r="M68" s="1354"/>
      <c r="N68" s="2307" t="s">
        <v>1066</v>
      </c>
      <c r="O68" s="2307"/>
      <c r="P68" s="2307"/>
      <c r="Q68" s="2307"/>
      <c r="R68" s="2307"/>
      <c r="S68" s="2307"/>
      <c r="T68" s="2307"/>
      <c r="U68" s="2307"/>
      <c r="V68" s="2307" t="s">
        <v>1063</v>
      </c>
      <c r="W68" s="2307"/>
      <c r="X68" s="2307"/>
      <c r="Y68" s="2307"/>
      <c r="Z68" s="2307"/>
      <c r="AA68" s="2307"/>
      <c r="AB68" s="417"/>
    </row>
    <row r="69" spans="2:28" x14ac:dyDescent="0.2">
      <c r="B69" s="444"/>
      <c r="C69" s="446"/>
      <c r="D69" s="446"/>
      <c r="E69" s="446"/>
      <c r="F69" s="446"/>
      <c r="G69" s="446"/>
      <c r="H69" s="446"/>
      <c r="I69" s="446"/>
      <c r="J69" s="446"/>
      <c r="K69" s="446"/>
      <c r="L69" s="446"/>
      <c r="M69" s="446"/>
      <c r="N69" s="446"/>
      <c r="O69" s="446"/>
      <c r="P69" s="446"/>
      <c r="Q69" s="446"/>
      <c r="R69" s="446"/>
      <c r="S69" s="446"/>
      <c r="T69" s="446"/>
      <c r="U69" s="446"/>
      <c r="V69" s="446"/>
      <c r="W69" s="446"/>
      <c r="X69" s="446"/>
      <c r="Y69" s="446"/>
      <c r="Z69" s="446"/>
      <c r="AA69" s="446"/>
      <c r="AB69" s="445"/>
    </row>
    <row r="108" ht="6" customHeight="1" x14ac:dyDescent="0.2"/>
  </sheetData>
  <mergeCells count="100">
    <mergeCell ref="C68:G68"/>
    <mergeCell ref="H68:I68"/>
    <mergeCell ref="J68:M68"/>
    <mergeCell ref="N68:U68"/>
    <mergeCell ref="V68:AA68"/>
    <mergeCell ref="C66:G66"/>
    <mergeCell ref="H66:I66"/>
    <mergeCell ref="J66:M66"/>
    <mergeCell ref="N66:U66"/>
    <mergeCell ref="V66:AA66"/>
    <mergeCell ref="C67:G67"/>
    <mergeCell ref="H67:I67"/>
    <mergeCell ref="J67:M67"/>
    <mergeCell ref="N67:U67"/>
    <mergeCell ref="V67:AA67"/>
    <mergeCell ref="C62:G64"/>
    <mergeCell ref="H62:I64"/>
    <mergeCell ref="J62:M64"/>
    <mergeCell ref="N62:U64"/>
    <mergeCell ref="V62:AA64"/>
    <mergeCell ref="C65:G65"/>
    <mergeCell ref="H65:I65"/>
    <mergeCell ref="J65:M65"/>
    <mergeCell ref="N65:U65"/>
    <mergeCell ref="V65:AA65"/>
    <mergeCell ref="C47:AA59"/>
    <mergeCell ref="C38:G38"/>
    <mergeCell ref="K38:AA38"/>
    <mergeCell ref="C39:G39"/>
    <mergeCell ref="K39:AA39"/>
    <mergeCell ref="C40:G40"/>
    <mergeCell ref="K40:AA40"/>
    <mergeCell ref="C41:G41"/>
    <mergeCell ref="K41:AA41"/>
    <mergeCell ref="C42:G42"/>
    <mergeCell ref="K42:AA42"/>
    <mergeCell ref="C45:AA46"/>
    <mergeCell ref="C34:AA35"/>
    <mergeCell ref="C36:G37"/>
    <mergeCell ref="H36:H37"/>
    <mergeCell ref="I36:I37"/>
    <mergeCell ref="J36:J37"/>
    <mergeCell ref="K36:AA37"/>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26:H26"/>
    <mergeCell ref="I26:AA26"/>
    <mergeCell ref="C28:H28"/>
    <mergeCell ref="I28:J28"/>
    <mergeCell ref="K28:N28"/>
    <mergeCell ref="O28:Q28"/>
    <mergeCell ref="S28:T28"/>
    <mergeCell ref="V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 right="0.7" top="0.75" bottom="0.75" header="0.3" footer="0.3"/>
  <drawing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B104"/>
  <sheetViews>
    <sheetView topLeftCell="A31" workbookViewId="0">
      <selection activeCell="J38" sqref="J38:J39"/>
    </sheetView>
  </sheetViews>
  <sheetFormatPr baseColWidth="10" defaultColWidth="3.7109375" defaultRowHeight="14.25" x14ac:dyDescent="0.2"/>
  <cols>
    <col min="1" max="1" width="3.7109375" style="419"/>
    <col min="2" max="2" width="2.85546875" style="419" customWidth="1"/>
    <col min="3" max="6" width="2.7109375" style="419" customWidth="1"/>
    <col min="7" max="7" width="4.28515625" style="419" customWidth="1"/>
    <col min="8" max="8" width="14.85546875" style="419" customWidth="1"/>
    <col min="9" max="9" width="13.42578125" style="419" customWidth="1"/>
    <col min="10" max="10" width="15" style="419" customWidth="1"/>
    <col min="11" max="12" width="3.42578125" style="419" customWidth="1"/>
    <col min="13" max="15" width="2.7109375" style="419" customWidth="1"/>
    <col min="16" max="16" width="3.42578125" style="419" customWidth="1"/>
    <col min="17" max="17" width="3.5703125" style="419" customWidth="1"/>
    <col min="18" max="18" width="3.7109375" style="419"/>
    <col min="19" max="19" width="3.28515625" style="419" customWidth="1"/>
    <col min="20" max="20" width="7.42578125" style="419" customWidth="1"/>
    <col min="21" max="21" width="13" style="419" customWidth="1"/>
    <col min="22" max="22" width="3.7109375" style="419"/>
    <col min="23" max="25" width="5" style="419" customWidth="1"/>
    <col min="26" max="26" width="6.7109375" style="419" customWidth="1"/>
    <col min="27" max="27" width="4.140625" style="419" customWidth="1"/>
    <col min="28" max="28" width="2" style="419" customWidth="1"/>
    <col min="29" max="16384" width="3.7109375" style="419"/>
  </cols>
  <sheetData>
    <row r="1" spans="2:28" ht="15" thickBot="1" x14ac:dyDescent="0.25">
      <c r="B1" s="442"/>
      <c r="C1" s="442"/>
      <c r="D1" s="442"/>
      <c r="E1" s="442"/>
      <c r="F1" s="442"/>
    </row>
    <row r="2" spans="2:28" ht="45.75" customHeight="1" x14ac:dyDescent="0.2">
      <c r="B2" s="719"/>
      <c r="C2" s="720"/>
      <c r="D2" s="720"/>
      <c r="E2" s="720"/>
      <c r="F2" s="720"/>
      <c r="G2" s="720"/>
      <c r="H2" s="725" t="s">
        <v>0</v>
      </c>
      <c r="I2" s="725"/>
      <c r="J2" s="725"/>
      <c r="K2" s="725"/>
      <c r="L2" s="725"/>
      <c r="M2" s="725"/>
      <c r="N2" s="725"/>
      <c r="O2" s="725"/>
      <c r="P2" s="725"/>
      <c r="Q2" s="725"/>
      <c r="R2" s="725"/>
      <c r="S2" s="725"/>
      <c r="T2" s="725"/>
      <c r="U2" s="725"/>
      <c r="V2" s="725"/>
      <c r="W2" s="725"/>
      <c r="X2" s="725"/>
      <c r="Y2" s="725"/>
      <c r="Z2" s="725"/>
      <c r="AA2" s="725"/>
      <c r="AB2" s="726"/>
    </row>
    <row r="3" spans="2:28" ht="15" x14ac:dyDescent="0.2">
      <c r="B3" s="721"/>
      <c r="C3" s="722"/>
      <c r="D3" s="722"/>
      <c r="E3" s="722"/>
      <c r="F3" s="722"/>
      <c r="G3" s="722"/>
      <c r="H3" s="727" t="s">
        <v>1</v>
      </c>
      <c r="I3" s="727"/>
      <c r="J3" s="727"/>
      <c r="K3" s="727"/>
      <c r="L3" s="727"/>
      <c r="M3" s="727"/>
      <c r="N3" s="727"/>
      <c r="O3" s="727"/>
      <c r="P3" s="727" t="s">
        <v>2</v>
      </c>
      <c r="Q3" s="727"/>
      <c r="R3" s="727"/>
      <c r="S3" s="727"/>
      <c r="T3" s="727"/>
      <c r="U3" s="727"/>
      <c r="V3" s="727"/>
      <c r="W3" s="727"/>
      <c r="X3" s="727"/>
      <c r="Y3" s="727"/>
      <c r="Z3" s="727"/>
      <c r="AA3" s="727"/>
      <c r="AB3" s="728"/>
    </row>
    <row r="4" spans="2:28" ht="15.75" thickBot="1" x14ac:dyDescent="0.25">
      <c r="B4" s="723"/>
      <c r="C4" s="724"/>
      <c r="D4" s="724"/>
      <c r="E4" s="724"/>
      <c r="F4" s="724"/>
      <c r="G4" s="724"/>
      <c r="H4" s="729" t="s">
        <v>3</v>
      </c>
      <c r="I4" s="729"/>
      <c r="J4" s="729"/>
      <c r="K4" s="729"/>
      <c r="L4" s="729"/>
      <c r="M4" s="729"/>
      <c r="N4" s="729"/>
      <c r="O4" s="729"/>
      <c r="P4" s="729"/>
      <c r="Q4" s="729"/>
      <c r="R4" s="729"/>
      <c r="S4" s="729"/>
      <c r="T4" s="729"/>
      <c r="U4" s="729"/>
      <c r="V4" s="729"/>
      <c r="W4" s="729"/>
      <c r="X4" s="729"/>
      <c r="Y4" s="729"/>
      <c r="Z4" s="729"/>
      <c r="AA4" s="729"/>
      <c r="AB4" s="730"/>
    </row>
    <row r="5" spans="2:28" ht="15" x14ac:dyDescent="0.2">
      <c r="H5" s="441"/>
      <c r="I5" s="441"/>
      <c r="J5" s="441"/>
      <c r="K5" s="441"/>
      <c r="L5" s="441"/>
      <c r="M5" s="441"/>
      <c r="N5" s="441"/>
      <c r="O5" s="441"/>
      <c r="P5" s="441"/>
      <c r="Q5" s="441"/>
      <c r="R5" s="441"/>
      <c r="S5" s="441"/>
      <c r="T5" s="441"/>
      <c r="U5" s="441"/>
      <c r="V5" s="441"/>
      <c r="W5" s="441"/>
      <c r="X5" s="441"/>
      <c r="Y5" s="441"/>
      <c r="Z5" s="441"/>
      <c r="AA5" s="441"/>
      <c r="AB5" s="441"/>
    </row>
    <row r="6" spans="2:28" ht="15.75" thickBot="1" x14ac:dyDescent="0.25">
      <c r="B6" s="440"/>
      <c r="C6" s="437"/>
      <c r="D6" s="437"/>
      <c r="E6" s="437"/>
      <c r="F6" s="437"/>
      <c r="G6" s="437"/>
      <c r="H6" s="437"/>
      <c r="I6" s="439"/>
      <c r="J6" s="439"/>
      <c r="K6" s="439"/>
      <c r="L6" s="439"/>
      <c r="M6" s="439"/>
      <c r="N6" s="439"/>
      <c r="O6" s="439"/>
      <c r="P6" s="439"/>
      <c r="Q6" s="439"/>
      <c r="R6" s="438"/>
      <c r="S6" s="438"/>
      <c r="T6" s="438"/>
      <c r="U6" s="438"/>
      <c r="V6" s="438"/>
      <c r="W6" s="437"/>
      <c r="X6" s="437"/>
      <c r="Y6" s="437"/>
      <c r="Z6" s="437"/>
      <c r="AA6" s="437"/>
      <c r="AB6" s="436"/>
    </row>
    <row r="7" spans="2:28" ht="15" customHeight="1" x14ac:dyDescent="0.2">
      <c r="B7" s="433"/>
      <c r="C7" s="666" t="s">
        <v>4</v>
      </c>
      <c r="D7" s="667"/>
      <c r="E7" s="667"/>
      <c r="F7" s="667"/>
      <c r="G7" s="667"/>
      <c r="H7" s="668"/>
      <c r="I7" s="700" t="s">
        <v>998</v>
      </c>
      <c r="J7" s="701"/>
      <c r="K7" s="701"/>
      <c r="L7" s="701"/>
      <c r="M7" s="701"/>
      <c r="N7" s="701"/>
      <c r="O7" s="701"/>
      <c r="P7" s="701"/>
      <c r="Q7" s="701"/>
      <c r="R7" s="701"/>
      <c r="S7" s="701"/>
      <c r="T7" s="701"/>
      <c r="U7" s="701"/>
      <c r="V7" s="701"/>
      <c r="W7" s="701"/>
      <c r="X7" s="701"/>
      <c r="Y7" s="701"/>
      <c r="Z7" s="701"/>
      <c r="AA7" s="702"/>
      <c r="AB7" s="432"/>
    </row>
    <row r="8" spans="2:28" ht="15.75" thickBot="1" x14ac:dyDescent="0.25">
      <c r="B8" s="433"/>
      <c r="C8" s="669"/>
      <c r="D8" s="670"/>
      <c r="E8" s="670"/>
      <c r="F8" s="670"/>
      <c r="G8" s="670"/>
      <c r="H8" s="671"/>
      <c r="I8" s="703"/>
      <c r="J8" s="704"/>
      <c r="K8" s="704"/>
      <c r="L8" s="704"/>
      <c r="M8" s="704"/>
      <c r="N8" s="704"/>
      <c r="O8" s="704"/>
      <c r="P8" s="704"/>
      <c r="Q8" s="704"/>
      <c r="R8" s="704"/>
      <c r="S8" s="704"/>
      <c r="T8" s="704"/>
      <c r="U8" s="704"/>
      <c r="V8" s="704"/>
      <c r="W8" s="704"/>
      <c r="X8" s="704"/>
      <c r="Y8" s="704"/>
      <c r="Z8" s="704"/>
      <c r="AA8" s="705"/>
      <c r="AB8" s="432"/>
    </row>
    <row r="9" spans="2:28" ht="15.75" thickBot="1" x14ac:dyDescent="0.25">
      <c r="B9" s="433"/>
      <c r="C9" s="434"/>
      <c r="D9" s="434"/>
      <c r="E9" s="434"/>
      <c r="F9" s="434"/>
      <c r="G9" s="434"/>
      <c r="H9" s="434"/>
      <c r="I9" s="435"/>
      <c r="J9" s="435"/>
      <c r="K9" s="435"/>
      <c r="L9" s="435"/>
      <c r="M9" s="435"/>
      <c r="N9" s="435"/>
      <c r="O9" s="435"/>
      <c r="P9" s="435"/>
      <c r="Q9" s="435"/>
      <c r="R9" s="431"/>
      <c r="S9" s="431"/>
      <c r="T9" s="431"/>
      <c r="U9" s="431"/>
      <c r="V9" s="431"/>
      <c r="W9" s="434"/>
      <c r="X9" s="434"/>
      <c r="Y9" s="434"/>
      <c r="Z9" s="434"/>
      <c r="AA9" s="434"/>
      <c r="AB9" s="432"/>
    </row>
    <row r="10" spans="2:28" ht="15" customHeight="1" thickBot="1" x14ac:dyDescent="0.25">
      <c r="B10" s="433"/>
      <c r="C10" s="666" t="s">
        <v>6</v>
      </c>
      <c r="D10" s="667"/>
      <c r="E10" s="667"/>
      <c r="F10" s="667"/>
      <c r="G10" s="667"/>
      <c r="H10" s="668"/>
      <c r="I10" s="711" t="s">
        <v>1067</v>
      </c>
      <c r="J10" s="712"/>
      <c r="K10" s="712"/>
      <c r="L10" s="712"/>
      <c r="M10" s="712"/>
      <c r="N10" s="712"/>
      <c r="O10" s="712"/>
      <c r="P10" s="712"/>
      <c r="Q10" s="713"/>
      <c r="R10" s="708" t="s">
        <v>8</v>
      </c>
      <c r="S10" s="709"/>
      <c r="T10" s="709"/>
      <c r="U10" s="710"/>
      <c r="V10" s="608" t="s">
        <v>9</v>
      </c>
      <c r="W10" s="609"/>
      <c r="X10" s="609"/>
      <c r="Y10" s="609"/>
      <c r="Z10" s="609"/>
      <c r="AA10" s="610"/>
      <c r="AB10" s="432"/>
    </row>
    <row r="11" spans="2:28" ht="28.5" customHeight="1" thickBot="1" x14ac:dyDescent="0.25">
      <c r="B11" s="433"/>
      <c r="C11" s="669"/>
      <c r="D11" s="670"/>
      <c r="E11" s="670"/>
      <c r="F11" s="670"/>
      <c r="G11" s="670"/>
      <c r="H11" s="671"/>
      <c r="I11" s="714"/>
      <c r="J11" s="715"/>
      <c r="K11" s="715"/>
      <c r="L11" s="715"/>
      <c r="M11" s="715"/>
      <c r="N11" s="715"/>
      <c r="O11" s="715"/>
      <c r="P11" s="715"/>
      <c r="Q11" s="716"/>
      <c r="R11" s="640" t="s">
        <v>1068</v>
      </c>
      <c r="S11" s="717"/>
      <c r="T11" s="717"/>
      <c r="U11" s="718"/>
      <c r="V11" s="699" t="s">
        <v>1029</v>
      </c>
      <c r="W11" s="706"/>
      <c r="X11" s="706"/>
      <c r="Y11" s="706"/>
      <c r="Z11" s="706"/>
      <c r="AA11" s="707"/>
      <c r="AB11" s="432"/>
    </row>
    <row r="12" spans="2:28" ht="15" thickBot="1" x14ac:dyDescent="0.25">
      <c r="B12" s="425"/>
      <c r="C12" s="428"/>
      <c r="D12" s="428"/>
      <c r="E12" s="428"/>
      <c r="F12" s="428"/>
      <c r="G12" s="428"/>
      <c r="H12" s="428"/>
      <c r="I12" s="428"/>
      <c r="J12" s="428"/>
      <c r="K12" s="428"/>
      <c r="L12" s="428"/>
      <c r="M12" s="428"/>
      <c r="N12" s="428"/>
      <c r="O12" s="428"/>
      <c r="P12" s="428"/>
      <c r="Q12" s="428"/>
      <c r="R12" s="428"/>
      <c r="S12" s="428"/>
      <c r="T12" s="428"/>
      <c r="U12" s="428"/>
      <c r="V12" s="428"/>
      <c r="W12" s="428"/>
      <c r="X12" s="428"/>
      <c r="Y12" s="428"/>
      <c r="Z12" s="428"/>
      <c r="AA12" s="428"/>
      <c r="AB12" s="424"/>
    </row>
    <row r="13" spans="2:28" ht="15" customHeight="1" x14ac:dyDescent="0.2">
      <c r="B13" s="425"/>
      <c r="C13" s="666" t="s">
        <v>11</v>
      </c>
      <c r="D13" s="667"/>
      <c r="E13" s="667"/>
      <c r="F13" s="667"/>
      <c r="G13" s="667"/>
      <c r="H13" s="668"/>
      <c r="I13" s="2356" t="s">
        <v>1069</v>
      </c>
      <c r="J13" s="2357"/>
      <c r="K13" s="2357"/>
      <c r="L13" s="2357"/>
      <c r="M13" s="2357"/>
      <c r="N13" s="2357"/>
      <c r="O13" s="2357"/>
      <c r="P13" s="2357"/>
      <c r="Q13" s="2357"/>
      <c r="R13" s="2357"/>
      <c r="S13" s="2358"/>
      <c r="T13" s="666" t="s">
        <v>13</v>
      </c>
      <c r="U13" s="667"/>
      <c r="V13" s="667"/>
      <c r="W13" s="667"/>
      <c r="X13" s="667"/>
      <c r="Y13" s="667"/>
      <c r="Z13" s="667"/>
      <c r="AA13" s="668"/>
      <c r="AB13" s="424"/>
    </row>
    <row r="14" spans="2:28" ht="49.5" customHeight="1" thickBot="1" x14ac:dyDescent="0.25">
      <c r="B14" s="425"/>
      <c r="C14" s="669"/>
      <c r="D14" s="670"/>
      <c r="E14" s="670"/>
      <c r="F14" s="670"/>
      <c r="G14" s="670"/>
      <c r="H14" s="671"/>
      <c r="I14" s="2359"/>
      <c r="J14" s="2360"/>
      <c r="K14" s="2360"/>
      <c r="L14" s="2360"/>
      <c r="M14" s="2360"/>
      <c r="N14" s="2360"/>
      <c r="O14" s="2360"/>
      <c r="P14" s="2360"/>
      <c r="Q14" s="2360"/>
      <c r="R14" s="2360"/>
      <c r="S14" s="2361"/>
      <c r="T14" s="678" t="s">
        <v>369</v>
      </c>
      <c r="U14" s="679"/>
      <c r="V14" s="679"/>
      <c r="W14" s="679"/>
      <c r="X14" s="679"/>
      <c r="Y14" s="679"/>
      <c r="Z14" s="679"/>
      <c r="AA14" s="680"/>
      <c r="AB14" s="424"/>
    </row>
    <row r="15" spans="2:28" ht="15" thickBot="1" x14ac:dyDescent="0.25">
      <c r="B15" s="425"/>
      <c r="C15" s="428"/>
      <c r="D15" s="428"/>
      <c r="E15" s="428"/>
      <c r="F15" s="428"/>
      <c r="G15" s="428"/>
      <c r="H15" s="428"/>
      <c r="I15" s="428"/>
      <c r="J15" s="428"/>
      <c r="K15" s="428"/>
      <c r="L15" s="428"/>
      <c r="M15" s="428"/>
      <c r="N15" s="428"/>
      <c r="O15" s="428"/>
      <c r="P15" s="428"/>
      <c r="Q15" s="428"/>
      <c r="R15" s="428"/>
      <c r="S15" s="428"/>
      <c r="T15" s="428"/>
      <c r="U15" s="428"/>
      <c r="V15" s="428"/>
      <c r="W15" s="428"/>
      <c r="X15" s="428"/>
      <c r="Y15" s="428"/>
      <c r="Z15" s="428"/>
      <c r="AA15" s="428"/>
      <c r="AB15" s="424"/>
    </row>
    <row r="16" spans="2:28" ht="47.25" customHeight="1" thickBot="1" x14ac:dyDescent="0.25">
      <c r="B16" s="425"/>
      <c r="C16" s="629" t="s">
        <v>15</v>
      </c>
      <c r="D16" s="630"/>
      <c r="E16" s="630"/>
      <c r="F16" s="630"/>
      <c r="G16" s="630"/>
      <c r="H16" s="631"/>
      <c r="I16" s="1913" t="s">
        <v>1070</v>
      </c>
      <c r="J16" s="1914"/>
      <c r="K16" s="1914"/>
      <c r="L16" s="1914"/>
      <c r="M16" s="1914"/>
      <c r="N16" s="1914"/>
      <c r="O16" s="1914"/>
      <c r="P16" s="1914"/>
      <c r="Q16" s="1914"/>
      <c r="R16" s="1914"/>
      <c r="S16" s="1914"/>
      <c r="T16" s="1914"/>
      <c r="U16" s="1914"/>
      <c r="V16" s="1914"/>
      <c r="W16" s="1914"/>
      <c r="X16" s="1914"/>
      <c r="Y16" s="1914"/>
      <c r="Z16" s="1914"/>
      <c r="AA16" s="1915"/>
      <c r="AB16" s="424"/>
    </row>
    <row r="17" spans="2:28" ht="16.5" customHeight="1" thickBot="1" x14ac:dyDescent="0.25">
      <c r="B17" s="425"/>
      <c r="C17" s="431"/>
      <c r="D17" s="431"/>
      <c r="E17" s="431"/>
      <c r="F17" s="431"/>
      <c r="G17" s="431"/>
      <c r="H17" s="431"/>
      <c r="I17" s="430"/>
      <c r="J17" s="430"/>
      <c r="K17" s="430"/>
      <c r="L17" s="430"/>
      <c r="M17" s="430"/>
      <c r="N17" s="430"/>
      <c r="O17" s="430"/>
      <c r="P17" s="430"/>
      <c r="Q17" s="430"/>
      <c r="R17" s="430"/>
      <c r="S17" s="430"/>
      <c r="T17" s="430"/>
      <c r="U17" s="430"/>
      <c r="V17" s="430"/>
      <c r="W17" s="430"/>
      <c r="X17" s="430"/>
      <c r="Y17" s="430"/>
      <c r="Z17" s="430"/>
      <c r="AA17" s="430"/>
      <c r="AB17" s="424"/>
    </row>
    <row r="18" spans="2:28" ht="111.75" customHeight="1" thickBot="1" x14ac:dyDescent="0.25">
      <c r="B18" s="425"/>
      <c r="C18" s="629" t="s">
        <v>73</v>
      </c>
      <c r="D18" s="630"/>
      <c r="E18" s="630"/>
      <c r="F18" s="630"/>
      <c r="G18" s="630"/>
      <c r="H18" s="631"/>
      <c r="I18" s="1913" t="s">
        <v>1071</v>
      </c>
      <c r="J18" s="1914"/>
      <c r="K18" s="1914"/>
      <c r="L18" s="1914"/>
      <c r="M18" s="1914"/>
      <c r="N18" s="1914"/>
      <c r="O18" s="1914"/>
      <c r="P18" s="1914"/>
      <c r="Q18" s="1914"/>
      <c r="R18" s="1914"/>
      <c r="S18" s="1914"/>
      <c r="T18" s="1914"/>
      <c r="U18" s="1914"/>
      <c r="V18" s="1914"/>
      <c r="W18" s="1914"/>
      <c r="X18" s="1914"/>
      <c r="Y18" s="1914"/>
      <c r="Z18" s="1914"/>
      <c r="AA18" s="1915"/>
      <c r="AB18" s="424"/>
    </row>
    <row r="19" spans="2:28" ht="16.5" customHeight="1" thickBot="1" x14ac:dyDescent="0.25">
      <c r="B19" s="425"/>
      <c r="C19" s="431"/>
      <c r="D19" s="431"/>
      <c r="E19" s="431"/>
      <c r="F19" s="431"/>
      <c r="G19" s="431"/>
      <c r="H19" s="431"/>
      <c r="I19" s="430"/>
      <c r="J19" s="430"/>
      <c r="K19" s="430"/>
      <c r="L19" s="430"/>
      <c r="M19" s="430"/>
      <c r="N19" s="430"/>
      <c r="O19" s="430"/>
      <c r="P19" s="430"/>
      <c r="Q19" s="430"/>
      <c r="R19" s="430"/>
      <c r="S19" s="430"/>
      <c r="T19" s="430"/>
      <c r="U19" s="430"/>
      <c r="V19" s="430"/>
      <c r="W19" s="430"/>
      <c r="X19" s="430"/>
      <c r="Y19" s="430"/>
      <c r="Z19" s="430"/>
      <c r="AA19" s="430"/>
      <c r="AB19" s="424"/>
    </row>
    <row r="20" spans="2:28" ht="22.5" customHeight="1" x14ac:dyDescent="0.2">
      <c r="B20" s="425"/>
      <c r="C20" s="684" t="s">
        <v>19</v>
      </c>
      <c r="D20" s="685"/>
      <c r="E20" s="685"/>
      <c r="F20" s="685"/>
      <c r="G20" s="685"/>
      <c r="H20" s="686"/>
      <c r="I20" s="690" t="s">
        <v>1072</v>
      </c>
      <c r="J20" s="691"/>
      <c r="K20" s="691"/>
      <c r="L20" s="692"/>
      <c r="M20" s="608" t="s">
        <v>21</v>
      </c>
      <c r="N20" s="609"/>
      <c r="O20" s="609"/>
      <c r="P20" s="609"/>
      <c r="Q20" s="609"/>
      <c r="R20" s="609"/>
      <c r="S20" s="610"/>
      <c r="T20" s="608" t="s">
        <v>22</v>
      </c>
      <c r="U20" s="609"/>
      <c r="V20" s="609"/>
      <c r="W20" s="609"/>
      <c r="X20" s="609"/>
      <c r="Y20" s="609"/>
      <c r="Z20" s="609"/>
      <c r="AA20" s="610"/>
      <c r="AB20" s="424"/>
    </row>
    <row r="21" spans="2:28" ht="30.75" customHeight="1" thickBot="1" x14ac:dyDescent="0.25">
      <c r="B21" s="425"/>
      <c r="C21" s="687"/>
      <c r="D21" s="688"/>
      <c r="E21" s="688"/>
      <c r="F21" s="688"/>
      <c r="G21" s="688"/>
      <c r="H21" s="689"/>
      <c r="I21" s="693"/>
      <c r="J21" s="694"/>
      <c r="K21" s="694"/>
      <c r="L21" s="695"/>
      <c r="M21" s="696" t="s">
        <v>587</v>
      </c>
      <c r="N21" s="697"/>
      <c r="O21" s="697"/>
      <c r="P21" s="697"/>
      <c r="Q21" s="697"/>
      <c r="R21" s="697"/>
      <c r="S21" s="698"/>
      <c r="T21" s="696" t="s">
        <v>224</v>
      </c>
      <c r="U21" s="697"/>
      <c r="V21" s="697"/>
      <c r="W21" s="697"/>
      <c r="X21" s="697"/>
      <c r="Y21" s="697"/>
      <c r="Z21" s="697"/>
      <c r="AA21" s="698"/>
      <c r="AB21" s="424"/>
    </row>
    <row r="22" spans="2:28" ht="15" thickBot="1" x14ac:dyDescent="0.25">
      <c r="B22" s="425"/>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4"/>
    </row>
    <row r="23" spans="2:28" ht="31.5" customHeight="1" x14ac:dyDescent="0.2">
      <c r="B23" s="425"/>
      <c r="C23" s="608" t="s">
        <v>25</v>
      </c>
      <c r="D23" s="609"/>
      <c r="E23" s="609"/>
      <c r="F23" s="609"/>
      <c r="G23" s="609"/>
      <c r="H23" s="609"/>
      <c r="I23" s="610"/>
      <c r="J23" s="608" t="s">
        <v>26</v>
      </c>
      <c r="K23" s="609"/>
      <c r="L23" s="609"/>
      <c r="M23" s="609"/>
      <c r="N23" s="609"/>
      <c r="O23" s="609"/>
      <c r="P23" s="610"/>
      <c r="Q23" s="608" t="s">
        <v>27</v>
      </c>
      <c r="R23" s="609"/>
      <c r="S23" s="609"/>
      <c r="T23" s="609"/>
      <c r="U23" s="609"/>
      <c r="V23" s="609"/>
      <c r="W23" s="609"/>
      <c r="X23" s="609"/>
      <c r="Y23" s="609"/>
      <c r="Z23" s="609"/>
      <c r="AA23" s="610"/>
      <c r="AB23" s="424"/>
    </row>
    <row r="24" spans="2:28" ht="54.75" customHeight="1" thickBot="1" x14ac:dyDescent="0.25">
      <c r="B24" s="425"/>
      <c r="C24" s="611" t="s">
        <v>1073</v>
      </c>
      <c r="D24" s="612"/>
      <c r="E24" s="612"/>
      <c r="F24" s="612"/>
      <c r="G24" s="612"/>
      <c r="H24" s="612"/>
      <c r="I24" s="613"/>
      <c r="J24" s="611" t="s">
        <v>1074</v>
      </c>
      <c r="K24" s="612"/>
      <c r="L24" s="612"/>
      <c r="M24" s="612"/>
      <c r="N24" s="612"/>
      <c r="O24" s="612"/>
      <c r="P24" s="613"/>
      <c r="Q24" s="614" t="s">
        <v>1008</v>
      </c>
      <c r="R24" s="615"/>
      <c r="S24" s="615"/>
      <c r="T24" s="615"/>
      <c r="U24" s="615"/>
      <c r="V24" s="615"/>
      <c r="W24" s="615"/>
      <c r="X24" s="615"/>
      <c r="Y24" s="615"/>
      <c r="Z24" s="615"/>
      <c r="AA24" s="616"/>
      <c r="AB24" s="424"/>
    </row>
    <row r="25" spans="2:28" ht="15" thickBot="1" x14ac:dyDescent="0.25">
      <c r="B25" s="425"/>
      <c r="C25" s="428"/>
      <c r="D25" s="428"/>
      <c r="E25" s="428"/>
      <c r="F25" s="428"/>
      <c r="G25" s="428"/>
      <c r="H25" s="428"/>
      <c r="I25" s="428"/>
      <c r="J25" s="428"/>
      <c r="K25" s="428"/>
      <c r="L25" s="428"/>
      <c r="M25" s="428"/>
      <c r="N25" s="428"/>
      <c r="O25" s="428"/>
      <c r="P25" s="428"/>
      <c r="Q25" s="428"/>
      <c r="R25" s="428"/>
      <c r="S25" s="428"/>
      <c r="T25" s="428"/>
      <c r="U25" s="428"/>
      <c r="V25" s="428"/>
      <c r="W25" s="428"/>
      <c r="X25" s="428"/>
      <c r="Y25" s="428"/>
      <c r="Z25" s="428"/>
      <c r="AA25" s="428"/>
      <c r="AB25" s="424"/>
    </row>
    <row r="26" spans="2:28" ht="33" customHeight="1" thickBot="1" x14ac:dyDescent="0.25">
      <c r="B26" s="425"/>
      <c r="C26" s="629" t="s">
        <v>31</v>
      </c>
      <c r="D26" s="630"/>
      <c r="E26" s="630"/>
      <c r="F26" s="630"/>
      <c r="G26" s="630"/>
      <c r="H26" s="631"/>
      <c r="I26" s="632" t="s">
        <v>1075</v>
      </c>
      <c r="J26" s="633"/>
      <c r="K26" s="633"/>
      <c r="L26" s="633"/>
      <c r="M26" s="633"/>
      <c r="N26" s="633"/>
      <c r="O26" s="633"/>
      <c r="P26" s="633"/>
      <c r="Q26" s="633"/>
      <c r="R26" s="633"/>
      <c r="S26" s="633"/>
      <c r="T26" s="633"/>
      <c r="U26" s="633"/>
      <c r="V26" s="633"/>
      <c r="W26" s="633"/>
      <c r="X26" s="633"/>
      <c r="Y26" s="633"/>
      <c r="Z26" s="633"/>
      <c r="AA26" s="634"/>
      <c r="AB26" s="424"/>
    </row>
    <row r="27" spans="2:28" ht="15.75" thickBot="1" x14ac:dyDescent="0.25">
      <c r="B27" s="425"/>
      <c r="C27" s="431"/>
      <c r="D27" s="431"/>
      <c r="E27" s="431"/>
      <c r="F27" s="431"/>
      <c r="G27" s="431"/>
      <c r="H27" s="431"/>
      <c r="I27" s="430"/>
      <c r="J27" s="430"/>
      <c r="K27" s="430"/>
      <c r="L27" s="430"/>
      <c r="M27" s="430"/>
      <c r="N27" s="430"/>
      <c r="O27" s="430"/>
      <c r="P27" s="430"/>
      <c r="Q27" s="430"/>
      <c r="R27" s="430"/>
      <c r="S27" s="430"/>
      <c r="T27" s="430"/>
      <c r="U27" s="430"/>
      <c r="V27" s="430"/>
      <c r="W27" s="430"/>
      <c r="X27" s="430"/>
      <c r="Y27" s="430"/>
      <c r="Z27" s="430"/>
      <c r="AA27" s="430"/>
      <c r="AB27" s="424"/>
    </row>
    <row r="28" spans="2:28" ht="53.25" customHeight="1" thickBot="1" x14ac:dyDescent="0.25">
      <c r="B28" s="425"/>
      <c r="C28" s="629" t="s">
        <v>33</v>
      </c>
      <c r="D28" s="630"/>
      <c r="E28" s="630"/>
      <c r="F28" s="630"/>
      <c r="G28" s="630"/>
      <c r="H28" s="631"/>
      <c r="I28" s="640" t="s">
        <v>1076</v>
      </c>
      <c r="J28" s="632"/>
      <c r="K28" s="617" t="s">
        <v>34</v>
      </c>
      <c r="L28" s="618"/>
      <c r="M28" s="618"/>
      <c r="N28" s="619"/>
      <c r="O28" s="683" t="s">
        <v>35</v>
      </c>
      <c r="P28" s="681"/>
      <c r="Q28" s="682"/>
      <c r="R28" s="443"/>
      <c r="S28" s="683" t="s">
        <v>36</v>
      </c>
      <c r="T28" s="681"/>
      <c r="U28" s="443" t="s">
        <v>37</v>
      </c>
      <c r="V28" s="635" t="s">
        <v>38</v>
      </c>
      <c r="W28" s="2317"/>
      <c r="X28" s="2317"/>
      <c r="Y28" s="2317"/>
      <c r="Z28" s="2318"/>
      <c r="AA28" s="429"/>
      <c r="AB28" s="424"/>
    </row>
    <row r="29" spans="2:28" ht="15" thickBot="1" x14ac:dyDescent="0.25">
      <c r="B29" s="425"/>
      <c r="C29" s="428"/>
      <c r="D29" s="428"/>
      <c r="E29" s="428"/>
      <c r="F29" s="428"/>
      <c r="G29" s="428"/>
      <c r="H29" s="428"/>
      <c r="I29" s="428"/>
      <c r="J29" s="428"/>
      <c r="K29" s="428"/>
      <c r="L29" s="428"/>
      <c r="M29" s="428"/>
      <c r="N29" s="428"/>
      <c r="O29" s="428"/>
      <c r="P29" s="428"/>
      <c r="Q29" s="428"/>
      <c r="R29" s="428"/>
      <c r="S29" s="428"/>
      <c r="T29" s="428"/>
      <c r="U29" s="428"/>
      <c r="V29" s="428"/>
      <c r="W29" s="428"/>
      <c r="X29" s="428"/>
      <c r="Y29" s="428"/>
      <c r="Z29" s="428"/>
      <c r="AA29" s="428"/>
      <c r="AB29" s="424"/>
    </row>
    <row r="30" spans="2:28" ht="15" x14ac:dyDescent="0.25">
      <c r="B30" s="425"/>
      <c r="C30" s="651" t="s">
        <v>39</v>
      </c>
      <c r="D30" s="652"/>
      <c r="E30" s="652"/>
      <c r="F30" s="652"/>
      <c r="G30" s="652"/>
      <c r="H30" s="652"/>
      <c r="I30" s="652"/>
      <c r="J30" s="653"/>
      <c r="K30" s="1942" t="s">
        <v>40</v>
      </c>
      <c r="L30" s="1943"/>
      <c r="M30" s="1943"/>
      <c r="N30" s="1943"/>
      <c r="O30" s="1943"/>
      <c r="P30" s="1943"/>
      <c r="Q30" s="1943"/>
      <c r="R30" s="1944"/>
      <c r="S30" s="1945" t="s">
        <v>41</v>
      </c>
      <c r="T30" s="1946"/>
      <c r="U30" s="1946"/>
      <c r="V30" s="1946"/>
      <c r="W30" s="1947"/>
      <c r="X30" s="1948" t="s">
        <v>42</v>
      </c>
      <c r="Y30" s="1949"/>
      <c r="Z30" s="1949"/>
      <c r="AA30" s="1950"/>
      <c r="AB30" s="424"/>
    </row>
    <row r="31" spans="2:28" x14ac:dyDescent="0.2">
      <c r="B31" s="425"/>
      <c r="C31" s="654"/>
      <c r="D31" s="655"/>
      <c r="E31" s="655"/>
      <c r="F31" s="655"/>
      <c r="G31" s="655"/>
      <c r="H31" s="655"/>
      <c r="I31" s="655"/>
      <c r="J31" s="656"/>
      <c r="K31" s="1951" t="s">
        <v>43</v>
      </c>
      <c r="L31" s="1952"/>
      <c r="M31" s="1952"/>
      <c r="N31" s="1953"/>
      <c r="O31" s="1954" t="s">
        <v>44</v>
      </c>
      <c r="P31" s="1952"/>
      <c r="Q31" s="1952"/>
      <c r="R31" s="1953"/>
      <c r="S31" s="1954" t="s">
        <v>43</v>
      </c>
      <c r="T31" s="1953"/>
      <c r="U31" s="1954" t="s">
        <v>44</v>
      </c>
      <c r="V31" s="1952"/>
      <c r="W31" s="1953"/>
      <c r="X31" s="1954" t="s">
        <v>43</v>
      </c>
      <c r="Y31" s="1953"/>
      <c r="Z31" s="1954" t="s">
        <v>44</v>
      </c>
      <c r="AA31" s="1955"/>
      <c r="AB31" s="424"/>
    </row>
    <row r="32" spans="2:28" ht="15" thickBot="1" x14ac:dyDescent="0.25">
      <c r="B32" s="425"/>
      <c r="C32" s="657"/>
      <c r="D32" s="658"/>
      <c r="E32" s="658"/>
      <c r="F32" s="658"/>
      <c r="G32" s="658"/>
      <c r="H32" s="658"/>
      <c r="I32" s="658"/>
      <c r="J32" s="659"/>
      <c r="K32" s="2364">
        <v>0</v>
      </c>
      <c r="L32" s="2365"/>
      <c r="M32" s="2365"/>
      <c r="N32" s="2366"/>
      <c r="O32" s="2362">
        <v>0.39</v>
      </c>
      <c r="P32" s="2365"/>
      <c r="Q32" s="2365"/>
      <c r="R32" s="2366"/>
      <c r="S32" s="2362">
        <v>0.4</v>
      </c>
      <c r="T32" s="2366"/>
      <c r="U32" s="2362">
        <v>0.59</v>
      </c>
      <c r="V32" s="2365"/>
      <c r="W32" s="2366"/>
      <c r="X32" s="2362">
        <v>0.6</v>
      </c>
      <c r="Y32" s="2366"/>
      <c r="Z32" s="2362">
        <v>1</v>
      </c>
      <c r="AA32" s="2363"/>
      <c r="AB32" s="424"/>
    </row>
    <row r="33" spans="2:28" ht="15" thickBot="1" x14ac:dyDescent="0.25">
      <c r="B33" s="425"/>
      <c r="C33" s="428"/>
      <c r="D33" s="428"/>
      <c r="E33" s="428"/>
      <c r="F33" s="428"/>
      <c r="G33" s="428"/>
      <c r="H33" s="428"/>
      <c r="I33" s="428"/>
      <c r="J33" s="428"/>
      <c r="K33" s="428"/>
      <c r="L33" s="428"/>
      <c r="M33" s="428"/>
      <c r="N33" s="428"/>
      <c r="O33" s="428"/>
      <c r="P33" s="428"/>
      <c r="Q33" s="428"/>
      <c r="R33" s="428"/>
      <c r="S33" s="428"/>
      <c r="T33" s="428"/>
      <c r="U33" s="428"/>
      <c r="V33" s="428"/>
      <c r="W33" s="428"/>
      <c r="X33" s="428"/>
      <c r="Y33" s="428"/>
      <c r="Z33" s="428"/>
      <c r="AA33" s="428"/>
      <c r="AB33" s="424"/>
    </row>
    <row r="34" spans="2:28" s="426" customFormat="1" x14ac:dyDescent="0.2">
      <c r="B34" s="427"/>
      <c r="C34" s="1008" t="s">
        <v>45</v>
      </c>
      <c r="D34" s="1009"/>
      <c r="E34" s="1009"/>
      <c r="F34" s="1009"/>
      <c r="G34" s="1009"/>
      <c r="H34" s="1009"/>
      <c r="I34" s="1009"/>
      <c r="J34" s="1009"/>
      <c r="K34" s="1009"/>
      <c r="L34" s="1009"/>
      <c r="M34" s="1009"/>
      <c r="N34" s="1009"/>
      <c r="O34" s="1009"/>
      <c r="P34" s="1009"/>
      <c r="Q34" s="1009"/>
      <c r="R34" s="1009"/>
      <c r="S34" s="1009"/>
      <c r="T34" s="1009"/>
      <c r="U34" s="1009"/>
      <c r="V34" s="1009"/>
      <c r="W34" s="1009"/>
      <c r="X34" s="1009"/>
      <c r="Y34" s="1009"/>
      <c r="Z34" s="1009"/>
      <c r="AA34" s="1010"/>
      <c r="AB34" s="424"/>
    </row>
    <row r="35" spans="2:28" s="426" customFormat="1" ht="15" thickBot="1" x14ac:dyDescent="0.25">
      <c r="B35" s="427"/>
      <c r="C35" s="1011"/>
      <c r="D35" s="1012"/>
      <c r="E35" s="1012"/>
      <c r="F35" s="1012"/>
      <c r="G35" s="1012"/>
      <c r="H35" s="1012"/>
      <c r="I35" s="1012"/>
      <c r="J35" s="1012"/>
      <c r="K35" s="1012"/>
      <c r="L35" s="1012"/>
      <c r="M35" s="1012"/>
      <c r="N35" s="1012"/>
      <c r="O35" s="1012"/>
      <c r="P35" s="1012"/>
      <c r="Q35" s="1012"/>
      <c r="R35" s="1012"/>
      <c r="S35" s="1012"/>
      <c r="T35" s="1012"/>
      <c r="U35" s="1012"/>
      <c r="V35" s="1012"/>
      <c r="W35" s="1012"/>
      <c r="X35" s="1012"/>
      <c r="Y35" s="1012"/>
      <c r="Z35" s="1012"/>
      <c r="AA35" s="1013"/>
      <c r="AB35" s="424"/>
    </row>
    <row r="36" spans="2:28" s="426" customFormat="1" ht="15" customHeight="1" x14ac:dyDescent="0.2">
      <c r="B36" s="427"/>
      <c r="C36" s="1008" t="s">
        <v>46</v>
      </c>
      <c r="D36" s="1009"/>
      <c r="E36" s="1009"/>
      <c r="F36" s="1009"/>
      <c r="G36" s="1010"/>
      <c r="H36" s="2344" t="s">
        <v>1077</v>
      </c>
      <c r="I36" s="2344" t="s">
        <v>1078</v>
      </c>
      <c r="J36" s="1016" t="s">
        <v>49</v>
      </c>
      <c r="K36" s="1930" t="s">
        <v>50</v>
      </c>
      <c r="L36" s="1931"/>
      <c r="M36" s="1931"/>
      <c r="N36" s="1931"/>
      <c r="O36" s="1931"/>
      <c r="P36" s="1931"/>
      <c r="Q36" s="1931"/>
      <c r="R36" s="1931"/>
      <c r="S36" s="1931"/>
      <c r="T36" s="1931"/>
      <c r="U36" s="1931"/>
      <c r="V36" s="1931"/>
      <c r="W36" s="1931"/>
      <c r="X36" s="1931"/>
      <c r="Y36" s="1931"/>
      <c r="Z36" s="1931"/>
      <c r="AA36" s="1932"/>
      <c r="AB36" s="424"/>
    </row>
    <row r="37" spans="2:28" s="426" customFormat="1" ht="57.75" customHeight="1" thickBot="1" x14ac:dyDescent="0.25">
      <c r="B37" s="427"/>
      <c r="C37" s="1011"/>
      <c r="D37" s="1012"/>
      <c r="E37" s="1012"/>
      <c r="F37" s="1012"/>
      <c r="G37" s="1013"/>
      <c r="H37" s="2345"/>
      <c r="I37" s="2345"/>
      <c r="J37" s="1017"/>
      <c r="K37" s="1933"/>
      <c r="L37" s="1934"/>
      <c r="M37" s="1934"/>
      <c r="N37" s="1934"/>
      <c r="O37" s="1934"/>
      <c r="P37" s="1934"/>
      <c r="Q37" s="1934"/>
      <c r="R37" s="1934"/>
      <c r="S37" s="1934"/>
      <c r="T37" s="1934"/>
      <c r="U37" s="1934"/>
      <c r="V37" s="1934"/>
      <c r="W37" s="1934"/>
      <c r="X37" s="1934"/>
      <c r="Y37" s="1934"/>
      <c r="Z37" s="1934"/>
      <c r="AA37" s="1935"/>
      <c r="AB37" s="424"/>
    </row>
    <row r="38" spans="2:28" s="426" customFormat="1" ht="75" customHeight="1" x14ac:dyDescent="0.2">
      <c r="B38" s="427"/>
      <c r="C38" s="973" t="s">
        <v>853</v>
      </c>
      <c r="D38" s="974"/>
      <c r="E38" s="974"/>
      <c r="F38" s="974"/>
      <c r="G38" s="975"/>
      <c r="H38" s="416">
        <v>471</v>
      </c>
      <c r="I38" s="416">
        <v>484</v>
      </c>
      <c r="J38" s="449">
        <f>H38/I38</f>
        <v>0.97314049586776863</v>
      </c>
      <c r="K38" s="2328" t="s">
        <v>1079</v>
      </c>
      <c r="L38" s="2329"/>
      <c r="M38" s="2329"/>
      <c r="N38" s="2329"/>
      <c r="O38" s="2329"/>
      <c r="P38" s="2329"/>
      <c r="Q38" s="2329"/>
      <c r="R38" s="2329"/>
      <c r="S38" s="2329"/>
      <c r="T38" s="2329"/>
      <c r="U38" s="2329"/>
      <c r="V38" s="2329"/>
      <c r="W38" s="2329"/>
      <c r="X38" s="2329"/>
      <c r="Y38" s="2329"/>
      <c r="Z38" s="2329"/>
      <c r="AA38" s="2330"/>
      <c r="AB38" s="424"/>
    </row>
    <row r="39" spans="2:28" s="426" customFormat="1" ht="70.5" customHeight="1" thickBot="1" x14ac:dyDescent="0.25">
      <c r="B39" s="427"/>
      <c r="C39" s="973" t="s">
        <v>855</v>
      </c>
      <c r="D39" s="974"/>
      <c r="E39" s="974"/>
      <c r="F39" s="974"/>
      <c r="G39" s="975"/>
      <c r="H39" s="415">
        <v>118</v>
      </c>
      <c r="I39" s="415">
        <v>151</v>
      </c>
      <c r="J39" s="449">
        <f>H39/I39</f>
        <v>0.7814569536423841</v>
      </c>
      <c r="K39" s="2367" t="s">
        <v>1080</v>
      </c>
      <c r="L39" s="2368"/>
      <c r="M39" s="2368"/>
      <c r="N39" s="2368"/>
      <c r="O39" s="2368"/>
      <c r="P39" s="2368"/>
      <c r="Q39" s="2368"/>
      <c r="R39" s="2368"/>
      <c r="S39" s="2368"/>
      <c r="T39" s="2368"/>
      <c r="U39" s="2368"/>
      <c r="V39" s="2368"/>
      <c r="W39" s="2368"/>
      <c r="X39" s="2368"/>
      <c r="Y39" s="2368"/>
      <c r="Z39" s="2368"/>
      <c r="AA39" s="2369"/>
      <c r="AB39" s="424"/>
    </row>
    <row r="40" spans="2:28" s="426" customFormat="1" ht="15.75" customHeight="1" thickBot="1" x14ac:dyDescent="0.3">
      <c r="B40" s="427"/>
      <c r="C40" s="1002" t="s">
        <v>51</v>
      </c>
      <c r="D40" s="1003"/>
      <c r="E40" s="1003"/>
      <c r="F40" s="1003"/>
      <c r="G40" s="1004"/>
      <c r="H40" s="414"/>
      <c r="I40" s="414"/>
      <c r="J40" s="306"/>
      <c r="K40" s="1005"/>
      <c r="L40" s="1006"/>
      <c r="M40" s="1006"/>
      <c r="N40" s="1006"/>
      <c r="O40" s="1006"/>
      <c r="P40" s="1006"/>
      <c r="Q40" s="1006"/>
      <c r="R40" s="1006"/>
      <c r="S40" s="1006"/>
      <c r="T40" s="1006"/>
      <c r="U40" s="1006"/>
      <c r="V40" s="1006"/>
      <c r="W40" s="1006"/>
      <c r="X40" s="1006"/>
      <c r="Y40" s="1006"/>
      <c r="Z40" s="1006"/>
      <c r="AA40" s="1007"/>
      <c r="AB40" s="424"/>
    </row>
    <row r="41" spans="2:28" s="426" customFormat="1" ht="5.25" customHeight="1" x14ac:dyDescent="0.2">
      <c r="B41" s="427"/>
      <c r="C41" s="428"/>
      <c r="D41" s="428"/>
      <c r="E41" s="428"/>
      <c r="F41" s="428"/>
      <c r="G41" s="428"/>
      <c r="H41" s="448"/>
      <c r="I41" s="448"/>
      <c r="J41" s="137"/>
      <c r="K41" s="428"/>
      <c r="L41" s="428"/>
      <c r="M41" s="428"/>
      <c r="N41" s="428"/>
      <c r="O41" s="428"/>
      <c r="P41" s="428"/>
      <c r="Q41" s="428"/>
      <c r="R41" s="428"/>
      <c r="S41" s="428"/>
      <c r="T41" s="428"/>
      <c r="U41" s="428"/>
      <c r="V41" s="428"/>
      <c r="W41" s="428"/>
      <c r="X41" s="428"/>
      <c r="Y41" s="428"/>
      <c r="Z41" s="428"/>
      <c r="AA41" s="428"/>
      <c r="AB41" s="424"/>
    </row>
    <row r="42" spans="2:28" s="426" customFormat="1" ht="15" thickBot="1" x14ac:dyDescent="0.25">
      <c r="B42" s="427"/>
      <c r="C42" s="428"/>
      <c r="D42" s="428"/>
      <c r="E42" s="428"/>
      <c r="F42" s="428"/>
      <c r="G42" s="428"/>
      <c r="H42" s="448"/>
      <c r="I42" s="448"/>
      <c r="J42" s="137"/>
      <c r="K42" s="428"/>
      <c r="L42" s="428"/>
      <c r="M42" s="428"/>
      <c r="N42" s="428"/>
      <c r="O42" s="428"/>
      <c r="P42" s="428"/>
      <c r="Q42" s="428"/>
      <c r="R42" s="428"/>
      <c r="S42" s="428"/>
      <c r="T42" s="428"/>
      <c r="U42" s="428"/>
      <c r="V42" s="428"/>
      <c r="W42" s="428"/>
      <c r="X42" s="428"/>
      <c r="Y42" s="428"/>
      <c r="Z42" s="428"/>
      <c r="AA42" s="428"/>
      <c r="AB42" s="424"/>
    </row>
    <row r="43" spans="2:28" s="426" customFormat="1" x14ac:dyDescent="0.2">
      <c r="B43" s="427"/>
      <c r="C43" s="820" t="s">
        <v>52</v>
      </c>
      <c r="D43" s="821"/>
      <c r="E43" s="821"/>
      <c r="F43" s="821"/>
      <c r="G43" s="821"/>
      <c r="H43" s="821"/>
      <c r="I43" s="821"/>
      <c r="J43" s="821"/>
      <c r="K43" s="821"/>
      <c r="L43" s="821"/>
      <c r="M43" s="821"/>
      <c r="N43" s="821"/>
      <c r="O43" s="821"/>
      <c r="P43" s="821"/>
      <c r="Q43" s="821"/>
      <c r="R43" s="821"/>
      <c r="S43" s="821"/>
      <c r="T43" s="821"/>
      <c r="U43" s="821"/>
      <c r="V43" s="821"/>
      <c r="W43" s="821"/>
      <c r="X43" s="821"/>
      <c r="Y43" s="821"/>
      <c r="Z43" s="821"/>
      <c r="AA43" s="822"/>
      <c r="AB43" s="424"/>
    </row>
    <row r="44" spans="2:28" ht="15" thickBot="1" x14ac:dyDescent="0.25">
      <c r="B44" s="425"/>
      <c r="C44" s="1125"/>
      <c r="D44" s="1126"/>
      <c r="E44" s="1126"/>
      <c r="F44" s="1126"/>
      <c r="G44" s="1126"/>
      <c r="H44" s="1126"/>
      <c r="I44" s="1126"/>
      <c r="J44" s="1126"/>
      <c r="K44" s="1126"/>
      <c r="L44" s="1126"/>
      <c r="M44" s="1126"/>
      <c r="N44" s="1126"/>
      <c r="O44" s="1126"/>
      <c r="P44" s="1126"/>
      <c r="Q44" s="1126"/>
      <c r="R44" s="1126"/>
      <c r="S44" s="1126"/>
      <c r="T44" s="1126"/>
      <c r="U44" s="1126"/>
      <c r="V44" s="1126"/>
      <c r="W44" s="1126"/>
      <c r="X44" s="1126"/>
      <c r="Y44" s="1126"/>
      <c r="Z44" s="1126"/>
      <c r="AA44" s="1127"/>
      <c r="AB44" s="424"/>
    </row>
    <row r="45" spans="2:28" x14ac:dyDescent="0.2">
      <c r="B45" s="425"/>
      <c r="C45" s="972" t="s">
        <v>239</v>
      </c>
      <c r="D45" s="985"/>
      <c r="E45" s="985"/>
      <c r="F45" s="985"/>
      <c r="G45" s="985"/>
      <c r="H45" s="985"/>
      <c r="I45" s="985"/>
      <c r="J45" s="985"/>
      <c r="K45" s="985"/>
      <c r="L45" s="985"/>
      <c r="M45" s="985"/>
      <c r="N45" s="985"/>
      <c r="O45" s="985"/>
      <c r="P45" s="985"/>
      <c r="Q45" s="985"/>
      <c r="R45" s="985"/>
      <c r="S45" s="985"/>
      <c r="T45" s="985"/>
      <c r="U45" s="985"/>
      <c r="V45" s="985"/>
      <c r="W45" s="985"/>
      <c r="X45" s="985"/>
      <c r="Y45" s="985"/>
      <c r="Z45" s="985"/>
      <c r="AA45" s="986"/>
      <c r="AB45" s="424"/>
    </row>
    <row r="46" spans="2:28" x14ac:dyDescent="0.2">
      <c r="B46" s="425"/>
      <c r="C46" s="987"/>
      <c r="D46" s="988"/>
      <c r="E46" s="988"/>
      <c r="F46" s="988"/>
      <c r="G46" s="988"/>
      <c r="H46" s="988"/>
      <c r="I46" s="988"/>
      <c r="J46" s="988"/>
      <c r="K46" s="988"/>
      <c r="L46" s="988"/>
      <c r="M46" s="988"/>
      <c r="N46" s="988"/>
      <c r="O46" s="988"/>
      <c r="P46" s="988"/>
      <c r="Q46" s="988"/>
      <c r="R46" s="988"/>
      <c r="S46" s="988"/>
      <c r="T46" s="988"/>
      <c r="U46" s="988"/>
      <c r="V46" s="988"/>
      <c r="W46" s="988"/>
      <c r="X46" s="988"/>
      <c r="Y46" s="988"/>
      <c r="Z46" s="988"/>
      <c r="AA46" s="989"/>
      <c r="AB46" s="424"/>
    </row>
    <row r="47" spans="2:28" x14ac:dyDescent="0.2">
      <c r="B47" s="425"/>
      <c r="C47" s="987"/>
      <c r="D47" s="988"/>
      <c r="E47" s="988"/>
      <c r="F47" s="988"/>
      <c r="G47" s="988"/>
      <c r="H47" s="988"/>
      <c r="I47" s="988"/>
      <c r="J47" s="988"/>
      <c r="K47" s="988"/>
      <c r="L47" s="988"/>
      <c r="M47" s="988"/>
      <c r="N47" s="988"/>
      <c r="O47" s="988"/>
      <c r="P47" s="988"/>
      <c r="Q47" s="988"/>
      <c r="R47" s="988"/>
      <c r="S47" s="988"/>
      <c r="T47" s="988"/>
      <c r="U47" s="988"/>
      <c r="V47" s="988"/>
      <c r="W47" s="988"/>
      <c r="X47" s="988"/>
      <c r="Y47" s="988"/>
      <c r="Z47" s="988"/>
      <c r="AA47" s="989"/>
      <c r="AB47" s="424"/>
    </row>
    <row r="48" spans="2:28" x14ac:dyDescent="0.2">
      <c r="B48" s="425"/>
      <c r="C48" s="987"/>
      <c r="D48" s="988"/>
      <c r="E48" s="988"/>
      <c r="F48" s="988"/>
      <c r="G48" s="988"/>
      <c r="H48" s="988"/>
      <c r="I48" s="988"/>
      <c r="J48" s="988"/>
      <c r="K48" s="988"/>
      <c r="L48" s="988"/>
      <c r="M48" s="988"/>
      <c r="N48" s="988"/>
      <c r="O48" s="988"/>
      <c r="P48" s="988"/>
      <c r="Q48" s="988"/>
      <c r="R48" s="988"/>
      <c r="S48" s="988"/>
      <c r="T48" s="988"/>
      <c r="U48" s="988"/>
      <c r="V48" s="988"/>
      <c r="W48" s="988"/>
      <c r="X48" s="988"/>
      <c r="Y48" s="988"/>
      <c r="Z48" s="988"/>
      <c r="AA48" s="989"/>
      <c r="AB48" s="424"/>
    </row>
    <row r="49" spans="2:28" x14ac:dyDescent="0.2">
      <c r="B49" s="425"/>
      <c r="C49" s="987"/>
      <c r="D49" s="988"/>
      <c r="E49" s="988"/>
      <c r="F49" s="988"/>
      <c r="G49" s="988"/>
      <c r="H49" s="988"/>
      <c r="I49" s="988"/>
      <c r="J49" s="988"/>
      <c r="K49" s="988"/>
      <c r="L49" s="988"/>
      <c r="M49" s="988"/>
      <c r="N49" s="988"/>
      <c r="O49" s="988"/>
      <c r="P49" s="988"/>
      <c r="Q49" s="988"/>
      <c r="R49" s="988"/>
      <c r="S49" s="988"/>
      <c r="T49" s="988"/>
      <c r="U49" s="988"/>
      <c r="V49" s="988"/>
      <c r="W49" s="988"/>
      <c r="X49" s="988"/>
      <c r="Y49" s="988"/>
      <c r="Z49" s="988"/>
      <c r="AA49" s="989"/>
      <c r="AB49" s="424"/>
    </row>
    <row r="50" spans="2:28" x14ac:dyDescent="0.2">
      <c r="B50" s="425"/>
      <c r="C50" s="987"/>
      <c r="D50" s="988"/>
      <c r="E50" s="988"/>
      <c r="F50" s="988"/>
      <c r="G50" s="988"/>
      <c r="H50" s="988"/>
      <c r="I50" s="988"/>
      <c r="J50" s="988"/>
      <c r="K50" s="988"/>
      <c r="L50" s="988"/>
      <c r="M50" s="988"/>
      <c r="N50" s="988"/>
      <c r="O50" s="988"/>
      <c r="P50" s="988"/>
      <c r="Q50" s="988"/>
      <c r="R50" s="988"/>
      <c r="S50" s="988"/>
      <c r="T50" s="988"/>
      <c r="U50" s="988"/>
      <c r="V50" s="988"/>
      <c r="W50" s="988"/>
      <c r="X50" s="988"/>
      <c r="Y50" s="988"/>
      <c r="Z50" s="988"/>
      <c r="AA50" s="989"/>
      <c r="AB50" s="424"/>
    </row>
    <row r="51" spans="2:28" x14ac:dyDescent="0.2">
      <c r="B51" s="425"/>
      <c r="C51" s="987"/>
      <c r="D51" s="988"/>
      <c r="E51" s="988"/>
      <c r="F51" s="988"/>
      <c r="G51" s="988"/>
      <c r="H51" s="988"/>
      <c r="I51" s="988"/>
      <c r="J51" s="988"/>
      <c r="K51" s="988"/>
      <c r="L51" s="988"/>
      <c r="M51" s="988"/>
      <c r="N51" s="988"/>
      <c r="O51" s="988"/>
      <c r="P51" s="988"/>
      <c r="Q51" s="988"/>
      <c r="R51" s="988"/>
      <c r="S51" s="988"/>
      <c r="T51" s="988"/>
      <c r="U51" s="988"/>
      <c r="V51" s="988"/>
      <c r="W51" s="988"/>
      <c r="X51" s="988"/>
      <c r="Y51" s="988"/>
      <c r="Z51" s="988"/>
      <c r="AA51" s="989"/>
      <c r="AB51" s="424"/>
    </row>
    <row r="52" spans="2:28" x14ac:dyDescent="0.2">
      <c r="B52" s="425"/>
      <c r="C52" s="987"/>
      <c r="D52" s="988"/>
      <c r="E52" s="988"/>
      <c r="F52" s="988"/>
      <c r="G52" s="988"/>
      <c r="H52" s="988"/>
      <c r="I52" s="988"/>
      <c r="J52" s="988"/>
      <c r="K52" s="988"/>
      <c r="L52" s="988"/>
      <c r="M52" s="988"/>
      <c r="N52" s="988"/>
      <c r="O52" s="988"/>
      <c r="P52" s="988"/>
      <c r="Q52" s="988"/>
      <c r="R52" s="988"/>
      <c r="S52" s="988"/>
      <c r="T52" s="988"/>
      <c r="U52" s="988"/>
      <c r="V52" s="988"/>
      <c r="W52" s="988"/>
      <c r="X52" s="988"/>
      <c r="Y52" s="988"/>
      <c r="Z52" s="988"/>
      <c r="AA52" s="989"/>
      <c r="AB52" s="424"/>
    </row>
    <row r="53" spans="2:28" x14ac:dyDescent="0.2">
      <c r="B53" s="425"/>
      <c r="C53" s="987"/>
      <c r="D53" s="988"/>
      <c r="E53" s="988"/>
      <c r="F53" s="988"/>
      <c r="G53" s="988"/>
      <c r="H53" s="988"/>
      <c r="I53" s="988"/>
      <c r="J53" s="988"/>
      <c r="K53" s="988"/>
      <c r="L53" s="988"/>
      <c r="M53" s="988"/>
      <c r="N53" s="988"/>
      <c r="O53" s="988"/>
      <c r="P53" s="988"/>
      <c r="Q53" s="988"/>
      <c r="R53" s="988"/>
      <c r="S53" s="988"/>
      <c r="T53" s="988"/>
      <c r="U53" s="988"/>
      <c r="V53" s="988"/>
      <c r="W53" s="988"/>
      <c r="X53" s="988"/>
      <c r="Y53" s="988"/>
      <c r="Z53" s="988"/>
      <c r="AA53" s="989"/>
      <c r="AB53" s="424"/>
    </row>
    <row r="54" spans="2:28" x14ac:dyDescent="0.2">
      <c r="B54" s="425"/>
      <c r="C54" s="987"/>
      <c r="D54" s="988"/>
      <c r="E54" s="988"/>
      <c r="F54" s="988"/>
      <c r="G54" s="988"/>
      <c r="H54" s="988"/>
      <c r="I54" s="988"/>
      <c r="J54" s="988"/>
      <c r="K54" s="988"/>
      <c r="L54" s="988"/>
      <c r="M54" s="988"/>
      <c r="N54" s="988"/>
      <c r="O54" s="988"/>
      <c r="P54" s="988"/>
      <c r="Q54" s="988"/>
      <c r="R54" s="988"/>
      <c r="S54" s="988"/>
      <c r="T54" s="988"/>
      <c r="U54" s="988"/>
      <c r="V54" s="988"/>
      <c r="W54" s="988"/>
      <c r="X54" s="988"/>
      <c r="Y54" s="988"/>
      <c r="Z54" s="988"/>
      <c r="AA54" s="989"/>
      <c r="AB54" s="424"/>
    </row>
    <row r="55" spans="2:28" x14ac:dyDescent="0.2">
      <c r="B55" s="425"/>
      <c r="C55" s="987"/>
      <c r="D55" s="988"/>
      <c r="E55" s="988"/>
      <c r="F55" s="988"/>
      <c r="G55" s="988"/>
      <c r="H55" s="988"/>
      <c r="I55" s="988"/>
      <c r="J55" s="988"/>
      <c r="K55" s="988"/>
      <c r="L55" s="988"/>
      <c r="M55" s="988"/>
      <c r="N55" s="988"/>
      <c r="O55" s="988"/>
      <c r="P55" s="988"/>
      <c r="Q55" s="988"/>
      <c r="R55" s="988"/>
      <c r="S55" s="988"/>
      <c r="T55" s="988"/>
      <c r="U55" s="988"/>
      <c r="V55" s="988"/>
      <c r="W55" s="988"/>
      <c r="X55" s="988"/>
      <c r="Y55" s="988"/>
      <c r="Z55" s="988"/>
      <c r="AA55" s="989"/>
      <c r="AB55" s="424"/>
    </row>
    <row r="56" spans="2:28" x14ac:dyDescent="0.2">
      <c r="B56" s="425"/>
      <c r="C56" s="987"/>
      <c r="D56" s="988"/>
      <c r="E56" s="988"/>
      <c r="F56" s="988"/>
      <c r="G56" s="988"/>
      <c r="H56" s="988"/>
      <c r="I56" s="988"/>
      <c r="J56" s="988"/>
      <c r="K56" s="988"/>
      <c r="L56" s="988"/>
      <c r="M56" s="988"/>
      <c r="N56" s="988"/>
      <c r="O56" s="988"/>
      <c r="P56" s="988"/>
      <c r="Q56" s="988"/>
      <c r="R56" s="988"/>
      <c r="S56" s="988"/>
      <c r="T56" s="988"/>
      <c r="U56" s="988"/>
      <c r="V56" s="988"/>
      <c r="W56" s="988"/>
      <c r="X56" s="988"/>
      <c r="Y56" s="988"/>
      <c r="Z56" s="988"/>
      <c r="AA56" s="989"/>
      <c r="AB56" s="424"/>
    </row>
    <row r="57" spans="2:28" ht="15" thickBot="1" x14ac:dyDescent="0.25">
      <c r="B57" s="425"/>
      <c r="C57" s="990"/>
      <c r="D57" s="991"/>
      <c r="E57" s="991"/>
      <c r="F57" s="991"/>
      <c r="G57" s="991"/>
      <c r="H57" s="991"/>
      <c r="I57" s="991"/>
      <c r="J57" s="991"/>
      <c r="K57" s="991"/>
      <c r="L57" s="991"/>
      <c r="M57" s="991"/>
      <c r="N57" s="991"/>
      <c r="O57" s="991"/>
      <c r="P57" s="991"/>
      <c r="Q57" s="991"/>
      <c r="R57" s="991"/>
      <c r="S57" s="991"/>
      <c r="T57" s="991"/>
      <c r="U57" s="991"/>
      <c r="V57" s="991"/>
      <c r="W57" s="991"/>
      <c r="X57" s="991"/>
      <c r="Y57" s="991"/>
      <c r="Z57" s="991"/>
      <c r="AA57" s="992"/>
      <c r="AB57" s="424"/>
    </row>
    <row r="58" spans="2:28" x14ac:dyDescent="0.2">
      <c r="B58" s="423"/>
      <c r="C58" s="446"/>
      <c r="D58" s="446"/>
      <c r="E58" s="446"/>
      <c r="F58" s="446"/>
      <c r="G58" s="446"/>
      <c r="H58" s="446"/>
      <c r="I58" s="446"/>
      <c r="J58" s="446"/>
      <c r="K58" s="446"/>
      <c r="L58" s="446"/>
      <c r="M58" s="446"/>
      <c r="N58" s="446"/>
      <c r="O58" s="446"/>
      <c r="P58" s="446"/>
      <c r="Q58" s="446"/>
      <c r="R58" s="446"/>
      <c r="S58" s="446"/>
      <c r="T58" s="446"/>
      <c r="U58" s="446"/>
      <c r="V58" s="446"/>
      <c r="W58" s="446"/>
      <c r="X58" s="446"/>
      <c r="Y58" s="446"/>
      <c r="Z58" s="446"/>
      <c r="AA58" s="446"/>
      <c r="AB58" s="422"/>
    </row>
    <row r="59" spans="2:28" ht="15" thickBot="1" x14ac:dyDescent="0.25">
      <c r="B59" s="421"/>
      <c r="C59" s="447"/>
      <c r="D59" s="447"/>
      <c r="E59" s="447"/>
      <c r="F59" s="447"/>
      <c r="G59" s="447"/>
      <c r="H59" s="447"/>
      <c r="I59" s="447"/>
      <c r="J59" s="447"/>
      <c r="K59" s="447"/>
      <c r="L59" s="447"/>
      <c r="M59" s="447"/>
      <c r="N59" s="447"/>
      <c r="O59" s="447"/>
      <c r="P59" s="447"/>
      <c r="Q59" s="447"/>
      <c r="R59" s="447"/>
      <c r="S59" s="447"/>
      <c r="T59" s="447"/>
      <c r="U59" s="447"/>
      <c r="V59" s="447"/>
      <c r="W59" s="447"/>
      <c r="X59" s="447"/>
      <c r="Y59" s="447"/>
      <c r="Z59" s="447"/>
      <c r="AA59" s="447"/>
      <c r="AB59" s="420"/>
    </row>
    <row r="60" spans="2:28" ht="15.75" x14ac:dyDescent="0.2">
      <c r="B60" s="418"/>
      <c r="C60" s="1968" t="s">
        <v>46</v>
      </c>
      <c r="D60" s="1969"/>
      <c r="E60" s="1969"/>
      <c r="F60" s="1969"/>
      <c r="G60" s="1969"/>
      <c r="H60" s="1969" t="s">
        <v>91</v>
      </c>
      <c r="I60" s="1969"/>
      <c r="J60" s="1969" t="s">
        <v>64</v>
      </c>
      <c r="K60" s="1969"/>
      <c r="L60" s="1969"/>
      <c r="M60" s="1969"/>
      <c r="N60" s="1969" t="s">
        <v>53</v>
      </c>
      <c r="O60" s="1969"/>
      <c r="P60" s="1969"/>
      <c r="Q60" s="1969"/>
      <c r="R60" s="1969"/>
      <c r="S60" s="1969"/>
      <c r="T60" s="1969"/>
      <c r="U60" s="1969"/>
      <c r="V60" s="2121" t="s">
        <v>54</v>
      </c>
      <c r="W60" s="2121"/>
      <c r="X60" s="2121"/>
      <c r="Y60" s="2121"/>
      <c r="Z60" s="2121"/>
      <c r="AA60" s="2122"/>
      <c r="AB60" s="411"/>
    </row>
    <row r="61" spans="2:28" ht="15.75" x14ac:dyDescent="0.2">
      <c r="B61" s="412"/>
      <c r="C61" s="1970"/>
      <c r="D61" s="1128"/>
      <c r="E61" s="1128"/>
      <c r="F61" s="1128"/>
      <c r="G61" s="1128"/>
      <c r="H61" s="1128"/>
      <c r="I61" s="1128"/>
      <c r="J61" s="1128"/>
      <c r="K61" s="1128"/>
      <c r="L61" s="1128"/>
      <c r="M61" s="1128"/>
      <c r="N61" s="1128"/>
      <c r="O61" s="1128"/>
      <c r="P61" s="1128"/>
      <c r="Q61" s="1128"/>
      <c r="R61" s="1128"/>
      <c r="S61" s="1128"/>
      <c r="T61" s="1128"/>
      <c r="U61" s="1128"/>
      <c r="V61" s="1129"/>
      <c r="W61" s="1129"/>
      <c r="X61" s="1129"/>
      <c r="Y61" s="1129"/>
      <c r="Z61" s="1129"/>
      <c r="AA61" s="2123"/>
      <c r="AB61" s="411"/>
    </row>
    <row r="62" spans="2:28" ht="16.5" thickBot="1" x14ac:dyDescent="0.25">
      <c r="B62" s="412"/>
      <c r="C62" s="2119"/>
      <c r="D62" s="2120"/>
      <c r="E62" s="2120"/>
      <c r="F62" s="2120"/>
      <c r="G62" s="2120"/>
      <c r="H62" s="2120"/>
      <c r="I62" s="2120"/>
      <c r="J62" s="2120"/>
      <c r="K62" s="2120"/>
      <c r="L62" s="2120"/>
      <c r="M62" s="2120"/>
      <c r="N62" s="2120"/>
      <c r="O62" s="2120"/>
      <c r="P62" s="2120"/>
      <c r="Q62" s="2120"/>
      <c r="R62" s="2120"/>
      <c r="S62" s="2120"/>
      <c r="T62" s="2120"/>
      <c r="U62" s="2120"/>
      <c r="V62" s="2124"/>
      <c r="W62" s="2124"/>
      <c r="X62" s="2124"/>
      <c r="Y62" s="2124"/>
      <c r="Z62" s="2124"/>
      <c r="AA62" s="2125"/>
      <c r="AB62" s="411"/>
    </row>
    <row r="63" spans="2:28" ht="87" customHeight="1" x14ac:dyDescent="0.2">
      <c r="B63" s="418"/>
      <c r="C63" s="973" t="s">
        <v>853</v>
      </c>
      <c r="D63" s="974"/>
      <c r="E63" s="974"/>
      <c r="F63" s="974"/>
      <c r="G63" s="975"/>
      <c r="H63" s="2373">
        <v>98</v>
      </c>
      <c r="I63" s="2373"/>
      <c r="J63" s="2374">
        <v>0.97309999999999997</v>
      </c>
      <c r="K63" s="2374"/>
      <c r="L63" s="2374"/>
      <c r="M63" s="2374"/>
      <c r="N63" s="2370" t="s">
        <v>1081</v>
      </c>
      <c r="O63" s="2370"/>
      <c r="P63" s="2370"/>
      <c r="Q63" s="2370"/>
      <c r="R63" s="2370"/>
      <c r="S63" s="2370"/>
      <c r="T63" s="2370"/>
      <c r="U63" s="2370"/>
      <c r="V63" s="2032" t="s">
        <v>1082</v>
      </c>
      <c r="W63" s="2032"/>
      <c r="X63" s="2032"/>
      <c r="Y63" s="2032"/>
      <c r="Z63" s="2032"/>
      <c r="AA63" s="2375"/>
      <c r="AB63" s="417"/>
    </row>
    <row r="64" spans="2:28" ht="181.5" customHeight="1" x14ac:dyDescent="0.2">
      <c r="B64" s="418"/>
      <c r="C64" s="973" t="s">
        <v>855</v>
      </c>
      <c r="D64" s="974"/>
      <c r="E64" s="974"/>
      <c r="F64" s="974"/>
      <c r="G64" s="975"/>
      <c r="H64" s="2032">
        <v>89</v>
      </c>
      <c r="I64" s="2032"/>
      <c r="J64" s="2032">
        <v>78.150000000000006</v>
      </c>
      <c r="K64" s="2032"/>
      <c r="L64" s="2032"/>
      <c r="M64" s="2032"/>
      <c r="N64" s="2370" t="s">
        <v>1083</v>
      </c>
      <c r="O64" s="2370"/>
      <c r="P64" s="2370"/>
      <c r="Q64" s="2370"/>
      <c r="R64" s="2370"/>
      <c r="S64" s="2370"/>
      <c r="T64" s="2370"/>
      <c r="U64" s="2370"/>
      <c r="V64" s="2371" t="s">
        <v>1084</v>
      </c>
      <c r="W64" s="2371"/>
      <c r="X64" s="2371"/>
      <c r="Y64" s="2371"/>
      <c r="Z64" s="2371"/>
      <c r="AA64" s="2372"/>
      <c r="AB64" s="417"/>
    </row>
    <row r="65" spans="2:28" ht="13.5" customHeight="1" x14ac:dyDescent="0.2">
      <c r="B65" s="444"/>
      <c r="C65" s="446"/>
      <c r="D65" s="446"/>
      <c r="E65" s="446"/>
      <c r="F65" s="446"/>
      <c r="G65" s="446"/>
      <c r="H65" s="446"/>
      <c r="I65" s="446"/>
      <c r="J65" s="446"/>
      <c r="K65" s="446"/>
      <c r="L65" s="446"/>
      <c r="M65" s="446"/>
      <c r="N65" s="446"/>
      <c r="O65" s="446"/>
      <c r="P65" s="446"/>
      <c r="Q65" s="446"/>
      <c r="R65" s="446"/>
      <c r="S65" s="446"/>
      <c r="T65" s="446"/>
      <c r="U65" s="446"/>
      <c r="V65" s="446"/>
      <c r="W65" s="446"/>
      <c r="X65" s="446"/>
      <c r="Y65" s="446"/>
      <c r="Z65" s="446"/>
      <c r="AA65" s="446"/>
      <c r="AB65" s="445"/>
    </row>
    <row r="104" ht="6" customHeight="1" x14ac:dyDescent="0.2"/>
  </sheetData>
  <mergeCells count="86">
    <mergeCell ref="C63:G63"/>
    <mergeCell ref="H63:I63"/>
    <mergeCell ref="J63:M63"/>
    <mergeCell ref="N63:U63"/>
    <mergeCell ref="V63:AA63"/>
    <mergeCell ref="C64:G64"/>
    <mergeCell ref="H64:I64"/>
    <mergeCell ref="J64:M64"/>
    <mergeCell ref="N64:U64"/>
    <mergeCell ref="V64:AA64"/>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34:AA35"/>
    <mergeCell ref="C36:G37"/>
    <mergeCell ref="H36:H37"/>
    <mergeCell ref="I36:I37"/>
    <mergeCell ref="J36:J37"/>
    <mergeCell ref="K36:AA37"/>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26:H26"/>
    <mergeCell ref="I26:AA26"/>
    <mergeCell ref="C28:H28"/>
    <mergeCell ref="I28:J28"/>
    <mergeCell ref="K28:N28"/>
    <mergeCell ref="O28:Q28"/>
    <mergeCell ref="S28:T28"/>
    <mergeCell ref="V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 right="0.7" top="0.75" bottom="0.75" header="0.3" footer="0.3"/>
  <drawing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E101"/>
  <sheetViews>
    <sheetView workbookViewId="0">
      <selection activeCell="AE13" sqref="AE13"/>
    </sheetView>
  </sheetViews>
  <sheetFormatPr baseColWidth="10" defaultColWidth="3.7109375" defaultRowHeight="14.25" x14ac:dyDescent="0.2"/>
  <cols>
    <col min="1" max="1" width="3.7109375" style="419"/>
    <col min="2" max="2" width="2.85546875" style="419" customWidth="1"/>
    <col min="3" max="6" width="2.7109375" style="419" customWidth="1"/>
    <col min="7" max="7" width="7.28515625" style="419" customWidth="1"/>
    <col min="8" max="8" width="14.28515625" style="419" customWidth="1"/>
    <col min="9" max="9" width="13.42578125" style="419" customWidth="1"/>
    <col min="10" max="10" width="15" style="419" customWidth="1"/>
    <col min="11" max="12" width="3.42578125" style="419" customWidth="1"/>
    <col min="13" max="15" width="2.7109375" style="419" customWidth="1"/>
    <col min="16" max="16" width="3.42578125" style="419" customWidth="1"/>
    <col min="17" max="17" width="3.5703125" style="419" customWidth="1"/>
    <col min="18" max="18" width="3.7109375" style="419"/>
    <col min="19" max="19" width="5.85546875" style="419" customWidth="1"/>
    <col min="20" max="20" width="7.42578125" style="419" customWidth="1"/>
    <col min="21" max="21" width="3.5703125" style="419" customWidth="1"/>
    <col min="22" max="22" width="3.7109375" style="419"/>
    <col min="23" max="25" width="5" style="419" customWidth="1"/>
    <col min="26" max="26" width="6.7109375" style="419" customWidth="1"/>
    <col min="27" max="27" width="4.140625" style="419" customWidth="1"/>
    <col min="28" max="28" width="2" style="419" customWidth="1"/>
    <col min="29" max="30" width="3.7109375" style="419"/>
    <col min="31" max="31" width="80.7109375" style="419" customWidth="1"/>
    <col min="32" max="16384" width="3.7109375" style="419"/>
  </cols>
  <sheetData>
    <row r="1" spans="2:28" ht="15" thickBot="1" x14ac:dyDescent="0.25">
      <c r="B1" s="442"/>
      <c r="C1" s="442"/>
      <c r="D1" s="442"/>
      <c r="E1" s="442"/>
      <c r="F1" s="442"/>
    </row>
    <row r="2" spans="2:28" ht="45.75" customHeight="1" x14ac:dyDescent="0.2">
      <c r="B2" s="719"/>
      <c r="C2" s="720"/>
      <c r="D2" s="720"/>
      <c r="E2" s="720"/>
      <c r="F2" s="720"/>
      <c r="G2" s="720"/>
      <c r="H2" s="725" t="s">
        <v>0</v>
      </c>
      <c r="I2" s="725"/>
      <c r="J2" s="725"/>
      <c r="K2" s="725"/>
      <c r="L2" s="725"/>
      <c r="M2" s="725"/>
      <c r="N2" s="725"/>
      <c r="O2" s="725"/>
      <c r="P2" s="725"/>
      <c r="Q2" s="725"/>
      <c r="R2" s="725"/>
      <c r="S2" s="725"/>
      <c r="T2" s="725"/>
      <c r="U2" s="725"/>
      <c r="V2" s="725"/>
      <c r="W2" s="725"/>
      <c r="X2" s="725"/>
      <c r="Y2" s="725"/>
      <c r="Z2" s="725"/>
      <c r="AA2" s="725"/>
      <c r="AB2" s="726"/>
    </row>
    <row r="3" spans="2:28" ht="15" x14ac:dyDescent="0.2">
      <c r="B3" s="721"/>
      <c r="C3" s="722"/>
      <c r="D3" s="722"/>
      <c r="E3" s="722"/>
      <c r="F3" s="722"/>
      <c r="G3" s="722"/>
      <c r="H3" s="727" t="s">
        <v>1</v>
      </c>
      <c r="I3" s="727"/>
      <c r="J3" s="727"/>
      <c r="K3" s="727"/>
      <c r="L3" s="727"/>
      <c r="M3" s="727"/>
      <c r="N3" s="727"/>
      <c r="O3" s="727"/>
      <c r="P3" s="727" t="s">
        <v>2</v>
      </c>
      <c r="Q3" s="727"/>
      <c r="R3" s="727"/>
      <c r="S3" s="727"/>
      <c r="T3" s="727"/>
      <c r="U3" s="727"/>
      <c r="V3" s="727"/>
      <c r="W3" s="727"/>
      <c r="X3" s="727"/>
      <c r="Y3" s="727"/>
      <c r="Z3" s="727"/>
      <c r="AA3" s="727"/>
      <c r="AB3" s="728"/>
    </row>
    <row r="4" spans="2:28" ht="15.75" thickBot="1" x14ac:dyDescent="0.25">
      <c r="B4" s="723"/>
      <c r="C4" s="724"/>
      <c r="D4" s="724"/>
      <c r="E4" s="724"/>
      <c r="F4" s="724"/>
      <c r="G4" s="724"/>
      <c r="H4" s="729" t="s">
        <v>3</v>
      </c>
      <c r="I4" s="729"/>
      <c r="J4" s="729"/>
      <c r="K4" s="729"/>
      <c r="L4" s="729"/>
      <c r="M4" s="729"/>
      <c r="N4" s="729"/>
      <c r="O4" s="729"/>
      <c r="P4" s="729"/>
      <c r="Q4" s="729"/>
      <c r="R4" s="729"/>
      <c r="S4" s="729"/>
      <c r="T4" s="729"/>
      <c r="U4" s="729"/>
      <c r="V4" s="729"/>
      <c r="W4" s="729"/>
      <c r="X4" s="729"/>
      <c r="Y4" s="729"/>
      <c r="Z4" s="729"/>
      <c r="AA4" s="729"/>
      <c r="AB4" s="730"/>
    </row>
    <row r="5" spans="2:28" ht="15" x14ac:dyDescent="0.2">
      <c r="H5" s="441"/>
      <c r="I5" s="441"/>
      <c r="J5" s="441"/>
      <c r="K5" s="441"/>
      <c r="L5" s="441"/>
      <c r="M5" s="441"/>
      <c r="N5" s="441"/>
      <c r="O5" s="441"/>
      <c r="P5" s="441"/>
      <c r="Q5" s="441"/>
      <c r="R5" s="441"/>
      <c r="S5" s="441"/>
      <c r="T5" s="441"/>
      <c r="U5" s="441"/>
      <c r="V5" s="441"/>
      <c r="W5" s="441"/>
      <c r="X5" s="441"/>
      <c r="Y5" s="441"/>
      <c r="Z5" s="441"/>
      <c r="AA5" s="441"/>
      <c r="AB5" s="441"/>
    </row>
    <row r="6" spans="2:28" ht="15.75" thickBot="1" x14ac:dyDescent="0.25">
      <c r="B6" s="440"/>
      <c r="C6" s="437"/>
      <c r="D6" s="437"/>
      <c r="E6" s="437"/>
      <c r="F6" s="437"/>
      <c r="G6" s="437"/>
      <c r="H6" s="437"/>
      <c r="I6" s="439"/>
      <c r="J6" s="439"/>
      <c r="K6" s="439"/>
      <c r="L6" s="439"/>
      <c r="M6" s="439"/>
      <c r="N6" s="439"/>
      <c r="O6" s="439"/>
      <c r="P6" s="439"/>
      <c r="Q6" s="439"/>
      <c r="R6" s="438"/>
      <c r="S6" s="438"/>
      <c r="T6" s="438"/>
      <c r="U6" s="438"/>
      <c r="V6" s="438"/>
      <c r="W6" s="437"/>
      <c r="X6" s="437"/>
      <c r="Y6" s="437"/>
      <c r="Z6" s="437"/>
      <c r="AA6" s="437"/>
      <c r="AB6" s="436"/>
    </row>
    <row r="7" spans="2:28" ht="15" customHeight="1" x14ac:dyDescent="0.2">
      <c r="B7" s="433"/>
      <c r="C7" s="666" t="s">
        <v>4</v>
      </c>
      <c r="D7" s="667"/>
      <c r="E7" s="667"/>
      <c r="F7" s="667"/>
      <c r="G7" s="667"/>
      <c r="H7" s="668"/>
      <c r="I7" s="700" t="s">
        <v>1085</v>
      </c>
      <c r="J7" s="701"/>
      <c r="K7" s="701"/>
      <c r="L7" s="701"/>
      <c r="M7" s="701"/>
      <c r="N7" s="701"/>
      <c r="O7" s="701"/>
      <c r="P7" s="701"/>
      <c r="Q7" s="701"/>
      <c r="R7" s="701"/>
      <c r="S7" s="701"/>
      <c r="T7" s="701"/>
      <c r="U7" s="701"/>
      <c r="V7" s="701"/>
      <c r="W7" s="701"/>
      <c r="X7" s="701"/>
      <c r="Y7" s="701"/>
      <c r="Z7" s="701"/>
      <c r="AA7" s="702"/>
      <c r="AB7" s="432"/>
    </row>
    <row r="8" spans="2:28" ht="15.75" thickBot="1" x14ac:dyDescent="0.25">
      <c r="B8" s="433"/>
      <c r="C8" s="669"/>
      <c r="D8" s="670"/>
      <c r="E8" s="670"/>
      <c r="F8" s="670"/>
      <c r="G8" s="670"/>
      <c r="H8" s="671"/>
      <c r="I8" s="703"/>
      <c r="J8" s="704"/>
      <c r="K8" s="704"/>
      <c r="L8" s="704"/>
      <c r="M8" s="704"/>
      <c r="N8" s="704"/>
      <c r="O8" s="704"/>
      <c r="P8" s="704"/>
      <c r="Q8" s="704"/>
      <c r="R8" s="704"/>
      <c r="S8" s="704"/>
      <c r="T8" s="704"/>
      <c r="U8" s="704"/>
      <c r="V8" s="704"/>
      <c r="W8" s="704"/>
      <c r="X8" s="704"/>
      <c r="Y8" s="704"/>
      <c r="Z8" s="704"/>
      <c r="AA8" s="705"/>
      <c r="AB8" s="432"/>
    </row>
    <row r="9" spans="2:28" ht="15.75" thickBot="1" x14ac:dyDescent="0.25">
      <c r="B9" s="433"/>
      <c r="C9" s="434"/>
      <c r="D9" s="434"/>
      <c r="E9" s="434"/>
      <c r="F9" s="434"/>
      <c r="G9" s="434"/>
      <c r="H9" s="434"/>
      <c r="I9" s="435"/>
      <c r="J9" s="435"/>
      <c r="K9" s="435"/>
      <c r="L9" s="435"/>
      <c r="M9" s="435"/>
      <c r="N9" s="435"/>
      <c r="O9" s="435"/>
      <c r="P9" s="435"/>
      <c r="Q9" s="435"/>
      <c r="R9" s="431"/>
      <c r="S9" s="431"/>
      <c r="T9" s="431"/>
      <c r="U9" s="431"/>
      <c r="V9" s="431"/>
      <c r="W9" s="434"/>
      <c r="X9" s="434"/>
      <c r="Y9" s="434"/>
      <c r="Z9" s="434"/>
      <c r="AA9" s="434"/>
      <c r="AB9" s="432"/>
    </row>
    <row r="10" spans="2:28" ht="15" customHeight="1" thickBot="1" x14ac:dyDescent="0.25">
      <c r="B10" s="433"/>
      <c r="C10" s="666" t="s">
        <v>6</v>
      </c>
      <c r="D10" s="667"/>
      <c r="E10" s="667"/>
      <c r="F10" s="667"/>
      <c r="G10" s="667"/>
      <c r="H10" s="668"/>
      <c r="I10" s="711" t="s">
        <v>1086</v>
      </c>
      <c r="J10" s="712"/>
      <c r="K10" s="712"/>
      <c r="L10" s="712"/>
      <c r="M10" s="712"/>
      <c r="N10" s="712"/>
      <c r="O10" s="712"/>
      <c r="P10" s="712"/>
      <c r="Q10" s="713"/>
      <c r="R10" s="708" t="s">
        <v>8</v>
      </c>
      <c r="S10" s="709"/>
      <c r="T10" s="709"/>
      <c r="U10" s="710"/>
      <c r="V10" s="608" t="s">
        <v>9</v>
      </c>
      <c r="W10" s="609"/>
      <c r="X10" s="609"/>
      <c r="Y10" s="609"/>
      <c r="Z10" s="609"/>
      <c r="AA10" s="610"/>
      <c r="AB10" s="432"/>
    </row>
    <row r="11" spans="2:28" ht="19.899999999999999" customHeight="1" thickBot="1" x14ac:dyDescent="0.25">
      <c r="B11" s="433"/>
      <c r="C11" s="669"/>
      <c r="D11" s="670"/>
      <c r="E11" s="670"/>
      <c r="F11" s="670"/>
      <c r="G11" s="670"/>
      <c r="H11" s="671"/>
      <c r="I11" s="714"/>
      <c r="J11" s="715"/>
      <c r="K11" s="715"/>
      <c r="L11" s="715"/>
      <c r="M11" s="715"/>
      <c r="N11" s="715"/>
      <c r="O11" s="715"/>
      <c r="P11" s="715"/>
      <c r="Q11" s="716"/>
      <c r="R11" s="640" t="s">
        <v>1087</v>
      </c>
      <c r="S11" s="717"/>
      <c r="T11" s="717"/>
      <c r="U11" s="718"/>
      <c r="V11" s="699">
        <v>2</v>
      </c>
      <c r="W11" s="706"/>
      <c r="X11" s="706"/>
      <c r="Y11" s="706"/>
      <c r="Z11" s="706"/>
      <c r="AA11" s="707"/>
      <c r="AB11" s="432"/>
    </row>
    <row r="12" spans="2:28" ht="10.15" customHeight="1" thickBot="1" x14ac:dyDescent="0.25">
      <c r="B12" s="425"/>
      <c r="C12" s="428"/>
      <c r="D12" s="428"/>
      <c r="E12" s="428"/>
      <c r="F12" s="428"/>
      <c r="G12" s="428"/>
      <c r="H12" s="428"/>
      <c r="I12" s="428"/>
      <c r="J12" s="428"/>
      <c r="K12" s="428"/>
      <c r="L12" s="428"/>
      <c r="M12" s="428"/>
      <c r="N12" s="428"/>
      <c r="O12" s="428"/>
      <c r="P12" s="428"/>
      <c r="Q12" s="428"/>
      <c r="R12" s="428"/>
      <c r="S12" s="428"/>
      <c r="T12" s="428"/>
      <c r="U12" s="428"/>
      <c r="V12" s="428"/>
      <c r="W12" s="428"/>
      <c r="X12" s="428"/>
      <c r="Y12" s="428"/>
      <c r="Z12" s="428"/>
      <c r="AA12" s="428"/>
      <c r="AB12" s="424"/>
    </row>
    <row r="13" spans="2:28" ht="18.75" customHeight="1" x14ac:dyDescent="0.2">
      <c r="B13" s="425"/>
      <c r="C13" s="666" t="s">
        <v>11</v>
      </c>
      <c r="D13" s="667"/>
      <c r="E13" s="667"/>
      <c r="F13" s="667"/>
      <c r="G13" s="667"/>
      <c r="H13" s="668"/>
      <c r="I13" s="672" t="s">
        <v>1088</v>
      </c>
      <c r="J13" s="673"/>
      <c r="K13" s="673"/>
      <c r="L13" s="673"/>
      <c r="M13" s="673"/>
      <c r="N13" s="673"/>
      <c r="O13" s="673"/>
      <c r="P13" s="673"/>
      <c r="Q13" s="673"/>
      <c r="R13" s="673"/>
      <c r="S13" s="674"/>
      <c r="T13" s="666" t="s">
        <v>13</v>
      </c>
      <c r="U13" s="667"/>
      <c r="V13" s="667"/>
      <c r="W13" s="667"/>
      <c r="X13" s="667"/>
      <c r="Y13" s="667"/>
      <c r="Z13" s="667"/>
      <c r="AA13" s="668"/>
      <c r="AB13" s="424"/>
    </row>
    <row r="14" spans="2:28" ht="28.15" customHeight="1" thickBot="1" x14ac:dyDescent="0.25">
      <c r="B14" s="425"/>
      <c r="C14" s="669"/>
      <c r="D14" s="670"/>
      <c r="E14" s="670"/>
      <c r="F14" s="670"/>
      <c r="G14" s="670"/>
      <c r="H14" s="671"/>
      <c r="I14" s="675"/>
      <c r="J14" s="676"/>
      <c r="K14" s="676"/>
      <c r="L14" s="676"/>
      <c r="M14" s="676"/>
      <c r="N14" s="676"/>
      <c r="O14" s="676"/>
      <c r="P14" s="676"/>
      <c r="Q14" s="676"/>
      <c r="R14" s="676"/>
      <c r="S14" s="677"/>
      <c r="T14" s="678" t="s">
        <v>71</v>
      </c>
      <c r="U14" s="679"/>
      <c r="V14" s="679"/>
      <c r="W14" s="679"/>
      <c r="X14" s="679"/>
      <c r="Y14" s="679"/>
      <c r="Z14" s="679"/>
      <c r="AA14" s="680"/>
      <c r="AB14" s="424"/>
    </row>
    <row r="15" spans="2:28" ht="10.15" customHeight="1" thickBot="1" x14ac:dyDescent="0.25">
      <c r="B15" s="425"/>
      <c r="C15" s="428"/>
      <c r="D15" s="428"/>
      <c r="E15" s="428"/>
      <c r="F15" s="428"/>
      <c r="G15" s="428"/>
      <c r="H15" s="428"/>
      <c r="I15" s="428"/>
      <c r="J15" s="428"/>
      <c r="K15" s="428"/>
      <c r="L15" s="428"/>
      <c r="M15" s="428"/>
      <c r="N15" s="428"/>
      <c r="O15" s="428"/>
      <c r="P15" s="428"/>
      <c r="Q15" s="428"/>
      <c r="R15" s="428"/>
      <c r="S15" s="428"/>
      <c r="T15" s="428"/>
      <c r="U15" s="428"/>
      <c r="V15" s="428"/>
      <c r="W15" s="428"/>
      <c r="X15" s="428"/>
      <c r="Y15" s="428"/>
      <c r="Z15" s="428"/>
      <c r="AA15" s="428"/>
      <c r="AB15" s="424"/>
    </row>
    <row r="16" spans="2:28" ht="46.15" customHeight="1" thickBot="1" x14ac:dyDescent="0.25">
      <c r="B16" s="425"/>
      <c r="C16" s="629" t="s">
        <v>15</v>
      </c>
      <c r="D16" s="630"/>
      <c r="E16" s="630"/>
      <c r="F16" s="630"/>
      <c r="G16" s="630"/>
      <c r="H16" s="631"/>
      <c r="I16" s="632" t="s">
        <v>1089</v>
      </c>
      <c r="J16" s="633"/>
      <c r="K16" s="633"/>
      <c r="L16" s="633"/>
      <c r="M16" s="633"/>
      <c r="N16" s="633"/>
      <c r="O16" s="633"/>
      <c r="P16" s="633"/>
      <c r="Q16" s="633"/>
      <c r="R16" s="633"/>
      <c r="S16" s="633"/>
      <c r="T16" s="633"/>
      <c r="U16" s="633"/>
      <c r="V16" s="633"/>
      <c r="W16" s="633"/>
      <c r="X16" s="633"/>
      <c r="Y16" s="633"/>
      <c r="Z16" s="633"/>
      <c r="AA16" s="634"/>
      <c r="AB16" s="424"/>
    </row>
    <row r="17" spans="2:31" ht="10.15" customHeight="1" thickBot="1" x14ac:dyDescent="0.25">
      <c r="B17" s="425"/>
      <c r="C17" s="431"/>
      <c r="D17" s="431"/>
      <c r="E17" s="431"/>
      <c r="F17" s="431"/>
      <c r="G17" s="431"/>
      <c r="H17" s="431"/>
      <c r="I17" s="430"/>
      <c r="J17" s="430"/>
      <c r="K17" s="430"/>
      <c r="L17" s="430"/>
      <c r="M17" s="430"/>
      <c r="N17" s="430"/>
      <c r="O17" s="430"/>
      <c r="P17" s="430"/>
      <c r="Q17" s="430"/>
      <c r="R17" s="430"/>
      <c r="S17" s="430"/>
      <c r="T17" s="430"/>
      <c r="U17" s="430"/>
      <c r="V17" s="430"/>
      <c r="W17" s="430"/>
      <c r="X17" s="430"/>
      <c r="Y17" s="430"/>
      <c r="Z17" s="430"/>
      <c r="AA17" s="430"/>
      <c r="AB17" s="424"/>
    </row>
    <row r="18" spans="2:31" ht="64.150000000000006" customHeight="1" thickBot="1" x14ac:dyDescent="0.25">
      <c r="B18" s="425"/>
      <c r="C18" s="629" t="s">
        <v>73</v>
      </c>
      <c r="D18" s="630"/>
      <c r="E18" s="630"/>
      <c r="F18" s="630"/>
      <c r="G18" s="630"/>
      <c r="H18" s="631"/>
      <c r="I18" s="1913" t="s">
        <v>1090</v>
      </c>
      <c r="J18" s="1914"/>
      <c r="K18" s="1914"/>
      <c r="L18" s="1914"/>
      <c r="M18" s="1914"/>
      <c r="N18" s="1914"/>
      <c r="O18" s="1914"/>
      <c r="P18" s="1914"/>
      <c r="Q18" s="1914"/>
      <c r="R18" s="1914"/>
      <c r="S18" s="1914"/>
      <c r="T18" s="1914"/>
      <c r="U18" s="1914"/>
      <c r="V18" s="1914"/>
      <c r="W18" s="1914"/>
      <c r="X18" s="1914"/>
      <c r="Y18" s="1914"/>
      <c r="Z18" s="1914"/>
      <c r="AA18" s="1915"/>
      <c r="AB18" s="424"/>
    </row>
    <row r="19" spans="2:31" ht="8.4499999999999993" customHeight="1" thickBot="1" x14ac:dyDescent="0.25">
      <c r="B19" s="425"/>
      <c r="C19" s="431"/>
      <c r="D19" s="431"/>
      <c r="E19" s="431"/>
      <c r="F19" s="431"/>
      <c r="G19" s="431"/>
      <c r="H19" s="431"/>
      <c r="I19" s="430"/>
      <c r="J19" s="430"/>
      <c r="K19" s="430"/>
      <c r="L19" s="430"/>
      <c r="M19" s="430"/>
      <c r="N19" s="430"/>
      <c r="O19" s="430"/>
      <c r="P19" s="430"/>
      <c r="Q19" s="430"/>
      <c r="R19" s="430"/>
      <c r="S19" s="430"/>
      <c r="T19" s="430"/>
      <c r="U19" s="430"/>
      <c r="V19" s="430"/>
      <c r="W19" s="430"/>
      <c r="X19" s="430"/>
      <c r="Y19" s="430"/>
      <c r="Z19" s="430"/>
      <c r="AA19" s="430"/>
      <c r="AB19" s="424"/>
    </row>
    <row r="20" spans="2:31" ht="16.899999999999999" customHeight="1" x14ac:dyDescent="0.2">
      <c r="B20" s="425"/>
      <c r="C20" s="684" t="s">
        <v>19</v>
      </c>
      <c r="D20" s="685"/>
      <c r="E20" s="685"/>
      <c r="F20" s="685"/>
      <c r="G20" s="685"/>
      <c r="H20" s="686"/>
      <c r="I20" s="690" t="s">
        <v>1091</v>
      </c>
      <c r="J20" s="691"/>
      <c r="K20" s="691"/>
      <c r="L20" s="692"/>
      <c r="M20" s="608" t="s">
        <v>21</v>
      </c>
      <c r="N20" s="609"/>
      <c r="O20" s="609"/>
      <c r="P20" s="609"/>
      <c r="Q20" s="609"/>
      <c r="R20" s="609"/>
      <c r="S20" s="610"/>
      <c r="T20" s="608" t="s">
        <v>22</v>
      </c>
      <c r="U20" s="609"/>
      <c r="V20" s="609"/>
      <c r="W20" s="609"/>
      <c r="X20" s="609"/>
      <c r="Y20" s="609"/>
      <c r="Z20" s="609"/>
      <c r="AA20" s="610"/>
      <c r="AB20" s="424"/>
    </row>
    <row r="21" spans="2:31" ht="20.45" customHeight="1" thickBot="1" x14ac:dyDescent="0.25">
      <c r="B21" s="425"/>
      <c r="C21" s="687"/>
      <c r="D21" s="688"/>
      <c r="E21" s="688"/>
      <c r="F21" s="688"/>
      <c r="G21" s="688"/>
      <c r="H21" s="689"/>
      <c r="I21" s="693"/>
      <c r="J21" s="694"/>
      <c r="K21" s="694"/>
      <c r="L21" s="695"/>
      <c r="M21" s="696" t="s">
        <v>23</v>
      </c>
      <c r="N21" s="697"/>
      <c r="O21" s="697"/>
      <c r="P21" s="697"/>
      <c r="Q21" s="697"/>
      <c r="R21" s="697"/>
      <c r="S21" s="698"/>
      <c r="T21" s="699" t="s">
        <v>24</v>
      </c>
      <c r="U21" s="697"/>
      <c r="V21" s="697"/>
      <c r="W21" s="697"/>
      <c r="X21" s="697"/>
      <c r="Y21" s="697"/>
      <c r="Z21" s="697"/>
      <c r="AA21" s="698"/>
      <c r="AB21" s="424"/>
    </row>
    <row r="22" spans="2:31" ht="8.4499999999999993" customHeight="1" thickBot="1" x14ac:dyDescent="0.25">
      <c r="B22" s="425"/>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4"/>
    </row>
    <row r="23" spans="2:31" ht="25.15" customHeight="1" x14ac:dyDescent="0.2">
      <c r="B23" s="425"/>
      <c r="C23" s="608" t="s">
        <v>25</v>
      </c>
      <c r="D23" s="609"/>
      <c r="E23" s="609"/>
      <c r="F23" s="609"/>
      <c r="G23" s="609"/>
      <c r="H23" s="609"/>
      <c r="I23" s="610"/>
      <c r="J23" s="608" t="s">
        <v>26</v>
      </c>
      <c r="K23" s="609"/>
      <c r="L23" s="609"/>
      <c r="M23" s="609"/>
      <c r="N23" s="609"/>
      <c r="O23" s="609"/>
      <c r="P23" s="610"/>
      <c r="Q23" s="608" t="s">
        <v>27</v>
      </c>
      <c r="R23" s="609"/>
      <c r="S23" s="609"/>
      <c r="T23" s="609"/>
      <c r="U23" s="609"/>
      <c r="V23" s="609"/>
      <c r="W23" s="609"/>
      <c r="X23" s="609"/>
      <c r="Y23" s="609"/>
      <c r="Z23" s="609"/>
      <c r="AA23" s="610"/>
      <c r="AB23" s="424"/>
      <c r="AE23" s="419" t="s">
        <v>1092</v>
      </c>
    </row>
    <row r="24" spans="2:31" ht="39.6" customHeight="1" thickBot="1" x14ac:dyDescent="0.25">
      <c r="B24" s="425"/>
      <c r="C24" s="611" t="s">
        <v>1093</v>
      </c>
      <c r="D24" s="612"/>
      <c r="E24" s="612"/>
      <c r="F24" s="612"/>
      <c r="G24" s="612"/>
      <c r="H24" s="612"/>
      <c r="I24" s="613"/>
      <c r="J24" s="611" t="s">
        <v>1094</v>
      </c>
      <c r="K24" s="612"/>
      <c r="L24" s="612"/>
      <c r="M24" s="612"/>
      <c r="N24" s="612"/>
      <c r="O24" s="612"/>
      <c r="P24" s="613"/>
      <c r="Q24" s="614" t="s">
        <v>1095</v>
      </c>
      <c r="R24" s="615"/>
      <c r="S24" s="615"/>
      <c r="T24" s="615"/>
      <c r="U24" s="615"/>
      <c r="V24" s="615"/>
      <c r="W24" s="615"/>
      <c r="X24" s="615"/>
      <c r="Y24" s="615"/>
      <c r="Z24" s="615"/>
      <c r="AA24" s="616"/>
      <c r="AB24" s="424"/>
    </row>
    <row r="25" spans="2:31" ht="11.45" customHeight="1" thickBot="1" x14ac:dyDescent="0.25">
      <c r="B25" s="425"/>
      <c r="C25" s="428"/>
      <c r="D25" s="428"/>
      <c r="E25" s="428"/>
      <c r="F25" s="428"/>
      <c r="G25" s="428"/>
      <c r="H25" s="428"/>
      <c r="I25" s="428"/>
      <c r="J25" s="428"/>
      <c r="K25" s="428"/>
      <c r="L25" s="428"/>
      <c r="M25" s="428"/>
      <c r="N25" s="428"/>
      <c r="O25" s="428"/>
      <c r="P25" s="428"/>
      <c r="Q25" s="428"/>
      <c r="R25" s="428"/>
      <c r="S25" s="428"/>
      <c r="T25" s="428"/>
      <c r="U25" s="428"/>
      <c r="V25" s="428"/>
      <c r="W25" s="428"/>
      <c r="X25" s="428"/>
      <c r="Y25" s="428"/>
      <c r="Z25" s="428"/>
      <c r="AA25" s="428"/>
      <c r="AB25" s="424"/>
    </row>
    <row r="26" spans="2:31" ht="22.9" customHeight="1" thickBot="1" x14ac:dyDescent="0.25">
      <c r="B26" s="425"/>
      <c r="C26" s="629" t="s">
        <v>31</v>
      </c>
      <c r="D26" s="630"/>
      <c r="E26" s="630"/>
      <c r="F26" s="630"/>
      <c r="G26" s="630"/>
      <c r="H26" s="631"/>
      <c r="I26" s="2400" t="s">
        <v>1096</v>
      </c>
      <c r="J26" s="2401"/>
      <c r="K26" s="2401"/>
      <c r="L26" s="2401"/>
      <c r="M26" s="2401"/>
      <c r="N26" s="2401"/>
      <c r="O26" s="2401"/>
      <c r="P26" s="2401"/>
      <c r="Q26" s="2401"/>
      <c r="R26" s="2401"/>
      <c r="S26" s="2401"/>
      <c r="T26" s="2401"/>
      <c r="U26" s="2401"/>
      <c r="V26" s="2401"/>
      <c r="W26" s="2401"/>
      <c r="X26" s="2401"/>
      <c r="Y26" s="2401"/>
      <c r="Z26" s="2401"/>
      <c r="AA26" s="2402"/>
      <c r="AB26" s="424"/>
      <c r="AE26" s="2403" t="s">
        <v>1097</v>
      </c>
    </row>
    <row r="27" spans="2:31" ht="9" customHeight="1" thickBot="1" x14ac:dyDescent="0.25">
      <c r="B27" s="425"/>
      <c r="C27" s="431"/>
      <c r="D27" s="431"/>
      <c r="E27" s="431"/>
      <c r="F27" s="431"/>
      <c r="G27" s="431"/>
      <c r="H27" s="431"/>
      <c r="I27" s="430"/>
      <c r="J27" s="430"/>
      <c r="K27" s="430"/>
      <c r="L27" s="430"/>
      <c r="M27" s="430"/>
      <c r="N27" s="430"/>
      <c r="O27" s="430"/>
      <c r="P27" s="430"/>
      <c r="Q27" s="430"/>
      <c r="R27" s="430"/>
      <c r="S27" s="430"/>
      <c r="T27" s="430"/>
      <c r="U27" s="430"/>
      <c r="V27" s="430"/>
      <c r="W27" s="430"/>
      <c r="X27" s="430"/>
      <c r="Y27" s="430"/>
      <c r="Z27" s="430"/>
      <c r="AA27" s="430"/>
      <c r="AB27" s="424"/>
      <c r="AE27" s="2403"/>
    </row>
    <row r="28" spans="2:31" ht="43.15" customHeight="1" thickBot="1" x14ac:dyDescent="0.25">
      <c r="B28" s="425"/>
      <c r="C28" s="629" t="s">
        <v>33</v>
      </c>
      <c r="D28" s="630"/>
      <c r="E28" s="630"/>
      <c r="F28" s="630"/>
      <c r="G28" s="630"/>
      <c r="H28" s="631"/>
      <c r="I28" s="640" t="s">
        <v>781</v>
      </c>
      <c r="J28" s="632"/>
      <c r="K28" s="617" t="s">
        <v>34</v>
      </c>
      <c r="L28" s="618"/>
      <c r="M28" s="618"/>
      <c r="N28" s="619"/>
      <c r="O28" s="683" t="s">
        <v>35</v>
      </c>
      <c r="P28" s="681"/>
      <c r="Q28" s="681"/>
      <c r="R28" s="682"/>
      <c r="S28" s="32"/>
      <c r="T28" s="681" t="s">
        <v>36</v>
      </c>
      <c r="U28" s="681"/>
      <c r="V28" s="682"/>
      <c r="W28" s="31" t="s">
        <v>37</v>
      </c>
      <c r="X28" s="635" t="s">
        <v>38</v>
      </c>
      <c r="Y28" s="636"/>
      <c r="Z28" s="637"/>
      <c r="AA28" s="429"/>
      <c r="AB28" s="424"/>
      <c r="AE28" s="419" t="s">
        <v>1098</v>
      </c>
    </row>
    <row r="29" spans="2:31" ht="10.15" customHeight="1" thickBot="1" x14ac:dyDescent="0.25">
      <c r="B29" s="425"/>
      <c r="C29" s="428"/>
      <c r="D29" s="428"/>
      <c r="E29" s="428"/>
      <c r="F29" s="428"/>
      <c r="G29" s="428"/>
      <c r="H29" s="428"/>
      <c r="I29" s="428"/>
      <c r="J29" s="428"/>
      <c r="K29" s="428"/>
      <c r="L29" s="428"/>
      <c r="M29" s="428"/>
      <c r="N29" s="428"/>
      <c r="O29" s="428"/>
      <c r="P29" s="428"/>
      <c r="Q29" s="428"/>
      <c r="R29" s="428"/>
      <c r="S29" s="428"/>
      <c r="T29" s="428"/>
      <c r="U29" s="428"/>
      <c r="V29" s="428"/>
      <c r="W29" s="428"/>
      <c r="X29" s="428"/>
      <c r="Y29" s="428"/>
      <c r="Z29" s="428"/>
      <c r="AA29" s="428"/>
      <c r="AB29" s="424"/>
    </row>
    <row r="30" spans="2:31" ht="15" customHeight="1" x14ac:dyDescent="0.25">
      <c r="B30" s="425"/>
      <c r="C30" s="651" t="s">
        <v>39</v>
      </c>
      <c r="D30" s="652"/>
      <c r="E30" s="652"/>
      <c r="F30" s="652"/>
      <c r="G30" s="652"/>
      <c r="H30" s="652"/>
      <c r="I30" s="652"/>
      <c r="J30" s="653"/>
      <c r="K30" s="660" t="s">
        <v>40</v>
      </c>
      <c r="L30" s="661"/>
      <c r="M30" s="661"/>
      <c r="N30" s="661"/>
      <c r="O30" s="661"/>
      <c r="P30" s="661"/>
      <c r="Q30" s="661"/>
      <c r="R30" s="661"/>
      <c r="S30" s="662" t="s">
        <v>41</v>
      </c>
      <c r="T30" s="662"/>
      <c r="U30" s="662"/>
      <c r="V30" s="662"/>
      <c r="W30" s="662"/>
      <c r="X30" s="663" t="s">
        <v>42</v>
      </c>
      <c r="Y30" s="663"/>
      <c r="Z30" s="663"/>
      <c r="AA30" s="664"/>
      <c r="AB30" s="424"/>
    </row>
    <row r="31" spans="2:31" ht="12" customHeight="1" x14ac:dyDescent="0.2">
      <c r="B31" s="425"/>
      <c r="C31" s="654"/>
      <c r="D31" s="655"/>
      <c r="E31" s="655"/>
      <c r="F31" s="655"/>
      <c r="G31" s="655"/>
      <c r="H31" s="655"/>
      <c r="I31" s="655"/>
      <c r="J31" s="656"/>
      <c r="K31" s="665" t="s">
        <v>43</v>
      </c>
      <c r="L31" s="638"/>
      <c r="M31" s="638"/>
      <c r="N31" s="638"/>
      <c r="O31" s="638" t="s">
        <v>44</v>
      </c>
      <c r="P31" s="638"/>
      <c r="Q31" s="638"/>
      <c r="R31" s="638"/>
      <c r="S31" s="638" t="s">
        <v>43</v>
      </c>
      <c r="T31" s="638"/>
      <c r="U31" s="638" t="s">
        <v>44</v>
      </c>
      <c r="V31" s="638"/>
      <c r="W31" s="638"/>
      <c r="X31" s="638" t="s">
        <v>43</v>
      </c>
      <c r="Y31" s="638"/>
      <c r="Z31" s="638" t="s">
        <v>44</v>
      </c>
      <c r="AA31" s="639"/>
      <c r="AB31" s="424"/>
    </row>
    <row r="32" spans="2:31" ht="15" customHeight="1" thickBot="1" x14ac:dyDescent="0.25">
      <c r="B32" s="425"/>
      <c r="C32" s="657"/>
      <c r="D32" s="658"/>
      <c r="E32" s="658"/>
      <c r="F32" s="658"/>
      <c r="G32" s="658"/>
      <c r="H32" s="658"/>
      <c r="I32" s="658"/>
      <c r="J32" s="659"/>
      <c r="K32" s="896">
        <v>0.7</v>
      </c>
      <c r="L32" s="648"/>
      <c r="M32" s="648"/>
      <c r="N32" s="648"/>
      <c r="O32" s="649">
        <v>0.79</v>
      </c>
      <c r="P32" s="648"/>
      <c r="Q32" s="648"/>
      <c r="R32" s="648"/>
      <c r="S32" s="649">
        <v>0.8</v>
      </c>
      <c r="T32" s="648"/>
      <c r="U32" s="649">
        <v>0.89</v>
      </c>
      <c r="V32" s="648"/>
      <c r="W32" s="648"/>
      <c r="X32" s="649">
        <v>0.9</v>
      </c>
      <c r="Y32" s="648"/>
      <c r="Z32" s="649">
        <v>1</v>
      </c>
      <c r="AA32" s="650"/>
      <c r="AB32" s="424"/>
    </row>
    <row r="33" spans="2:28" ht="7.9" customHeight="1" thickBot="1" x14ac:dyDescent="0.25">
      <c r="B33" s="425"/>
      <c r="C33" s="428"/>
      <c r="D33" s="428"/>
      <c r="E33" s="428"/>
      <c r="F33" s="428"/>
      <c r="G33" s="428"/>
      <c r="H33" s="428"/>
      <c r="I33" s="428"/>
      <c r="J33" s="428"/>
      <c r="K33" s="428"/>
      <c r="L33" s="428"/>
      <c r="M33" s="428"/>
      <c r="N33" s="428"/>
      <c r="O33" s="428"/>
      <c r="P33" s="428"/>
      <c r="Q33" s="428"/>
      <c r="R33" s="428"/>
      <c r="S33" s="428"/>
      <c r="T33" s="428"/>
      <c r="U33" s="428"/>
      <c r="V33" s="428"/>
      <c r="W33" s="428"/>
      <c r="X33" s="428"/>
      <c r="Y33" s="428"/>
      <c r="Z33" s="428"/>
      <c r="AA33" s="428"/>
      <c r="AB33" s="424"/>
    </row>
    <row r="34" spans="2:28" s="426" customFormat="1" ht="15" thickBot="1" x14ac:dyDescent="0.25">
      <c r="B34" s="427"/>
      <c r="C34" s="623" t="s">
        <v>45</v>
      </c>
      <c r="D34" s="624"/>
      <c r="E34" s="624"/>
      <c r="F34" s="624"/>
      <c r="G34" s="624"/>
      <c r="H34" s="624"/>
      <c r="I34" s="624"/>
      <c r="J34" s="624"/>
      <c r="K34" s="624"/>
      <c r="L34" s="624"/>
      <c r="M34" s="624"/>
      <c r="N34" s="624"/>
      <c r="O34" s="624"/>
      <c r="P34" s="624"/>
      <c r="Q34" s="624"/>
      <c r="R34" s="624"/>
      <c r="S34" s="624"/>
      <c r="T34" s="624"/>
      <c r="U34" s="624"/>
      <c r="V34" s="624"/>
      <c r="W34" s="624"/>
      <c r="X34" s="624"/>
      <c r="Y34" s="624"/>
      <c r="Z34" s="624"/>
      <c r="AA34" s="625"/>
      <c r="AB34" s="424"/>
    </row>
    <row r="35" spans="2:28" s="426" customFormat="1" ht="45.6" customHeight="1" thickBot="1" x14ac:dyDescent="0.25">
      <c r="B35" s="427"/>
      <c r="C35" s="623" t="s">
        <v>46</v>
      </c>
      <c r="D35" s="624"/>
      <c r="E35" s="624"/>
      <c r="F35" s="624"/>
      <c r="G35" s="625"/>
      <c r="H35" s="38" t="s">
        <v>1099</v>
      </c>
      <c r="I35" s="38" t="s">
        <v>1100</v>
      </c>
      <c r="J35" s="38" t="s">
        <v>49</v>
      </c>
      <c r="K35" s="626" t="s">
        <v>50</v>
      </c>
      <c r="L35" s="627"/>
      <c r="M35" s="627"/>
      <c r="N35" s="627"/>
      <c r="O35" s="627"/>
      <c r="P35" s="627"/>
      <c r="Q35" s="627"/>
      <c r="R35" s="627"/>
      <c r="S35" s="627"/>
      <c r="T35" s="627"/>
      <c r="U35" s="627"/>
      <c r="V35" s="627"/>
      <c r="W35" s="627"/>
      <c r="X35" s="627"/>
      <c r="Y35" s="627"/>
      <c r="Z35" s="627"/>
      <c r="AA35" s="628"/>
      <c r="AB35" s="424"/>
    </row>
    <row r="36" spans="2:28" s="426" customFormat="1" ht="64.5" customHeight="1" x14ac:dyDescent="0.2">
      <c r="B36" s="427"/>
      <c r="C36" s="2388" t="s">
        <v>231</v>
      </c>
      <c r="D36" s="2389"/>
      <c r="E36" s="2389"/>
      <c r="F36" s="2389"/>
      <c r="G36" s="2390"/>
      <c r="H36" s="459">
        <v>10183</v>
      </c>
      <c r="I36" s="459">
        <v>12406</v>
      </c>
      <c r="J36" s="460">
        <f>+H36/I36</f>
        <v>0.82081251007576983</v>
      </c>
      <c r="K36" s="2397" t="s">
        <v>1101</v>
      </c>
      <c r="L36" s="2398"/>
      <c r="M36" s="2398"/>
      <c r="N36" s="2398"/>
      <c r="O36" s="2398"/>
      <c r="P36" s="2398"/>
      <c r="Q36" s="2398"/>
      <c r="R36" s="2398"/>
      <c r="S36" s="2398"/>
      <c r="T36" s="2398"/>
      <c r="U36" s="2398"/>
      <c r="V36" s="2398"/>
      <c r="W36" s="2398"/>
      <c r="X36" s="2398"/>
      <c r="Y36" s="2398"/>
      <c r="Z36" s="2398"/>
      <c r="AA36" s="2399"/>
      <c r="AB36" s="424"/>
    </row>
    <row r="37" spans="2:28" s="426" customFormat="1" ht="27.75" customHeight="1" x14ac:dyDescent="0.2">
      <c r="B37" s="427"/>
      <c r="C37" s="2388" t="s">
        <v>1102</v>
      </c>
      <c r="D37" s="2389"/>
      <c r="E37" s="2389"/>
      <c r="F37" s="2389"/>
      <c r="G37" s="2390"/>
      <c r="H37" s="69">
        <v>8089</v>
      </c>
      <c r="I37" s="69">
        <v>9177</v>
      </c>
      <c r="J37" s="40">
        <f t="shared" ref="J37:J40" si="0">+H37/I37</f>
        <v>0.88144273727797751</v>
      </c>
      <c r="K37" s="957" t="s">
        <v>1103</v>
      </c>
      <c r="L37" s="958"/>
      <c r="M37" s="958"/>
      <c r="N37" s="958"/>
      <c r="O37" s="958"/>
      <c r="P37" s="958"/>
      <c r="Q37" s="958"/>
      <c r="R37" s="958"/>
      <c r="S37" s="958"/>
      <c r="T37" s="958"/>
      <c r="U37" s="958"/>
      <c r="V37" s="958"/>
      <c r="W37" s="958"/>
      <c r="X37" s="958"/>
      <c r="Y37" s="958"/>
      <c r="Z37" s="958"/>
      <c r="AA37" s="959"/>
      <c r="AB37" s="424"/>
    </row>
    <row r="38" spans="2:28" s="426" customFormat="1" ht="51.75" customHeight="1" x14ac:dyDescent="0.2">
      <c r="B38" s="427"/>
      <c r="C38" s="2388" t="s">
        <v>1104</v>
      </c>
      <c r="D38" s="2389"/>
      <c r="E38" s="2389"/>
      <c r="F38" s="2389"/>
      <c r="G38" s="2390"/>
      <c r="H38" s="461">
        <v>11690</v>
      </c>
      <c r="I38" s="461">
        <v>13745</v>
      </c>
      <c r="J38" s="460">
        <f t="shared" si="0"/>
        <v>0.850491087668243</v>
      </c>
      <c r="K38" s="2061" t="s">
        <v>1105</v>
      </c>
      <c r="L38" s="2062"/>
      <c r="M38" s="2062"/>
      <c r="N38" s="2062"/>
      <c r="O38" s="2062"/>
      <c r="P38" s="2062"/>
      <c r="Q38" s="2062"/>
      <c r="R38" s="2062"/>
      <c r="S38" s="2062"/>
      <c r="T38" s="2062"/>
      <c r="U38" s="2062"/>
      <c r="V38" s="2062"/>
      <c r="W38" s="2062"/>
      <c r="X38" s="2062"/>
      <c r="Y38" s="2062"/>
      <c r="Z38" s="2062"/>
      <c r="AA38" s="2063"/>
      <c r="AB38" s="424"/>
    </row>
    <row r="39" spans="2:28" s="426" customFormat="1" ht="75" customHeight="1" thickBot="1" x14ac:dyDescent="0.25">
      <c r="B39" s="427"/>
      <c r="C39" s="2391" t="s">
        <v>1106</v>
      </c>
      <c r="D39" s="2392"/>
      <c r="E39" s="2392"/>
      <c r="F39" s="2392"/>
      <c r="G39" s="2393"/>
      <c r="H39" s="462">
        <v>13515</v>
      </c>
      <c r="I39" s="462">
        <v>16806</v>
      </c>
      <c r="J39" s="463">
        <f t="shared" si="0"/>
        <v>0.80417707961442342</v>
      </c>
      <c r="K39" s="2394" t="s">
        <v>1107</v>
      </c>
      <c r="L39" s="2395"/>
      <c r="M39" s="2395"/>
      <c r="N39" s="2395"/>
      <c r="O39" s="2395"/>
      <c r="P39" s="2395"/>
      <c r="Q39" s="2395"/>
      <c r="R39" s="2395"/>
      <c r="S39" s="2395"/>
      <c r="T39" s="2395"/>
      <c r="U39" s="2395"/>
      <c r="V39" s="2395"/>
      <c r="W39" s="2395"/>
      <c r="X39" s="2395"/>
      <c r="Y39" s="2395"/>
      <c r="Z39" s="2395"/>
      <c r="AA39" s="2396"/>
      <c r="AB39" s="424"/>
    </row>
    <row r="40" spans="2:28" s="426" customFormat="1" ht="15.75" customHeight="1" thickBot="1" x14ac:dyDescent="0.25">
      <c r="B40" s="427"/>
      <c r="C40" s="750" t="s">
        <v>51</v>
      </c>
      <c r="D40" s="751"/>
      <c r="E40" s="751"/>
      <c r="F40" s="751"/>
      <c r="G40" s="752"/>
      <c r="H40" s="72">
        <f>SUM(H36:H39)</f>
        <v>43477</v>
      </c>
      <c r="I40" s="72">
        <f>SUM(I36:I39)</f>
        <v>52134</v>
      </c>
      <c r="J40" s="119">
        <f t="shared" si="0"/>
        <v>0.83394713622587946</v>
      </c>
      <c r="K40" s="753"/>
      <c r="L40" s="754"/>
      <c r="M40" s="754"/>
      <c r="N40" s="754"/>
      <c r="O40" s="754"/>
      <c r="P40" s="754"/>
      <c r="Q40" s="754"/>
      <c r="R40" s="754"/>
      <c r="S40" s="754"/>
      <c r="T40" s="754"/>
      <c r="U40" s="754"/>
      <c r="V40" s="754"/>
      <c r="W40" s="754"/>
      <c r="X40" s="754"/>
      <c r="Y40" s="754"/>
      <c r="Z40" s="754"/>
      <c r="AA40" s="755"/>
      <c r="AB40" s="424"/>
    </row>
    <row r="41" spans="2:28" s="426" customFormat="1" ht="5.25" customHeight="1" x14ac:dyDescent="0.2">
      <c r="B41" s="427"/>
      <c r="C41" s="98"/>
      <c r="D41" s="98"/>
      <c r="E41" s="98"/>
      <c r="F41" s="98"/>
      <c r="G41" s="98"/>
      <c r="H41" s="99"/>
      <c r="I41" s="99"/>
      <c r="J41" s="75"/>
      <c r="K41" s="98"/>
      <c r="L41" s="98"/>
      <c r="M41" s="98"/>
      <c r="N41" s="98"/>
      <c r="O41" s="98"/>
      <c r="P41" s="98"/>
      <c r="Q41" s="98"/>
      <c r="R41" s="98"/>
      <c r="S41" s="98"/>
      <c r="T41" s="98"/>
      <c r="U41" s="98"/>
      <c r="V41" s="98"/>
      <c r="W41" s="98"/>
      <c r="X41" s="98"/>
      <c r="Y41" s="98"/>
      <c r="Z41" s="98"/>
      <c r="AA41" s="98"/>
      <c r="AB41" s="424"/>
    </row>
    <row r="42" spans="2:28" s="426" customFormat="1" ht="4.9000000000000004" customHeight="1" thickBot="1" x14ac:dyDescent="0.25">
      <c r="B42" s="427"/>
      <c r="C42" s="98"/>
      <c r="D42" s="98"/>
      <c r="E42" s="98"/>
      <c r="F42" s="98"/>
      <c r="G42" s="98"/>
      <c r="H42" s="99"/>
      <c r="I42" s="99"/>
      <c r="J42" s="75"/>
      <c r="K42" s="98"/>
      <c r="L42" s="98"/>
      <c r="M42" s="98"/>
      <c r="N42" s="98"/>
      <c r="O42" s="98"/>
      <c r="P42" s="98"/>
      <c r="Q42" s="98"/>
      <c r="R42" s="98"/>
      <c r="S42" s="98"/>
      <c r="T42" s="98"/>
      <c r="U42" s="98"/>
      <c r="V42" s="98"/>
      <c r="W42" s="98"/>
      <c r="X42" s="98"/>
      <c r="Y42" s="98"/>
      <c r="Z42" s="98"/>
      <c r="AA42" s="98"/>
      <c r="AB42" s="424"/>
    </row>
    <row r="43" spans="2:28" s="426" customFormat="1" x14ac:dyDescent="0.2">
      <c r="B43" s="427"/>
      <c r="C43" s="756" t="s">
        <v>52</v>
      </c>
      <c r="D43" s="757"/>
      <c r="E43" s="757"/>
      <c r="F43" s="757"/>
      <c r="G43" s="757"/>
      <c r="H43" s="757"/>
      <c r="I43" s="757"/>
      <c r="J43" s="757"/>
      <c r="K43" s="757"/>
      <c r="L43" s="757"/>
      <c r="M43" s="757"/>
      <c r="N43" s="757"/>
      <c r="O43" s="757"/>
      <c r="P43" s="757"/>
      <c r="Q43" s="757"/>
      <c r="R43" s="757"/>
      <c r="S43" s="757"/>
      <c r="T43" s="757"/>
      <c r="U43" s="757"/>
      <c r="V43" s="757"/>
      <c r="W43" s="757"/>
      <c r="X43" s="757"/>
      <c r="Y43" s="757"/>
      <c r="Z43" s="757"/>
      <c r="AA43" s="758"/>
      <c r="AB43" s="424"/>
    </row>
    <row r="44" spans="2:28" ht="3.6" customHeight="1" thickBot="1" x14ac:dyDescent="0.25">
      <c r="B44" s="425"/>
      <c r="C44" s="759"/>
      <c r="D44" s="877"/>
      <c r="E44" s="877"/>
      <c r="F44" s="877"/>
      <c r="G44" s="877"/>
      <c r="H44" s="877"/>
      <c r="I44" s="877"/>
      <c r="J44" s="877"/>
      <c r="K44" s="877"/>
      <c r="L44" s="877"/>
      <c r="M44" s="877"/>
      <c r="N44" s="877"/>
      <c r="O44" s="877"/>
      <c r="P44" s="877"/>
      <c r="Q44" s="877"/>
      <c r="R44" s="877"/>
      <c r="S44" s="877"/>
      <c r="T44" s="877"/>
      <c r="U44" s="877"/>
      <c r="V44" s="877"/>
      <c r="W44" s="877"/>
      <c r="X44" s="877"/>
      <c r="Y44" s="877"/>
      <c r="Z44" s="877"/>
      <c r="AA44" s="761"/>
      <c r="AB44" s="424"/>
    </row>
    <row r="45" spans="2:28" x14ac:dyDescent="0.2">
      <c r="B45" s="425"/>
      <c r="C45" s="878" t="s">
        <v>1108</v>
      </c>
      <c r="D45" s="879"/>
      <c r="E45" s="879"/>
      <c r="F45" s="879"/>
      <c r="G45" s="879"/>
      <c r="H45" s="879"/>
      <c r="I45" s="879"/>
      <c r="J45" s="879"/>
      <c r="K45" s="879"/>
      <c r="L45" s="879"/>
      <c r="M45" s="879"/>
      <c r="N45" s="879"/>
      <c r="O45" s="879"/>
      <c r="P45" s="879"/>
      <c r="Q45" s="879"/>
      <c r="R45" s="879"/>
      <c r="S45" s="879"/>
      <c r="T45" s="879"/>
      <c r="U45" s="879"/>
      <c r="V45" s="879"/>
      <c r="W45" s="879"/>
      <c r="X45" s="879"/>
      <c r="Y45" s="879"/>
      <c r="Z45" s="879"/>
      <c r="AA45" s="880"/>
      <c r="AB45" s="424"/>
    </row>
    <row r="46" spans="2:28" x14ac:dyDescent="0.2">
      <c r="B46" s="425"/>
      <c r="C46" s="881"/>
      <c r="D46" s="882"/>
      <c r="E46" s="882"/>
      <c r="F46" s="882"/>
      <c r="G46" s="882"/>
      <c r="H46" s="882"/>
      <c r="I46" s="882"/>
      <c r="J46" s="882"/>
      <c r="K46" s="882"/>
      <c r="L46" s="882"/>
      <c r="M46" s="882"/>
      <c r="N46" s="882"/>
      <c r="O46" s="882"/>
      <c r="P46" s="882"/>
      <c r="Q46" s="882"/>
      <c r="R46" s="882"/>
      <c r="S46" s="882"/>
      <c r="T46" s="882"/>
      <c r="U46" s="882"/>
      <c r="V46" s="882"/>
      <c r="W46" s="882"/>
      <c r="X46" s="882"/>
      <c r="Y46" s="882"/>
      <c r="Z46" s="882"/>
      <c r="AA46" s="883"/>
      <c r="AB46" s="424"/>
    </row>
    <row r="47" spans="2:28" x14ac:dyDescent="0.2">
      <c r="B47" s="425"/>
      <c r="C47" s="881"/>
      <c r="D47" s="882"/>
      <c r="E47" s="882"/>
      <c r="F47" s="882"/>
      <c r="G47" s="882"/>
      <c r="H47" s="882"/>
      <c r="I47" s="882"/>
      <c r="J47" s="882"/>
      <c r="K47" s="882"/>
      <c r="L47" s="882"/>
      <c r="M47" s="882"/>
      <c r="N47" s="882"/>
      <c r="O47" s="882"/>
      <c r="P47" s="882"/>
      <c r="Q47" s="882"/>
      <c r="R47" s="882"/>
      <c r="S47" s="882"/>
      <c r="T47" s="882"/>
      <c r="U47" s="882"/>
      <c r="V47" s="882"/>
      <c r="W47" s="882"/>
      <c r="X47" s="882"/>
      <c r="Y47" s="882"/>
      <c r="Z47" s="882"/>
      <c r="AA47" s="883"/>
      <c r="AB47" s="424"/>
    </row>
    <row r="48" spans="2:28" x14ac:dyDescent="0.2">
      <c r="B48" s="425"/>
      <c r="C48" s="881"/>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3"/>
      <c r="AB48" s="424"/>
    </row>
    <row r="49" spans="2:28" x14ac:dyDescent="0.2">
      <c r="B49" s="425"/>
      <c r="C49" s="881"/>
      <c r="D49" s="882"/>
      <c r="E49" s="882"/>
      <c r="F49" s="882"/>
      <c r="G49" s="882"/>
      <c r="H49" s="882"/>
      <c r="I49" s="882"/>
      <c r="J49" s="882"/>
      <c r="K49" s="882"/>
      <c r="L49" s="882"/>
      <c r="M49" s="882"/>
      <c r="N49" s="882"/>
      <c r="O49" s="882"/>
      <c r="P49" s="882"/>
      <c r="Q49" s="882"/>
      <c r="R49" s="882"/>
      <c r="S49" s="882"/>
      <c r="T49" s="882"/>
      <c r="U49" s="882"/>
      <c r="V49" s="882"/>
      <c r="W49" s="882"/>
      <c r="X49" s="882"/>
      <c r="Y49" s="882"/>
      <c r="Z49" s="882"/>
      <c r="AA49" s="883"/>
      <c r="AB49" s="424"/>
    </row>
    <row r="50" spans="2:28" x14ac:dyDescent="0.2">
      <c r="B50" s="425"/>
      <c r="C50" s="881"/>
      <c r="D50" s="882"/>
      <c r="E50" s="882"/>
      <c r="F50" s="882"/>
      <c r="G50" s="882"/>
      <c r="H50" s="882"/>
      <c r="I50" s="882"/>
      <c r="J50" s="882"/>
      <c r="K50" s="882"/>
      <c r="L50" s="882"/>
      <c r="M50" s="882"/>
      <c r="N50" s="882"/>
      <c r="O50" s="882"/>
      <c r="P50" s="882"/>
      <c r="Q50" s="882"/>
      <c r="R50" s="882"/>
      <c r="S50" s="882"/>
      <c r="T50" s="882"/>
      <c r="U50" s="882"/>
      <c r="V50" s="882"/>
      <c r="W50" s="882"/>
      <c r="X50" s="882"/>
      <c r="Y50" s="882"/>
      <c r="Z50" s="882"/>
      <c r="AA50" s="883"/>
      <c r="AB50" s="424"/>
    </row>
    <row r="51" spans="2:28" ht="102.75" customHeight="1" thickBot="1" x14ac:dyDescent="0.25">
      <c r="B51" s="425"/>
      <c r="C51" s="884"/>
      <c r="D51" s="885"/>
      <c r="E51" s="885"/>
      <c r="F51" s="885"/>
      <c r="G51" s="885"/>
      <c r="H51" s="885"/>
      <c r="I51" s="885"/>
      <c r="J51" s="885"/>
      <c r="K51" s="885"/>
      <c r="L51" s="885"/>
      <c r="M51" s="885"/>
      <c r="N51" s="885"/>
      <c r="O51" s="885"/>
      <c r="P51" s="885"/>
      <c r="Q51" s="885"/>
      <c r="R51" s="885"/>
      <c r="S51" s="885"/>
      <c r="T51" s="885"/>
      <c r="U51" s="885"/>
      <c r="V51" s="885"/>
      <c r="W51" s="885"/>
      <c r="X51" s="885"/>
      <c r="Y51" s="885"/>
      <c r="Z51" s="885"/>
      <c r="AA51" s="886"/>
      <c r="AB51" s="424"/>
    </row>
    <row r="52" spans="2:28" ht="18.75" customHeight="1" x14ac:dyDescent="0.2">
      <c r="B52" s="423"/>
      <c r="C52" s="103"/>
      <c r="D52" s="103"/>
      <c r="E52" s="103"/>
      <c r="F52" s="103"/>
      <c r="G52" s="103"/>
      <c r="H52" s="103"/>
      <c r="I52" s="103"/>
      <c r="J52" s="103"/>
      <c r="K52" s="103"/>
      <c r="L52" s="103"/>
      <c r="M52" s="103"/>
      <c r="N52" s="103"/>
      <c r="O52" s="103"/>
      <c r="P52" s="103"/>
      <c r="Q52" s="103"/>
      <c r="R52" s="103"/>
      <c r="S52" s="103"/>
      <c r="T52" s="103"/>
      <c r="U52" s="103"/>
      <c r="V52" s="103"/>
      <c r="W52" s="103"/>
      <c r="X52" s="103"/>
      <c r="Y52" s="103"/>
      <c r="Z52" s="103"/>
      <c r="AA52" s="103"/>
      <c r="AB52" s="422"/>
    </row>
    <row r="53" spans="2:28" ht="15" thickBot="1" x14ac:dyDescent="0.25">
      <c r="B53" s="421"/>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c r="AA53" s="105"/>
      <c r="AB53" s="420"/>
    </row>
    <row r="54" spans="2:28" ht="15.75" x14ac:dyDescent="0.2">
      <c r="B54" s="418"/>
      <c r="C54" s="771" t="s">
        <v>46</v>
      </c>
      <c r="D54" s="772"/>
      <c r="E54" s="772"/>
      <c r="F54" s="772"/>
      <c r="G54" s="773"/>
      <c r="H54" s="771" t="s">
        <v>91</v>
      </c>
      <c r="I54" s="773"/>
      <c r="J54" s="771" t="s">
        <v>64</v>
      </c>
      <c r="K54" s="772"/>
      <c r="L54" s="772"/>
      <c r="M54" s="773"/>
      <c r="N54" s="771" t="s">
        <v>53</v>
      </c>
      <c r="O54" s="772"/>
      <c r="P54" s="772"/>
      <c r="Q54" s="772"/>
      <c r="R54" s="772"/>
      <c r="S54" s="772"/>
      <c r="T54" s="772"/>
      <c r="U54" s="773"/>
      <c r="V54" s="777" t="s">
        <v>54</v>
      </c>
      <c r="W54" s="777"/>
      <c r="X54" s="777"/>
      <c r="Y54" s="777"/>
      <c r="Z54" s="777"/>
      <c r="AA54" s="778"/>
      <c r="AB54" s="411"/>
    </row>
    <row r="55" spans="2:28" ht="10.15" customHeight="1" thickBot="1" x14ac:dyDescent="0.25">
      <c r="B55" s="412"/>
      <c r="C55" s="774"/>
      <c r="D55" s="888"/>
      <c r="E55" s="888"/>
      <c r="F55" s="888"/>
      <c r="G55" s="776"/>
      <c r="H55" s="774"/>
      <c r="I55" s="776"/>
      <c r="J55" s="774"/>
      <c r="K55" s="888"/>
      <c r="L55" s="888"/>
      <c r="M55" s="776"/>
      <c r="N55" s="774"/>
      <c r="O55" s="888"/>
      <c r="P55" s="888"/>
      <c r="Q55" s="888"/>
      <c r="R55" s="888"/>
      <c r="S55" s="888"/>
      <c r="T55" s="888"/>
      <c r="U55" s="776"/>
      <c r="V55" s="889"/>
      <c r="W55" s="889"/>
      <c r="X55" s="889"/>
      <c r="Y55" s="889"/>
      <c r="Z55" s="889"/>
      <c r="AA55" s="780"/>
      <c r="AB55" s="411"/>
    </row>
    <row r="56" spans="2:28" ht="16.5" hidden="1" thickBot="1" x14ac:dyDescent="0.25">
      <c r="B56" s="412"/>
      <c r="C56" s="774"/>
      <c r="D56" s="888"/>
      <c r="E56" s="888"/>
      <c r="F56" s="888"/>
      <c r="G56" s="776"/>
      <c r="H56" s="774"/>
      <c r="I56" s="776"/>
      <c r="J56" s="774"/>
      <c r="K56" s="888"/>
      <c r="L56" s="888"/>
      <c r="M56" s="776"/>
      <c r="N56" s="950"/>
      <c r="O56" s="951"/>
      <c r="P56" s="951"/>
      <c r="Q56" s="951"/>
      <c r="R56" s="951"/>
      <c r="S56" s="951"/>
      <c r="T56" s="951"/>
      <c r="U56" s="952"/>
      <c r="V56" s="953"/>
      <c r="W56" s="953"/>
      <c r="X56" s="953"/>
      <c r="Y56" s="953"/>
      <c r="Z56" s="953"/>
      <c r="AA56" s="954"/>
      <c r="AB56" s="411"/>
    </row>
    <row r="57" spans="2:28" ht="131.25" customHeight="1" thickBot="1" x14ac:dyDescent="0.25">
      <c r="B57" s="418"/>
      <c r="C57" s="2376" t="s">
        <v>1109</v>
      </c>
      <c r="D57" s="2377"/>
      <c r="E57" s="2377"/>
      <c r="F57" s="2377"/>
      <c r="G57" s="2377"/>
      <c r="H57" s="2385">
        <v>0.77</v>
      </c>
      <c r="I57" s="2386"/>
      <c r="J57" s="2385">
        <f>J36</f>
        <v>0.82081251007576983</v>
      </c>
      <c r="K57" s="2386"/>
      <c r="L57" s="2386"/>
      <c r="M57" s="2386"/>
      <c r="N57" s="2378" t="s">
        <v>1110</v>
      </c>
      <c r="O57" s="2379"/>
      <c r="P57" s="2379"/>
      <c r="Q57" s="2379"/>
      <c r="R57" s="2379"/>
      <c r="S57" s="2379"/>
      <c r="T57" s="2379"/>
      <c r="U57" s="2380"/>
      <c r="V57" s="2378" t="s">
        <v>1111</v>
      </c>
      <c r="W57" s="2379"/>
      <c r="X57" s="2379"/>
      <c r="Y57" s="2379"/>
      <c r="Z57" s="2379"/>
      <c r="AA57" s="2387"/>
      <c r="AB57" s="417"/>
    </row>
    <row r="58" spans="2:28" s="304" customFormat="1" ht="102.75" customHeight="1" thickBot="1" x14ac:dyDescent="0.3">
      <c r="B58" s="302"/>
      <c r="C58" s="2376" t="s">
        <v>1112</v>
      </c>
      <c r="D58" s="2377"/>
      <c r="E58" s="2377"/>
      <c r="F58" s="2377"/>
      <c r="G58" s="2377"/>
      <c r="H58" s="923">
        <v>0.7</v>
      </c>
      <c r="I58" s="870"/>
      <c r="J58" s="923">
        <v>0.88</v>
      </c>
      <c r="K58" s="870"/>
      <c r="L58" s="870"/>
      <c r="M58" s="870"/>
      <c r="N58" s="2378" t="s">
        <v>1113</v>
      </c>
      <c r="O58" s="2379"/>
      <c r="P58" s="2379"/>
      <c r="Q58" s="2379"/>
      <c r="R58" s="2379"/>
      <c r="S58" s="2379"/>
      <c r="T58" s="2379"/>
      <c r="U58" s="2380"/>
      <c r="V58" s="2378" t="s">
        <v>1111</v>
      </c>
      <c r="W58" s="2379"/>
      <c r="X58" s="2379"/>
      <c r="Y58" s="2379"/>
      <c r="Z58" s="2379"/>
      <c r="AA58" s="2387"/>
      <c r="AB58" s="303"/>
    </row>
    <row r="59" spans="2:28" ht="148.5" customHeight="1" thickBot="1" x14ac:dyDescent="0.25">
      <c r="B59" s="418"/>
      <c r="C59" s="2376" t="s">
        <v>1104</v>
      </c>
      <c r="D59" s="2377"/>
      <c r="E59" s="2377"/>
      <c r="F59" s="2377"/>
      <c r="G59" s="2377"/>
      <c r="H59" s="2078">
        <v>0.92</v>
      </c>
      <c r="I59" s="2079"/>
      <c r="J59" s="2078">
        <v>0.85</v>
      </c>
      <c r="K59" s="2079"/>
      <c r="L59" s="2079"/>
      <c r="M59" s="2079"/>
      <c r="N59" s="2378" t="s">
        <v>1114</v>
      </c>
      <c r="O59" s="2379"/>
      <c r="P59" s="2379"/>
      <c r="Q59" s="2379"/>
      <c r="R59" s="2379"/>
      <c r="S59" s="2379"/>
      <c r="T59" s="2379"/>
      <c r="U59" s="2380"/>
      <c r="V59" s="2378" t="s">
        <v>1115</v>
      </c>
      <c r="W59" s="2379"/>
      <c r="X59" s="2379"/>
      <c r="Y59" s="2379"/>
      <c r="Z59" s="2379"/>
      <c r="AA59" s="2379"/>
      <c r="AB59" s="417"/>
    </row>
    <row r="60" spans="2:28" ht="144" customHeight="1" x14ac:dyDescent="0.2">
      <c r="B60" s="418"/>
      <c r="C60" s="2381" t="s">
        <v>1106</v>
      </c>
      <c r="D60" s="2382"/>
      <c r="E60" s="2382"/>
      <c r="F60" s="2382"/>
      <c r="G60" s="2382"/>
      <c r="H60" s="2383">
        <v>0.91</v>
      </c>
      <c r="I60" s="2384"/>
      <c r="J60" s="2383">
        <v>0.8</v>
      </c>
      <c r="K60" s="2384"/>
      <c r="L60" s="2384"/>
      <c r="M60" s="2384"/>
      <c r="N60" s="2378" t="s">
        <v>1116</v>
      </c>
      <c r="O60" s="2379"/>
      <c r="P60" s="2379"/>
      <c r="Q60" s="2379"/>
      <c r="R60" s="2379"/>
      <c r="S60" s="2379"/>
      <c r="T60" s="2379"/>
      <c r="U60" s="2380"/>
      <c r="V60" s="2378" t="s">
        <v>1117</v>
      </c>
      <c r="W60" s="2379"/>
      <c r="X60" s="2379"/>
      <c r="Y60" s="2379"/>
      <c r="Z60" s="2379"/>
      <c r="AA60" s="2379"/>
      <c r="AB60" s="417"/>
    </row>
    <row r="61" spans="2:28" ht="15.75" customHeight="1" thickBot="1" x14ac:dyDescent="0.25">
      <c r="B61" s="418"/>
      <c r="C61" s="723"/>
      <c r="D61" s="724"/>
      <c r="E61" s="724"/>
      <c r="F61" s="724"/>
      <c r="G61" s="724"/>
      <c r="H61" s="724"/>
      <c r="I61" s="724"/>
      <c r="J61" s="724"/>
      <c r="K61" s="724"/>
      <c r="L61" s="724"/>
      <c r="M61" s="724"/>
      <c r="N61" s="1074"/>
      <c r="O61" s="1075"/>
      <c r="P61" s="1075"/>
      <c r="Q61" s="1075"/>
      <c r="R61" s="1075"/>
      <c r="S61" s="1075"/>
      <c r="T61" s="1075"/>
      <c r="U61" s="1076"/>
      <c r="V61" s="1074"/>
      <c r="W61" s="1075"/>
      <c r="X61" s="1075"/>
      <c r="Y61" s="1075"/>
      <c r="Z61" s="1075"/>
      <c r="AA61" s="1077"/>
      <c r="AB61" s="417"/>
    </row>
    <row r="62" spans="2:28" x14ac:dyDescent="0.2">
      <c r="B62" s="444"/>
      <c r="C62" s="446"/>
      <c r="D62" s="446"/>
      <c r="E62" s="446"/>
      <c r="F62" s="446"/>
      <c r="G62" s="446"/>
      <c r="H62" s="446"/>
      <c r="I62" s="446"/>
      <c r="J62" s="446"/>
      <c r="K62" s="446"/>
      <c r="L62" s="446"/>
      <c r="M62" s="446"/>
      <c r="N62" s="446"/>
      <c r="O62" s="446"/>
      <c r="P62" s="446"/>
      <c r="Q62" s="446"/>
      <c r="R62" s="446"/>
      <c r="S62" s="446"/>
      <c r="T62" s="446"/>
      <c r="U62" s="446"/>
      <c r="V62" s="446"/>
      <c r="W62" s="446"/>
      <c r="X62" s="446"/>
      <c r="Y62" s="446"/>
      <c r="Z62" s="446"/>
      <c r="AA62" s="446"/>
      <c r="AB62" s="445"/>
    </row>
    <row r="101" ht="6" customHeight="1" x14ac:dyDescent="0.2"/>
  </sheetData>
  <mergeCells count="103">
    <mergeCell ref="B2:G4"/>
    <mergeCell ref="H2:AB2"/>
    <mergeCell ref="H3:O3"/>
    <mergeCell ref="P3:AB3"/>
    <mergeCell ref="H4:AB4"/>
    <mergeCell ref="C7:H8"/>
    <mergeCell ref="I7:AA8"/>
    <mergeCell ref="C13:H14"/>
    <mergeCell ref="I13:S14"/>
    <mergeCell ref="T13:AA13"/>
    <mergeCell ref="T14:AA14"/>
    <mergeCell ref="C16:H16"/>
    <mergeCell ref="I16:AA16"/>
    <mergeCell ref="C10:H11"/>
    <mergeCell ref="I10:Q11"/>
    <mergeCell ref="R10:U10"/>
    <mergeCell ref="V10:AA10"/>
    <mergeCell ref="R11:U11"/>
    <mergeCell ref="V11:AA11"/>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26:H26"/>
    <mergeCell ref="I26:AA26"/>
    <mergeCell ref="AE26:AE27"/>
    <mergeCell ref="C28:H28"/>
    <mergeCell ref="I28:J28"/>
    <mergeCell ref="K28:N28"/>
    <mergeCell ref="O28:R28"/>
    <mergeCell ref="T28:V28"/>
    <mergeCell ref="X28:Z28"/>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3:AA44"/>
    <mergeCell ref="C45:AA51"/>
    <mergeCell ref="C54:G56"/>
    <mergeCell ref="H54:I56"/>
    <mergeCell ref="J54:M56"/>
    <mergeCell ref="N54:U56"/>
    <mergeCell ref="V54:AA56"/>
    <mergeCell ref="C38:G38"/>
    <mergeCell ref="K38:AA38"/>
    <mergeCell ref="C39:G39"/>
    <mergeCell ref="K39:AA39"/>
    <mergeCell ref="C40:G40"/>
    <mergeCell ref="K40:AA40"/>
    <mergeCell ref="C57:G57"/>
    <mergeCell ref="H57:I57"/>
    <mergeCell ref="J57:M57"/>
    <mergeCell ref="N57:U57"/>
    <mergeCell ref="V57:AA57"/>
    <mergeCell ref="C58:G58"/>
    <mergeCell ref="H58:I58"/>
    <mergeCell ref="J58:M58"/>
    <mergeCell ref="N58:U58"/>
    <mergeCell ref="V58:AA58"/>
    <mergeCell ref="C61:G61"/>
    <mergeCell ref="H61:I61"/>
    <mergeCell ref="J61:M61"/>
    <mergeCell ref="N61:U61"/>
    <mergeCell ref="V61:AA61"/>
    <mergeCell ref="C59:G59"/>
    <mergeCell ref="H59:I59"/>
    <mergeCell ref="J59:M59"/>
    <mergeCell ref="N59:U59"/>
    <mergeCell ref="V59:AA59"/>
    <mergeCell ref="C60:G60"/>
    <mergeCell ref="H60:I60"/>
    <mergeCell ref="J60:M60"/>
    <mergeCell ref="N60:U60"/>
    <mergeCell ref="V60:AA60"/>
  </mergeCells>
  <pageMargins left="0.7" right="0.7" top="0.75" bottom="0.75" header="0.3" footer="0.3"/>
  <drawing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B100"/>
  <sheetViews>
    <sheetView topLeftCell="A31" workbookViewId="0">
      <selection activeCell="J40" sqref="J40"/>
    </sheetView>
  </sheetViews>
  <sheetFormatPr baseColWidth="10" defaultColWidth="3.7109375" defaultRowHeight="14.25" x14ac:dyDescent="0.2"/>
  <cols>
    <col min="1" max="1" width="3.7109375" style="458"/>
    <col min="2" max="2" width="2.85546875" style="458" customWidth="1"/>
    <col min="3" max="6" width="2.7109375" style="458" customWidth="1"/>
    <col min="7" max="7" width="4.28515625" style="458" customWidth="1"/>
    <col min="8" max="8" width="16.85546875" style="458" customWidth="1"/>
    <col min="9" max="9" width="18" style="458" customWidth="1"/>
    <col min="10" max="10" width="15" style="458" customWidth="1"/>
    <col min="11" max="12" width="3.42578125" style="458" customWidth="1"/>
    <col min="13" max="15" width="2.7109375" style="458" customWidth="1"/>
    <col min="16" max="16" width="5.28515625" style="458" customWidth="1"/>
    <col min="17" max="17" width="3.5703125" style="458" customWidth="1"/>
    <col min="18" max="18" width="3.7109375" style="458"/>
    <col min="19" max="19" width="7.7109375" style="458" customWidth="1"/>
    <col min="20" max="20" width="7.42578125" style="458" customWidth="1"/>
    <col min="21" max="21" width="5.42578125" style="458" customWidth="1"/>
    <col min="22" max="22" width="3.7109375" style="458"/>
    <col min="23" max="25" width="5" style="458" customWidth="1"/>
    <col min="26" max="26" width="6.7109375" style="458" customWidth="1"/>
    <col min="27" max="27" width="4.140625" style="458" customWidth="1"/>
    <col min="28" max="28" width="2" style="458" customWidth="1"/>
    <col min="29" max="16384" width="3.7109375" style="458"/>
  </cols>
  <sheetData>
    <row r="1" spans="2:28" ht="15" thickBot="1" x14ac:dyDescent="0.25">
      <c r="B1" s="442"/>
      <c r="C1" s="442"/>
      <c r="D1" s="442"/>
      <c r="E1" s="442"/>
      <c r="F1" s="442"/>
    </row>
    <row r="2" spans="2:28" ht="45.75" customHeight="1" x14ac:dyDescent="0.2">
      <c r="B2" s="719"/>
      <c r="C2" s="720"/>
      <c r="D2" s="720"/>
      <c r="E2" s="720"/>
      <c r="F2" s="720"/>
      <c r="G2" s="720"/>
      <c r="H2" s="725" t="s">
        <v>0</v>
      </c>
      <c r="I2" s="725"/>
      <c r="J2" s="725"/>
      <c r="K2" s="725"/>
      <c r="L2" s="725"/>
      <c r="M2" s="725"/>
      <c r="N2" s="725"/>
      <c r="O2" s="725"/>
      <c r="P2" s="725"/>
      <c r="Q2" s="725"/>
      <c r="R2" s="725"/>
      <c r="S2" s="725"/>
      <c r="T2" s="725"/>
      <c r="U2" s="725"/>
      <c r="V2" s="725"/>
      <c r="W2" s="725"/>
      <c r="X2" s="725"/>
      <c r="Y2" s="725"/>
      <c r="Z2" s="725"/>
      <c r="AA2" s="725"/>
      <c r="AB2" s="726"/>
    </row>
    <row r="3" spans="2:28" ht="15" x14ac:dyDescent="0.2">
      <c r="B3" s="721"/>
      <c r="C3" s="722"/>
      <c r="D3" s="722"/>
      <c r="E3" s="722"/>
      <c r="F3" s="722"/>
      <c r="G3" s="722"/>
      <c r="H3" s="727" t="s">
        <v>1</v>
      </c>
      <c r="I3" s="727"/>
      <c r="J3" s="727"/>
      <c r="K3" s="727"/>
      <c r="L3" s="727"/>
      <c r="M3" s="727"/>
      <c r="N3" s="727"/>
      <c r="O3" s="727"/>
      <c r="P3" s="727" t="s">
        <v>2</v>
      </c>
      <c r="Q3" s="727"/>
      <c r="R3" s="727"/>
      <c r="S3" s="727"/>
      <c r="T3" s="727"/>
      <c r="U3" s="727"/>
      <c r="V3" s="727"/>
      <c r="W3" s="727"/>
      <c r="X3" s="727"/>
      <c r="Y3" s="727"/>
      <c r="Z3" s="727"/>
      <c r="AA3" s="727"/>
      <c r="AB3" s="728"/>
    </row>
    <row r="4" spans="2:28" ht="15.75" thickBot="1" x14ac:dyDescent="0.25">
      <c r="B4" s="723"/>
      <c r="C4" s="724"/>
      <c r="D4" s="724"/>
      <c r="E4" s="724"/>
      <c r="F4" s="724"/>
      <c r="G4" s="724"/>
      <c r="H4" s="729" t="s">
        <v>3</v>
      </c>
      <c r="I4" s="729"/>
      <c r="J4" s="729"/>
      <c r="K4" s="729"/>
      <c r="L4" s="729"/>
      <c r="M4" s="729"/>
      <c r="N4" s="729"/>
      <c r="O4" s="729"/>
      <c r="P4" s="729"/>
      <c r="Q4" s="729"/>
      <c r="R4" s="729"/>
      <c r="S4" s="729"/>
      <c r="T4" s="729"/>
      <c r="U4" s="729"/>
      <c r="V4" s="729"/>
      <c r="W4" s="729"/>
      <c r="X4" s="729"/>
      <c r="Y4" s="729"/>
      <c r="Z4" s="729"/>
      <c r="AA4" s="729"/>
      <c r="AB4" s="730"/>
    </row>
    <row r="5" spans="2:28" ht="10.15" customHeight="1" x14ac:dyDescent="0.2">
      <c r="H5" s="441"/>
      <c r="I5" s="441"/>
      <c r="J5" s="441"/>
      <c r="K5" s="441"/>
      <c r="L5" s="441"/>
      <c r="M5" s="441"/>
      <c r="N5" s="441"/>
      <c r="O5" s="441"/>
      <c r="P5" s="441"/>
      <c r="Q5" s="441"/>
      <c r="R5" s="441"/>
      <c r="S5" s="441"/>
      <c r="T5" s="441"/>
      <c r="U5" s="441"/>
      <c r="V5" s="441"/>
      <c r="W5" s="441"/>
      <c r="X5" s="441"/>
      <c r="Y5" s="441"/>
      <c r="Z5" s="441"/>
      <c r="AA5" s="441"/>
      <c r="AB5" s="441"/>
    </row>
    <row r="6" spans="2:28" ht="8.4499999999999993" customHeight="1" thickBot="1" x14ac:dyDescent="0.25">
      <c r="B6" s="440"/>
      <c r="C6" s="437"/>
      <c r="D6" s="437"/>
      <c r="E6" s="437"/>
      <c r="F6" s="437"/>
      <c r="G6" s="437"/>
      <c r="H6" s="437"/>
      <c r="I6" s="439"/>
      <c r="J6" s="439"/>
      <c r="K6" s="439"/>
      <c r="L6" s="439"/>
      <c r="M6" s="439"/>
      <c r="N6" s="439"/>
      <c r="O6" s="439"/>
      <c r="P6" s="439"/>
      <c r="Q6" s="439"/>
      <c r="R6" s="438"/>
      <c r="S6" s="438"/>
      <c r="T6" s="438"/>
      <c r="U6" s="438"/>
      <c r="V6" s="438"/>
      <c r="W6" s="437"/>
      <c r="X6" s="437"/>
      <c r="Y6" s="437"/>
      <c r="Z6" s="437"/>
      <c r="AA6" s="437"/>
      <c r="AB6" s="436"/>
    </row>
    <row r="7" spans="2:28" ht="15" customHeight="1" x14ac:dyDescent="0.2">
      <c r="B7" s="433"/>
      <c r="C7" s="666" t="s">
        <v>4</v>
      </c>
      <c r="D7" s="667"/>
      <c r="E7" s="667"/>
      <c r="F7" s="667"/>
      <c r="G7" s="667"/>
      <c r="H7" s="668"/>
      <c r="I7" s="700" t="s">
        <v>1085</v>
      </c>
      <c r="J7" s="701"/>
      <c r="K7" s="701"/>
      <c r="L7" s="701"/>
      <c r="M7" s="701"/>
      <c r="N7" s="701"/>
      <c r="O7" s="701"/>
      <c r="P7" s="701"/>
      <c r="Q7" s="701"/>
      <c r="R7" s="701"/>
      <c r="S7" s="701"/>
      <c r="T7" s="701"/>
      <c r="U7" s="701"/>
      <c r="V7" s="701"/>
      <c r="W7" s="701"/>
      <c r="X7" s="701"/>
      <c r="Y7" s="701"/>
      <c r="Z7" s="701"/>
      <c r="AA7" s="702"/>
      <c r="AB7" s="432"/>
    </row>
    <row r="8" spans="2:28" ht="4.9000000000000004" customHeight="1" thickBot="1" x14ac:dyDescent="0.25">
      <c r="B8" s="433"/>
      <c r="C8" s="669"/>
      <c r="D8" s="670"/>
      <c r="E8" s="670"/>
      <c r="F8" s="670"/>
      <c r="G8" s="670"/>
      <c r="H8" s="671"/>
      <c r="I8" s="703"/>
      <c r="J8" s="704"/>
      <c r="K8" s="704"/>
      <c r="L8" s="704"/>
      <c r="M8" s="704"/>
      <c r="N8" s="704"/>
      <c r="O8" s="704"/>
      <c r="P8" s="704"/>
      <c r="Q8" s="704"/>
      <c r="R8" s="704"/>
      <c r="S8" s="704"/>
      <c r="T8" s="704"/>
      <c r="U8" s="704"/>
      <c r="V8" s="704"/>
      <c r="W8" s="704"/>
      <c r="X8" s="704"/>
      <c r="Y8" s="704"/>
      <c r="Z8" s="704"/>
      <c r="AA8" s="705"/>
      <c r="AB8" s="432"/>
    </row>
    <row r="9" spans="2:28" ht="9.6" customHeight="1" thickBot="1" x14ac:dyDescent="0.25">
      <c r="B9" s="433"/>
      <c r="C9" s="434"/>
      <c r="D9" s="434"/>
      <c r="E9" s="434"/>
      <c r="F9" s="434"/>
      <c r="G9" s="434"/>
      <c r="H9" s="434"/>
      <c r="I9" s="435"/>
      <c r="J9" s="435"/>
      <c r="K9" s="435"/>
      <c r="L9" s="435"/>
      <c r="M9" s="435"/>
      <c r="N9" s="435"/>
      <c r="O9" s="435"/>
      <c r="P9" s="435"/>
      <c r="Q9" s="435"/>
      <c r="R9" s="431"/>
      <c r="S9" s="431"/>
      <c r="T9" s="431"/>
      <c r="U9" s="431"/>
      <c r="V9" s="431"/>
      <c r="W9" s="434"/>
      <c r="X9" s="434"/>
      <c r="Y9" s="434"/>
      <c r="Z9" s="434"/>
      <c r="AA9" s="434"/>
      <c r="AB9" s="432"/>
    </row>
    <row r="10" spans="2:28" ht="15" customHeight="1" thickBot="1" x14ac:dyDescent="0.25">
      <c r="B10" s="433"/>
      <c r="C10" s="666" t="s">
        <v>6</v>
      </c>
      <c r="D10" s="667"/>
      <c r="E10" s="667"/>
      <c r="F10" s="667"/>
      <c r="G10" s="667"/>
      <c r="H10" s="668"/>
      <c r="I10" s="711" t="s">
        <v>1118</v>
      </c>
      <c r="J10" s="712"/>
      <c r="K10" s="712"/>
      <c r="L10" s="712"/>
      <c r="M10" s="712"/>
      <c r="N10" s="712"/>
      <c r="O10" s="712"/>
      <c r="P10" s="712"/>
      <c r="Q10" s="713"/>
      <c r="R10" s="708" t="s">
        <v>8</v>
      </c>
      <c r="S10" s="709"/>
      <c r="T10" s="709"/>
      <c r="U10" s="710"/>
      <c r="V10" s="608" t="s">
        <v>9</v>
      </c>
      <c r="W10" s="609"/>
      <c r="X10" s="609"/>
      <c r="Y10" s="609"/>
      <c r="Z10" s="609"/>
      <c r="AA10" s="610"/>
      <c r="AB10" s="432"/>
    </row>
    <row r="11" spans="2:28" ht="20.45" customHeight="1" thickBot="1" x14ac:dyDescent="0.25">
      <c r="B11" s="433"/>
      <c r="C11" s="669"/>
      <c r="D11" s="670"/>
      <c r="E11" s="670"/>
      <c r="F11" s="670"/>
      <c r="G11" s="670"/>
      <c r="H11" s="671"/>
      <c r="I11" s="714"/>
      <c r="J11" s="715"/>
      <c r="K11" s="715"/>
      <c r="L11" s="715"/>
      <c r="M11" s="715"/>
      <c r="N11" s="715"/>
      <c r="O11" s="715"/>
      <c r="P11" s="715"/>
      <c r="Q11" s="716"/>
      <c r="R11" s="640" t="s">
        <v>1119</v>
      </c>
      <c r="S11" s="717"/>
      <c r="T11" s="717"/>
      <c r="U11" s="718"/>
      <c r="V11" s="699">
        <v>2</v>
      </c>
      <c r="W11" s="706"/>
      <c r="X11" s="706"/>
      <c r="Y11" s="706"/>
      <c r="Z11" s="706"/>
      <c r="AA11" s="707"/>
      <c r="AB11" s="432"/>
    </row>
    <row r="12" spans="2:28" ht="8.4499999999999993" customHeight="1" thickBot="1" x14ac:dyDescent="0.25">
      <c r="B12" s="425"/>
      <c r="C12" s="428"/>
      <c r="D12" s="428"/>
      <c r="E12" s="428"/>
      <c r="F12" s="428"/>
      <c r="G12" s="428"/>
      <c r="H12" s="428"/>
      <c r="I12" s="428"/>
      <c r="J12" s="428"/>
      <c r="K12" s="428"/>
      <c r="L12" s="428"/>
      <c r="M12" s="428"/>
      <c r="N12" s="428"/>
      <c r="O12" s="428"/>
      <c r="P12" s="428"/>
      <c r="Q12" s="428"/>
      <c r="R12" s="428"/>
      <c r="S12" s="428"/>
      <c r="T12" s="428"/>
      <c r="U12" s="428"/>
      <c r="V12" s="428"/>
      <c r="W12" s="428"/>
      <c r="X12" s="428"/>
      <c r="Y12" s="428"/>
      <c r="Z12" s="428"/>
      <c r="AA12" s="428"/>
      <c r="AB12" s="424"/>
    </row>
    <row r="13" spans="2:28" ht="20.25" customHeight="1" x14ac:dyDescent="0.2">
      <c r="B13" s="425"/>
      <c r="C13" s="666" t="s">
        <v>11</v>
      </c>
      <c r="D13" s="667"/>
      <c r="E13" s="667"/>
      <c r="F13" s="667"/>
      <c r="G13" s="667"/>
      <c r="H13" s="668"/>
      <c r="I13" s="672" t="s">
        <v>1120</v>
      </c>
      <c r="J13" s="673"/>
      <c r="K13" s="673"/>
      <c r="L13" s="673"/>
      <c r="M13" s="673"/>
      <c r="N13" s="673"/>
      <c r="O13" s="673"/>
      <c r="P13" s="673"/>
      <c r="Q13" s="673"/>
      <c r="R13" s="673"/>
      <c r="S13" s="674"/>
      <c r="T13" s="666" t="s">
        <v>13</v>
      </c>
      <c r="U13" s="667"/>
      <c r="V13" s="667"/>
      <c r="W13" s="667"/>
      <c r="X13" s="667"/>
      <c r="Y13" s="667"/>
      <c r="Z13" s="667"/>
      <c r="AA13" s="668"/>
      <c r="AB13" s="424"/>
    </row>
    <row r="14" spans="2:28" ht="27.6" customHeight="1" thickBot="1" x14ac:dyDescent="0.25">
      <c r="B14" s="425"/>
      <c r="C14" s="669"/>
      <c r="D14" s="670"/>
      <c r="E14" s="670"/>
      <c r="F14" s="670"/>
      <c r="G14" s="670"/>
      <c r="H14" s="671"/>
      <c r="I14" s="675"/>
      <c r="J14" s="676"/>
      <c r="K14" s="676"/>
      <c r="L14" s="676"/>
      <c r="M14" s="676"/>
      <c r="N14" s="676"/>
      <c r="O14" s="676"/>
      <c r="P14" s="676"/>
      <c r="Q14" s="676"/>
      <c r="R14" s="676"/>
      <c r="S14" s="677"/>
      <c r="T14" s="678" t="s">
        <v>71</v>
      </c>
      <c r="U14" s="679"/>
      <c r="V14" s="679"/>
      <c r="W14" s="679"/>
      <c r="X14" s="679"/>
      <c r="Y14" s="679"/>
      <c r="Z14" s="679"/>
      <c r="AA14" s="680"/>
      <c r="AB14" s="424"/>
    </row>
    <row r="15" spans="2:28" ht="8.4499999999999993" customHeight="1" thickBot="1" x14ac:dyDescent="0.25">
      <c r="B15" s="425"/>
      <c r="C15" s="428"/>
      <c r="D15" s="428"/>
      <c r="E15" s="428"/>
      <c r="F15" s="428"/>
      <c r="G15" s="428"/>
      <c r="H15" s="428"/>
      <c r="I15" s="428"/>
      <c r="J15" s="428"/>
      <c r="K15" s="428"/>
      <c r="L15" s="428"/>
      <c r="M15" s="428"/>
      <c r="N15" s="428"/>
      <c r="O15" s="428"/>
      <c r="P15" s="428"/>
      <c r="Q15" s="428"/>
      <c r="R15" s="428"/>
      <c r="S15" s="428"/>
      <c r="T15" s="428"/>
      <c r="U15" s="428"/>
      <c r="V15" s="428"/>
      <c r="W15" s="428"/>
      <c r="X15" s="428"/>
      <c r="Y15" s="428"/>
      <c r="Z15" s="428"/>
      <c r="AA15" s="428"/>
      <c r="AB15" s="424"/>
    </row>
    <row r="16" spans="2:28" ht="39.6" customHeight="1" thickBot="1" x14ac:dyDescent="0.25">
      <c r="B16" s="425"/>
      <c r="C16" s="629" t="s">
        <v>15</v>
      </c>
      <c r="D16" s="630"/>
      <c r="E16" s="630"/>
      <c r="F16" s="630"/>
      <c r="G16" s="630"/>
      <c r="H16" s="631"/>
      <c r="I16" s="632" t="s">
        <v>1121</v>
      </c>
      <c r="J16" s="633"/>
      <c r="K16" s="633"/>
      <c r="L16" s="633"/>
      <c r="M16" s="633"/>
      <c r="N16" s="633"/>
      <c r="O16" s="633"/>
      <c r="P16" s="633"/>
      <c r="Q16" s="633"/>
      <c r="R16" s="633"/>
      <c r="S16" s="633"/>
      <c r="T16" s="633"/>
      <c r="U16" s="633"/>
      <c r="V16" s="633"/>
      <c r="W16" s="633"/>
      <c r="X16" s="633"/>
      <c r="Y16" s="633"/>
      <c r="Z16" s="633"/>
      <c r="AA16" s="634"/>
      <c r="AB16" s="424"/>
    </row>
    <row r="17" spans="2:28" ht="9" customHeight="1" thickBot="1" x14ac:dyDescent="0.25">
      <c r="B17" s="425"/>
      <c r="C17" s="431"/>
      <c r="D17" s="431"/>
      <c r="E17" s="431"/>
      <c r="F17" s="431"/>
      <c r="G17" s="431"/>
      <c r="H17" s="431"/>
      <c r="I17" s="430"/>
      <c r="J17" s="430"/>
      <c r="K17" s="430"/>
      <c r="L17" s="430"/>
      <c r="M17" s="430"/>
      <c r="N17" s="430"/>
      <c r="O17" s="430"/>
      <c r="P17" s="430"/>
      <c r="Q17" s="430"/>
      <c r="R17" s="430"/>
      <c r="S17" s="430"/>
      <c r="T17" s="430"/>
      <c r="U17" s="430"/>
      <c r="V17" s="430"/>
      <c r="W17" s="430"/>
      <c r="X17" s="430"/>
      <c r="Y17" s="430"/>
      <c r="Z17" s="430"/>
      <c r="AA17" s="430"/>
      <c r="AB17" s="424"/>
    </row>
    <row r="18" spans="2:28" ht="49.15" customHeight="1" thickBot="1" x14ac:dyDescent="0.25">
      <c r="B18" s="425"/>
      <c r="C18" s="629" t="s">
        <v>73</v>
      </c>
      <c r="D18" s="630"/>
      <c r="E18" s="630"/>
      <c r="F18" s="630"/>
      <c r="G18" s="630"/>
      <c r="H18" s="631"/>
      <c r="I18" s="1913" t="s">
        <v>1122</v>
      </c>
      <c r="J18" s="1914"/>
      <c r="K18" s="1914"/>
      <c r="L18" s="1914"/>
      <c r="M18" s="1914"/>
      <c r="N18" s="1914"/>
      <c r="O18" s="1914"/>
      <c r="P18" s="1914"/>
      <c r="Q18" s="1914"/>
      <c r="R18" s="1914"/>
      <c r="S18" s="1914"/>
      <c r="T18" s="1914"/>
      <c r="U18" s="1914"/>
      <c r="V18" s="1914"/>
      <c r="W18" s="1914"/>
      <c r="X18" s="1914"/>
      <c r="Y18" s="1914"/>
      <c r="Z18" s="1914"/>
      <c r="AA18" s="1915"/>
      <c r="AB18" s="424"/>
    </row>
    <row r="19" spans="2:28" ht="9" customHeight="1" thickBot="1" x14ac:dyDescent="0.25">
      <c r="B19" s="425"/>
      <c r="C19" s="431"/>
      <c r="D19" s="431"/>
      <c r="E19" s="431"/>
      <c r="F19" s="431"/>
      <c r="G19" s="431"/>
      <c r="H19" s="431"/>
      <c r="I19" s="430"/>
      <c r="J19" s="430"/>
      <c r="K19" s="430"/>
      <c r="L19" s="430"/>
      <c r="M19" s="430"/>
      <c r="N19" s="430"/>
      <c r="O19" s="430"/>
      <c r="P19" s="430"/>
      <c r="Q19" s="430"/>
      <c r="R19" s="430"/>
      <c r="S19" s="430"/>
      <c r="T19" s="430"/>
      <c r="U19" s="430"/>
      <c r="V19" s="430"/>
      <c r="W19" s="430"/>
      <c r="X19" s="430"/>
      <c r="Y19" s="430"/>
      <c r="Z19" s="430"/>
      <c r="AA19" s="430"/>
      <c r="AB19" s="424"/>
    </row>
    <row r="20" spans="2:28" ht="22.5" customHeight="1" x14ac:dyDescent="0.2">
      <c r="B20" s="425"/>
      <c r="C20" s="684" t="s">
        <v>19</v>
      </c>
      <c r="D20" s="685"/>
      <c r="E20" s="685"/>
      <c r="F20" s="685"/>
      <c r="G20" s="685"/>
      <c r="H20" s="686"/>
      <c r="I20" s="690" t="s">
        <v>1123</v>
      </c>
      <c r="J20" s="691"/>
      <c r="K20" s="691"/>
      <c r="L20" s="692"/>
      <c r="M20" s="608" t="s">
        <v>21</v>
      </c>
      <c r="N20" s="609"/>
      <c r="O20" s="609"/>
      <c r="P20" s="609"/>
      <c r="Q20" s="609"/>
      <c r="R20" s="609"/>
      <c r="S20" s="610"/>
      <c r="T20" s="608" t="s">
        <v>22</v>
      </c>
      <c r="U20" s="609"/>
      <c r="V20" s="609"/>
      <c r="W20" s="609"/>
      <c r="X20" s="609"/>
      <c r="Y20" s="609"/>
      <c r="Z20" s="609"/>
      <c r="AA20" s="610"/>
      <c r="AB20" s="424"/>
    </row>
    <row r="21" spans="2:28" ht="19.899999999999999" customHeight="1" thickBot="1" x14ac:dyDescent="0.25">
      <c r="B21" s="425"/>
      <c r="C21" s="687"/>
      <c r="D21" s="688"/>
      <c r="E21" s="688"/>
      <c r="F21" s="688"/>
      <c r="G21" s="688"/>
      <c r="H21" s="689"/>
      <c r="I21" s="693"/>
      <c r="J21" s="694"/>
      <c r="K21" s="694"/>
      <c r="L21" s="695"/>
      <c r="M21" s="696" t="s">
        <v>23</v>
      </c>
      <c r="N21" s="697"/>
      <c r="O21" s="697"/>
      <c r="P21" s="697"/>
      <c r="Q21" s="697"/>
      <c r="R21" s="697"/>
      <c r="S21" s="698"/>
      <c r="T21" s="699" t="s">
        <v>1124</v>
      </c>
      <c r="U21" s="697"/>
      <c r="V21" s="697"/>
      <c r="W21" s="697"/>
      <c r="X21" s="697"/>
      <c r="Y21" s="697"/>
      <c r="Z21" s="697"/>
      <c r="AA21" s="698"/>
      <c r="AB21" s="424"/>
    </row>
    <row r="22" spans="2:28" ht="9.6" customHeight="1" thickBot="1" x14ac:dyDescent="0.25">
      <c r="B22" s="425"/>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4"/>
    </row>
    <row r="23" spans="2:28" ht="26.45" customHeight="1" x14ac:dyDescent="0.2">
      <c r="B23" s="425"/>
      <c r="C23" s="608" t="s">
        <v>25</v>
      </c>
      <c r="D23" s="609"/>
      <c r="E23" s="609"/>
      <c r="F23" s="609"/>
      <c r="G23" s="609"/>
      <c r="H23" s="609"/>
      <c r="I23" s="610"/>
      <c r="J23" s="608" t="s">
        <v>26</v>
      </c>
      <c r="K23" s="609"/>
      <c r="L23" s="609"/>
      <c r="M23" s="609"/>
      <c r="N23" s="609"/>
      <c r="O23" s="609"/>
      <c r="P23" s="610"/>
      <c r="Q23" s="608" t="s">
        <v>27</v>
      </c>
      <c r="R23" s="609"/>
      <c r="S23" s="609"/>
      <c r="T23" s="609"/>
      <c r="U23" s="609"/>
      <c r="V23" s="609"/>
      <c r="W23" s="609"/>
      <c r="X23" s="609"/>
      <c r="Y23" s="609"/>
      <c r="Z23" s="609"/>
      <c r="AA23" s="610"/>
      <c r="AB23" s="424"/>
    </row>
    <row r="24" spans="2:28" ht="22.15" customHeight="1" thickBot="1" x14ac:dyDescent="0.25">
      <c r="B24" s="425"/>
      <c r="C24" s="611" t="s">
        <v>1125</v>
      </c>
      <c r="D24" s="612"/>
      <c r="E24" s="612"/>
      <c r="F24" s="612"/>
      <c r="G24" s="612"/>
      <c r="H24" s="612"/>
      <c r="I24" s="613"/>
      <c r="J24" s="611" t="s">
        <v>1094</v>
      </c>
      <c r="K24" s="612"/>
      <c r="L24" s="612"/>
      <c r="M24" s="612"/>
      <c r="N24" s="612"/>
      <c r="O24" s="612"/>
      <c r="P24" s="613"/>
      <c r="Q24" s="614" t="s">
        <v>1095</v>
      </c>
      <c r="R24" s="615"/>
      <c r="S24" s="615"/>
      <c r="T24" s="615"/>
      <c r="U24" s="615"/>
      <c r="V24" s="615"/>
      <c r="W24" s="615"/>
      <c r="X24" s="615"/>
      <c r="Y24" s="615"/>
      <c r="Z24" s="615"/>
      <c r="AA24" s="616"/>
      <c r="AB24" s="424"/>
    </row>
    <row r="25" spans="2:28" ht="8.4499999999999993" customHeight="1" thickBot="1" x14ac:dyDescent="0.25">
      <c r="B25" s="425"/>
      <c r="C25" s="428"/>
      <c r="D25" s="428"/>
      <c r="E25" s="428"/>
      <c r="F25" s="428"/>
      <c r="G25" s="428"/>
      <c r="H25" s="428"/>
      <c r="I25" s="428"/>
      <c r="J25" s="428"/>
      <c r="K25" s="428"/>
      <c r="L25" s="428"/>
      <c r="M25" s="428"/>
      <c r="N25" s="428"/>
      <c r="O25" s="428"/>
      <c r="P25" s="428"/>
      <c r="Q25" s="428"/>
      <c r="R25" s="428"/>
      <c r="S25" s="428"/>
      <c r="T25" s="428"/>
      <c r="U25" s="428"/>
      <c r="V25" s="428"/>
      <c r="W25" s="428"/>
      <c r="X25" s="428"/>
      <c r="Y25" s="428"/>
      <c r="Z25" s="428"/>
      <c r="AA25" s="428"/>
      <c r="AB25" s="424"/>
    </row>
    <row r="26" spans="2:28" ht="27.6" customHeight="1" thickBot="1" x14ac:dyDescent="0.25">
      <c r="B26" s="425"/>
      <c r="C26" s="629" t="s">
        <v>31</v>
      </c>
      <c r="D26" s="630"/>
      <c r="E26" s="630"/>
      <c r="F26" s="630"/>
      <c r="G26" s="630"/>
      <c r="H26" s="631"/>
      <c r="I26" s="2404" t="s">
        <v>1126</v>
      </c>
      <c r="J26" s="633"/>
      <c r="K26" s="633"/>
      <c r="L26" s="633"/>
      <c r="M26" s="633"/>
      <c r="N26" s="633"/>
      <c r="O26" s="633"/>
      <c r="P26" s="633"/>
      <c r="Q26" s="633"/>
      <c r="R26" s="633"/>
      <c r="S26" s="633"/>
      <c r="T26" s="633"/>
      <c r="U26" s="633"/>
      <c r="V26" s="633"/>
      <c r="W26" s="633"/>
      <c r="X26" s="633"/>
      <c r="Y26" s="633"/>
      <c r="Z26" s="633"/>
      <c r="AA26" s="634"/>
      <c r="AB26" s="424"/>
    </row>
    <row r="27" spans="2:28" ht="7.9" customHeight="1" thickBot="1" x14ac:dyDescent="0.25">
      <c r="B27" s="425"/>
      <c r="C27" s="431"/>
      <c r="D27" s="431"/>
      <c r="E27" s="431"/>
      <c r="F27" s="431"/>
      <c r="G27" s="431"/>
      <c r="H27" s="431"/>
      <c r="I27" s="430"/>
      <c r="J27" s="430"/>
      <c r="K27" s="430"/>
      <c r="L27" s="430"/>
      <c r="M27" s="430"/>
      <c r="N27" s="430"/>
      <c r="O27" s="430"/>
      <c r="P27" s="430"/>
      <c r="Q27" s="430"/>
      <c r="R27" s="430"/>
      <c r="S27" s="430"/>
      <c r="T27" s="430"/>
      <c r="U27" s="430"/>
      <c r="V27" s="430"/>
      <c r="W27" s="430"/>
      <c r="X27" s="430"/>
      <c r="Y27" s="430"/>
      <c r="Z27" s="430"/>
      <c r="AA27" s="430"/>
      <c r="AB27" s="424"/>
    </row>
    <row r="28" spans="2:28" ht="43.15" customHeight="1" thickBot="1" x14ac:dyDescent="0.25">
      <c r="B28" s="425"/>
      <c r="C28" s="629" t="s">
        <v>33</v>
      </c>
      <c r="D28" s="630"/>
      <c r="E28" s="630"/>
      <c r="F28" s="630"/>
      <c r="G28" s="630"/>
      <c r="H28" s="631"/>
      <c r="I28" s="1035">
        <v>1.37</v>
      </c>
      <c r="J28" s="632"/>
      <c r="K28" s="617" t="s">
        <v>34</v>
      </c>
      <c r="L28" s="618"/>
      <c r="M28" s="618"/>
      <c r="N28" s="619"/>
      <c r="O28" s="683" t="s">
        <v>35</v>
      </c>
      <c r="P28" s="681"/>
      <c r="Q28" s="681"/>
      <c r="R28" s="682"/>
      <c r="S28" s="464"/>
      <c r="T28" s="681" t="s">
        <v>36</v>
      </c>
      <c r="U28" s="681"/>
      <c r="V28" s="682"/>
      <c r="W28" s="31" t="s">
        <v>135</v>
      </c>
      <c r="X28" s="635" t="s">
        <v>38</v>
      </c>
      <c r="Y28" s="636"/>
      <c r="Z28" s="637"/>
      <c r="AA28" s="465"/>
      <c r="AB28" s="424"/>
    </row>
    <row r="29" spans="2:28" ht="8.4499999999999993" customHeight="1" thickBot="1" x14ac:dyDescent="0.25">
      <c r="B29" s="425"/>
      <c r="C29" s="428"/>
      <c r="D29" s="428"/>
      <c r="E29" s="428"/>
      <c r="F29" s="428"/>
      <c r="G29" s="428"/>
      <c r="H29" s="428"/>
      <c r="I29" s="428"/>
      <c r="J29" s="428"/>
      <c r="K29" s="428"/>
      <c r="L29" s="428"/>
      <c r="M29" s="428"/>
      <c r="N29" s="428"/>
      <c r="O29" s="428"/>
      <c r="P29" s="428"/>
      <c r="Q29" s="428"/>
      <c r="R29" s="428"/>
      <c r="S29" s="428"/>
      <c r="T29" s="428"/>
      <c r="U29" s="428"/>
      <c r="V29" s="428"/>
      <c r="W29" s="428"/>
      <c r="X29" s="428"/>
      <c r="Y29" s="428"/>
      <c r="Z29" s="428"/>
      <c r="AA29" s="428"/>
      <c r="AB29" s="424"/>
    </row>
    <row r="30" spans="2:28" ht="15" customHeight="1" x14ac:dyDescent="0.25">
      <c r="B30" s="425"/>
      <c r="C30" s="651" t="s">
        <v>39</v>
      </c>
      <c r="D30" s="652"/>
      <c r="E30" s="652"/>
      <c r="F30" s="652"/>
      <c r="G30" s="652"/>
      <c r="H30" s="652"/>
      <c r="I30" s="652"/>
      <c r="J30" s="653"/>
      <c r="K30" s="660" t="s">
        <v>40</v>
      </c>
      <c r="L30" s="661"/>
      <c r="M30" s="661"/>
      <c r="N30" s="661"/>
      <c r="O30" s="661"/>
      <c r="P30" s="661"/>
      <c r="Q30" s="661"/>
      <c r="R30" s="661"/>
      <c r="S30" s="662" t="s">
        <v>41</v>
      </c>
      <c r="T30" s="662"/>
      <c r="U30" s="662"/>
      <c r="V30" s="662"/>
      <c r="W30" s="662"/>
      <c r="X30" s="663" t="s">
        <v>42</v>
      </c>
      <c r="Y30" s="663"/>
      <c r="Z30" s="663"/>
      <c r="AA30" s="664"/>
      <c r="AB30" s="424"/>
    </row>
    <row r="31" spans="2:28" ht="14.25" customHeight="1" x14ac:dyDescent="0.2">
      <c r="B31" s="425"/>
      <c r="C31" s="654"/>
      <c r="D31" s="655"/>
      <c r="E31" s="655"/>
      <c r="F31" s="655"/>
      <c r="G31" s="655"/>
      <c r="H31" s="655"/>
      <c r="I31" s="655"/>
      <c r="J31" s="656"/>
      <c r="K31" s="665" t="s">
        <v>43</v>
      </c>
      <c r="L31" s="638"/>
      <c r="M31" s="638"/>
      <c r="N31" s="638"/>
      <c r="O31" s="638" t="s">
        <v>44</v>
      </c>
      <c r="P31" s="638"/>
      <c r="Q31" s="638"/>
      <c r="R31" s="638"/>
      <c r="S31" s="638" t="s">
        <v>43</v>
      </c>
      <c r="T31" s="638"/>
      <c r="U31" s="638" t="s">
        <v>44</v>
      </c>
      <c r="V31" s="638"/>
      <c r="W31" s="638"/>
      <c r="X31" s="638" t="s">
        <v>43</v>
      </c>
      <c r="Y31" s="638"/>
      <c r="Z31" s="638" t="s">
        <v>44</v>
      </c>
      <c r="AA31" s="639"/>
      <c r="AB31" s="424"/>
    </row>
    <row r="32" spans="2:28" ht="15" customHeight="1" thickBot="1" x14ac:dyDescent="0.25">
      <c r="B32" s="425"/>
      <c r="C32" s="657"/>
      <c r="D32" s="658"/>
      <c r="E32" s="658"/>
      <c r="F32" s="658"/>
      <c r="G32" s="658"/>
      <c r="H32" s="658"/>
      <c r="I32" s="658"/>
      <c r="J32" s="659"/>
      <c r="K32" s="896" t="s">
        <v>1127</v>
      </c>
      <c r="L32" s="648"/>
      <c r="M32" s="648"/>
      <c r="N32" s="648"/>
      <c r="O32" s="649" t="s">
        <v>1128</v>
      </c>
      <c r="P32" s="648"/>
      <c r="Q32" s="648"/>
      <c r="R32" s="648"/>
      <c r="S32" s="649" t="s">
        <v>1129</v>
      </c>
      <c r="T32" s="648"/>
      <c r="U32" s="649" t="s">
        <v>1130</v>
      </c>
      <c r="V32" s="648"/>
      <c r="W32" s="648"/>
      <c r="X32" s="649" t="s">
        <v>1131</v>
      </c>
      <c r="Y32" s="648"/>
      <c r="Z32" s="649" t="s">
        <v>1132</v>
      </c>
      <c r="AA32" s="650"/>
      <c r="AB32" s="424"/>
    </row>
    <row r="33" spans="2:28" ht="6.6" customHeight="1" thickBot="1" x14ac:dyDescent="0.25">
      <c r="B33" s="425"/>
      <c r="C33" s="428"/>
      <c r="D33" s="428"/>
      <c r="E33" s="428"/>
      <c r="F33" s="428"/>
      <c r="G33" s="428"/>
      <c r="H33" s="428"/>
      <c r="I33" s="428"/>
      <c r="J33" s="428"/>
      <c r="K33" s="428"/>
      <c r="L33" s="428"/>
      <c r="M33" s="428"/>
      <c r="N33" s="428"/>
      <c r="O33" s="428"/>
      <c r="P33" s="428"/>
      <c r="Q33" s="428"/>
      <c r="R33" s="428"/>
      <c r="S33" s="428"/>
      <c r="T33" s="428"/>
      <c r="U33" s="428"/>
      <c r="V33" s="428"/>
      <c r="W33" s="428"/>
      <c r="X33" s="428"/>
      <c r="Y33" s="428"/>
      <c r="Z33" s="428"/>
      <c r="AA33" s="428"/>
      <c r="AB33" s="424"/>
    </row>
    <row r="34" spans="2:28" s="426" customFormat="1" ht="15.75" thickBot="1" x14ac:dyDescent="0.25">
      <c r="B34" s="427"/>
      <c r="C34" s="1008" t="s">
        <v>45</v>
      </c>
      <c r="D34" s="1009"/>
      <c r="E34" s="1009"/>
      <c r="F34" s="1009"/>
      <c r="G34" s="1009"/>
      <c r="H34" s="1009"/>
      <c r="I34" s="1009"/>
      <c r="J34" s="1009"/>
      <c r="K34" s="1009"/>
      <c r="L34" s="1009"/>
      <c r="M34" s="1009"/>
      <c r="N34" s="1009"/>
      <c r="O34" s="1009"/>
      <c r="P34" s="1009"/>
      <c r="Q34" s="1009"/>
      <c r="R34" s="1009"/>
      <c r="S34" s="1009"/>
      <c r="T34" s="1009"/>
      <c r="U34" s="1009"/>
      <c r="V34" s="1009"/>
      <c r="W34" s="1009"/>
      <c r="X34" s="1009"/>
      <c r="Y34" s="1009"/>
      <c r="Z34" s="1009"/>
      <c r="AA34" s="1010"/>
      <c r="AB34" s="424"/>
    </row>
    <row r="35" spans="2:28" s="426" customFormat="1" ht="75" customHeight="1" thickBot="1" x14ac:dyDescent="0.25">
      <c r="B35" s="427"/>
      <c r="C35" s="623" t="s">
        <v>46</v>
      </c>
      <c r="D35" s="624"/>
      <c r="E35" s="624"/>
      <c r="F35" s="624"/>
      <c r="G35" s="625"/>
      <c r="H35" s="38" t="s">
        <v>1133</v>
      </c>
      <c r="I35" s="38" t="s">
        <v>1134</v>
      </c>
      <c r="J35" s="38" t="s">
        <v>49</v>
      </c>
      <c r="K35" s="626" t="s">
        <v>50</v>
      </c>
      <c r="L35" s="627"/>
      <c r="M35" s="627"/>
      <c r="N35" s="627"/>
      <c r="O35" s="627"/>
      <c r="P35" s="627"/>
      <c r="Q35" s="627"/>
      <c r="R35" s="627"/>
      <c r="S35" s="627"/>
      <c r="T35" s="627"/>
      <c r="U35" s="627"/>
      <c r="V35" s="627"/>
      <c r="W35" s="627"/>
      <c r="X35" s="627"/>
      <c r="Y35" s="627"/>
      <c r="Z35" s="627"/>
      <c r="AA35" s="628"/>
      <c r="AB35" s="424"/>
    </row>
    <row r="36" spans="2:28" s="426" customFormat="1" ht="40.5" customHeight="1" x14ac:dyDescent="0.2">
      <c r="B36" s="427"/>
      <c r="C36" s="2388" t="s">
        <v>1109</v>
      </c>
      <c r="D36" s="2389"/>
      <c r="E36" s="2389"/>
      <c r="F36" s="2389"/>
      <c r="G36" s="2390"/>
      <c r="H36" s="459">
        <v>104</v>
      </c>
      <c r="I36" s="459">
        <v>109</v>
      </c>
      <c r="J36" s="466">
        <f t="shared" ref="J36:J40" si="0">+H36/I36</f>
        <v>0.95412844036697253</v>
      </c>
      <c r="K36" s="2405" t="s">
        <v>1135</v>
      </c>
      <c r="L36" s="2406"/>
      <c r="M36" s="2406"/>
      <c r="N36" s="2406"/>
      <c r="O36" s="2406"/>
      <c r="P36" s="2406"/>
      <c r="Q36" s="2406"/>
      <c r="R36" s="2406"/>
      <c r="S36" s="2406"/>
      <c r="T36" s="2406"/>
      <c r="U36" s="2406"/>
      <c r="V36" s="2406"/>
      <c r="W36" s="2406"/>
      <c r="X36" s="2406"/>
      <c r="Y36" s="2406"/>
      <c r="Z36" s="2406"/>
      <c r="AA36" s="2407"/>
      <c r="AB36" s="424"/>
    </row>
    <row r="37" spans="2:28" s="426" customFormat="1" ht="26.25" customHeight="1" x14ac:dyDescent="0.2">
      <c r="B37" s="427"/>
      <c r="C37" s="2388" t="s">
        <v>1112</v>
      </c>
      <c r="D37" s="2389"/>
      <c r="E37" s="2389"/>
      <c r="F37" s="2389"/>
      <c r="G37" s="2390"/>
      <c r="H37" s="69">
        <v>477</v>
      </c>
      <c r="I37" s="69">
        <v>318</v>
      </c>
      <c r="J37" s="466">
        <f t="shared" si="0"/>
        <v>1.5</v>
      </c>
      <c r="K37" s="2405" t="s">
        <v>1136</v>
      </c>
      <c r="L37" s="2406"/>
      <c r="M37" s="2406"/>
      <c r="N37" s="2406"/>
      <c r="O37" s="2406"/>
      <c r="P37" s="2406"/>
      <c r="Q37" s="2406"/>
      <c r="R37" s="2406"/>
      <c r="S37" s="2406"/>
      <c r="T37" s="2406"/>
      <c r="U37" s="2406"/>
      <c r="V37" s="2406"/>
      <c r="W37" s="2406"/>
      <c r="X37" s="2406"/>
      <c r="Y37" s="2406"/>
      <c r="Z37" s="2406"/>
      <c r="AA37" s="2407"/>
      <c r="AB37" s="424"/>
    </row>
    <row r="38" spans="2:28" s="426" customFormat="1" ht="57.75" customHeight="1" x14ac:dyDescent="0.2">
      <c r="B38" s="427"/>
      <c r="C38" s="2388" t="s">
        <v>1104</v>
      </c>
      <c r="D38" s="2389"/>
      <c r="E38" s="2389"/>
      <c r="F38" s="2389"/>
      <c r="G38" s="2390"/>
      <c r="H38" s="461">
        <v>226</v>
      </c>
      <c r="I38" s="461">
        <v>226</v>
      </c>
      <c r="J38" s="466">
        <f t="shared" si="0"/>
        <v>1</v>
      </c>
      <c r="K38" s="2405" t="s">
        <v>1137</v>
      </c>
      <c r="L38" s="2406"/>
      <c r="M38" s="2406"/>
      <c r="N38" s="2406"/>
      <c r="O38" s="2406"/>
      <c r="P38" s="2406"/>
      <c r="Q38" s="2406"/>
      <c r="R38" s="2406"/>
      <c r="S38" s="2406"/>
      <c r="T38" s="2406"/>
      <c r="U38" s="2406"/>
      <c r="V38" s="2406"/>
      <c r="W38" s="2406"/>
      <c r="X38" s="2406"/>
      <c r="Y38" s="2406"/>
      <c r="Z38" s="2406"/>
      <c r="AA38" s="2407"/>
      <c r="AB38" s="424"/>
    </row>
    <row r="39" spans="2:28" s="426" customFormat="1" ht="75" customHeight="1" x14ac:dyDescent="0.2">
      <c r="B39" s="427"/>
      <c r="C39" s="2391" t="s">
        <v>1106</v>
      </c>
      <c r="D39" s="2392"/>
      <c r="E39" s="2392"/>
      <c r="F39" s="2392"/>
      <c r="G39" s="2393"/>
      <c r="H39" s="462">
        <v>25</v>
      </c>
      <c r="I39" s="462">
        <v>51</v>
      </c>
      <c r="J39" s="467">
        <f t="shared" si="0"/>
        <v>0.49019607843137253</v>
      </c>
      <c r="K39" s="2408" t="s">
        <v>1138</v>
      </c>
      <c r="L39" s="2409"/>
      <c r="M39" s="2409"/>
      <c r="N39" s="2409"/>
      <c r="O39" s="2409"/>
      <c r="P39" s="2409"/>
      <c r="Q39" s="2409"/>
      <c r="R39" s="2409"/>
      <c r="S39" s="2409"/>
      <c r="T39" s="2409"/>
      <c r="U39" s="2409"/>
      <c r="V39" s="2409"/>
      <c r="W39" s="2409"/>
      <c r="X39" s="2409"/>
      <c r="Y39" s="2409"/>
      <c r="Z39" s="2409"/>
      <c r="AA39" s="2410"/>
      <c r="AB39" s="424"/>
    </row>
    <row r="40" spans="2:28" s="426" customFormat="1" ht="15" thickBot="1" x14ac:dyDescent="0.25">
      <c r="B40" s="427"/>
      <c r="C40" s="893"/>
      <c r="D40" s="894"/>
      <c r="E40" s="894"/>
      <c r="F40" s="894"/>
      <c r="G40" s="895"/>
      <c r="H40" s="71">
        <f t="shared" ref="H40:I40" si="1">SUM(H36:H39)</f>
        <v>832</v>
      </c>
      <c r="I40" s="71">
        <f t="shared" si="1"/>
        <v>704</v>
      </c>
      <c r="J40" s="467">
        <f t="shared" si="0"/>
        <v>1.1818181818181819</v>
      </c>
      <c r="K40" s="790"/>
      <c r="L40" s="791"/>
      <c r="M40" s="791"/>
      <c r="N40" s="791"/>
      <c r="O40" s="791"/>
      <c r="P40" s="791"/>
      <c r="Q40" s="791"/>
      <c r="R40" s="791"/>
      <c r="S40" s="791"/>
      <c r="T40" s="791"/>
      <c r="U40" s="791"/>
      <c r="V40" s="791"/>
      <c r="W40" s="791"/>
      <c r="X40" s="791"/>
      <c r="Y40" s="791"/>
      <c r="Z40" s="791"/>
      <c r="AA40" s="792"/>
      <c r="AB40" s="424"/>
    </row>
    <row r="41" spans="2:28" s="426" customFormat="1" ht="15.75" customHeight="1" thickBot="1" x14ac:dyDescent="0.25">
      <c r="B41" s="427"/>
      <c r="C41" s="750" t="s">
        <v>51</v>
      </c>
      <c r="D41" s="751"/>
      <c r="E41" s="751"/>
      <c r="F41" s="751"/>
      <c r="G41" s="752"/>
      <c r="H41" s="72"/>
      <c r="I41" s="72"/>
      <c r="J41" s="119"/>
      <c r="K41" s="753"/>
      <c r="L41" s="754"/>
      <c r="M41" s="754"/>
      <c r="N41" s="754"/>
      <c r="O41" s="754"/>
      <c r="P41" s="754"/>
      <c r="Q41" s="754"/>
      <c r="R41" s="754"/>
      <c r="S41" s="754"/>
      <c r="T41" s="754"/>
      <c r="U41" s="754"/>
      <c r="V41" s="754"/>
      <c r="W41" s="754"/>
      <c r="X41" s="754"/>
      <c r="Y41" s="754"/>
      <c r="Z41" s="754"/>
      <c r="AA41" s="755"/>
      <c r="AB41" s="424"/>
    </row>
    <row r="42" spans="2:28" s="426" customFormat="1" ht="5.25" customHeight="1" x14ac:dyDescent="0.2">
      <c r="B42" s="427"/>
      <c r="C42" s="98"/>
      <c r="D42" s="98"/>
      <c r="E42" s="98"/>
      <c r="F42" s="98"/>
      <c r="G42" s="98"/>
      <c r="H42" s="99"/>
      <c r="I42" s="99"/>
      <c r="J42" s="75"/>
      <c r="K42" s="98"/>
      <c r="L42" s="98"/>
      <c r="M42" s="98"/>
      <c r="N42" s="98"/>
      <c r="O42" s="98"/>
      <c r="P42" s="98"/>
      <c r="Q42" s="98"/>
      <c r="R42" s="98"/>
      <c r="S42" s="98"/>
      <c r="T42" s="98"/>
      <c r="U42" s="98"/>
      <c r="V42" s="98"/>
      <c r="W42" s="98"/>
      <c r="X42" s="98"/>
      <c r="Y42" s="98"/>
      <c r="Z42" s="98"/>
      <c r="AA42" s="98"/>
      <c r="AB42" s="424"/>
    </row>
    <row r="43" spans="2:28" s="426" customFormat="1" ht="15" thickBot="1" x14ac:dyDescent="0.25">
      <c r="B43" s="427"/>
      <c r="C43" s="98"/>
      <c r="D43" s="98"/>
      <c r="E43" s="98"/>
      <c r="F43" s="98"/>
      <c r="G43" s="98"/>
      <c r="H43" s="99"/>
      <c r="I43" s="99"/>
      <c r="J43" s="75"/>
      <c r="K43" s="98"/>
      <c r="L43" s="98"/>
      <c r="M43" s="98"/>
      <c r="N43" s="98"/>
      <c r="O43" s="98"/>
      <c r="P43" s="98"/>
      <c r="Q43" s="98"/>
      <c r="R43" s="98"/>
      <c r="S43" s="98"/>
      <c r="T43" s="98"/>
      <c r="U43" s="98"/>
      <c r="V43" s="98"/>
      <c r="W43" s="98"/>
      <c r="X43" s="98"/>
      <c r="Y43" s="98"/>
      <c r="Z43" s="98"/>
      <c r="AA43" s="98"/>
      <c r="AB43" s="424"/>
    </row>
    <row r="44" spans="2:28" s="426" customFormat="1" x14ac:dyDescent="0.2">
      <c r="B44" s="427"/>
      <c r="C44" s="756" t="s">
        <v>52</v>
      </c>
      <c r="D44" s="757"/>
      <c r="E44" s="757"/>
      <c r="F44" s="757"/>
      <c r="G44" s="757"/>
      <c r="H44" s="757"/>
      <c r="I44" s="757"/>
      <c r="J44" s="757"/>
      <c r="K44" s="757"/>
      <c r="L44" s="757"/>
      <c r="M44" s="757"/>
      <c r="N44" s="757"/>
      <c r="O44" s="757"/>
      <c r="P44" s="757"/>
      <c r="Q44" s="757"/>
      <c r="R44" s="757"/>
      <c r="S44" s="757"/>
      <c r="T44" s="757"/>
      <c r="U44" s="757"/>
      <c r="V44" s="757"/>
      <c r="W44" s="757"/>
      <c r="X44" s="757"/>
      <c r="Y44" s="757"/>
      <c r="Z44" s="757"/>
      <c r="AA44" s="758"/>
      <c r="AB44" s="424"/>
    </row>
    <row r="45" spans="2:28" ht="15" thickBot="1" x14ac:dyDescent="0.25">
      <c r="B45" s="425"/>
      <c r="C45" s="759"/>
      <c r="D45" s="877"/>
      <c r="E45" s="877"/>
      <c r="F45" s="877"/>
      <c r="G45" s="877"/>
      <c r="H45" s="877"/>
      <c r="I45" s="877"/>
      <c r="J45" s="877"/>
      <c r="K45" s="877"/>
      <c r="L45" s="877"/>
      <c r="M45" s="877"/>
      <c r="N45" s="877"/>
      <c r="O45" s="877"/>
      <c r="P45" s="877"/>
      <c r="Q45" s="877"/>
      <c r="R45" s="877"/>
      <c r="S45" s="877"/>
      <c r="T45" s="877"/>
      <c r="U45" s="877"/>
      <c r="V45" s="877"/>
      <c r="W45" s="877"/>
      <c r="X45" s="877"/>
      <c r="Y45" s="877"/>
      <c r="Z45" s="877"/>
      <c r="AA45" s="761"/>
      <c r="AB45" s="424"/>
    </row>
    <row r="46" spans="2:28" x14ac:dyDescent="0.2">
      <c r="B46" s="425"/>
      <c r="C46" s="878" t="s">
        <v>90</v>
      </c>
      <c r="D46" s="879"/>
      <c r="E46" s="879"/>
      <c r="F46" s="879"/>
      <c r="G46" s="879"/>
      <c r="H46" s="879"/>
      <c r="I46" s="879"/>
      <c r="J46" s="879"/>
      <c r="K46" s="879"/>
      <c r="L46" s="879"/>
      <c r="M46" s="879"/>
      <c r="N46" s="879"/>
      <c r="O46" s="879"/>
      <c r="P46" s="879"/>
      <c r="Q46" s="879"/>
      <c r="R46" s="879"/>
      <c r="S46" s="879"/>
      <c r="T46" s="879"/>
      <c r="U46" s="879"/>
      <c r="V46" s="879"/>
      <c r="W46" s="879"/>
      <c r="X46" s="879"/>
      <c r="Y46" s="879"/>
      <c r="Z46" s="879"/>
      <c r="AA46" s="880"/>
      <c r="AB46" s="424"/>
    </row>
    <row r="47" spans="2:28" x14ac:dyDescent="0.2">
      <c r="B47" s="425"/>
      <c r="C47" s="881"/>
      <c r="D47" s="882"/>
      <c r="E47" s="882"/>
      <c r="F47" s="882"/>
      <c r="G47" s="882"/>
      <c r="H47" s="882"/>
      <c r="I47" s="882"/>
      <c r="J47" s="882"/>
      <c r="K47" s="882"/>
      <c r="L47" s="882"/>
      <c r="M47" s="882"/>
      <c r="N47" s="882"/>
      <c r="O47" s="882"/>
      <c r="P47" s="882"/>
      <c r="Q47" s="882"/>
      <c r="R47" s="882"/>
      <c r="S47" s="882"/>
      <c r="T47" s="882"/>
      <c r="U47" s="882"/>
      <c r="V47" s="882"/>
      <c r="W47" s="882"/>
      <c r="X47" s="882"/>
      <c r="Y47" s="882"/>
      <c r="Z47" s="882"/>
      <c r="AA47" s="883"/>
      <c r="AB47" s="424"/>
    </row>
    <row r="48" spans="2:28" x14ac:dyDescent="0.2">
      <c r="B48" s="425"/>
      <c r="C48" s="881"/>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3"/>
      <c r="AB48" s="424"/>
    </row>
    <row r="49" spans="2:28" x14ac:dyDescent="0.2">
      <c r="B49" s="425"/>
      <c r="C49" s="881"/>
      <c r="D49" s="882"/>
      <c r="E49" s="882"/>
      <c r="F49" s="882"/>
      <c r="G49" s="882"/>
      <c r="H49" s="882"/>
      <c r="I49" s="882"/>
      <c r="J49" s="882"/>
      <c r="K49" s="882"/>
      <c r="L49" s="882"/>
      <c r="M49" s="882"/>
      <c r="N49" s="882"/>
      <c r="O49" s="882"/>
      <c r="P49" s="882"/>
      <c r="Q49" s="882"/>
      <c r="R49" s="882"/>
      <c r="S49" s="882"/>
      <c r="T49" s="882"/>
      <c r="U49" s="882"/>
      <c r="V49" s="882"/>
      <c r="W49" s="882"/>
      <c r="X49" s="882"/>
      <c r="Y49" s="882"/>
      <c r="Z49" s="882"/>
      <c r="AA49" s="883"/>
      <c r="AB49" s="424"/>
    </row>
    <row r="50" spans="2:28" x14ac:dyDescent="0.2">
      <c r="B50" s="425"/>
      <c r="C50" s="881"/>
      <c r="D50" s="882"/>
      <c r="E50" s="882"/>
      <c r="F50" s="882"/>
      <c r="G50" s="882"/>
      <c r="H50" s="882"/>
      <c r="I50" s="882"/>
      <c r="J50" s="882"/>
      <c r="K50" s="882"/>
      <c r="L50" s="882"/>
      <c r="M50" s="882"/>
      <c r="N50" s="882"/>
      <c r="O50" s="882"/>
      <c r="P50" s="882"/>
      <c r="Q50" s="882"/>
      <c r="R50" s="882"/>
      <c r="S50" s="882"/>
      <c r="T50" s="882"/>
      <c r="U50" s="882"/>
      <c r="V50" s="882"/>
      <c r="W50" s="882"/>
      <c r="X50" s="882"/>
      <c r="Y50" s="882"/>
      <c r="Z50" s="882"/>
      <c r="AA50" s="883"/>
      <c r="AB50" s="424"/>
    </row>
    <row r="51" spans="2:28" ht="99" customHeight="1" thickBot="1" x14ac:dyDescent="0.25">
      <c r="B51" s="425"/>
      <c r="C51" s="884"/>
      <c r="D51" s="885"/>
      <c r="E51" s="885"/>
      <c r="F51" s="885"/>
      <c r="G51" s="885"/>
      <c r="H51" s="885"/>
      <c r="I51" s="885"/>
      <c r="J51" s="885"/>
      <c r="K51" s="885"/>
      <c r="L51" s="885"/>
      <c r="M51" s="885"/>
      <c r="N51" s="885"/>
      <c r="O51" s="885"/>
      <c r="P51" s="885"/>
      <c r="Q51" s="885"/>
      <c r="R51" s="885"/>
      <c r="S51" s="885"/>
      <c r="T51" s="885"/>
      <c r="U51" s="885"/>
      <c r="V51" s="885"/>
      <c r="W51" s="885"/>
      <c r="X51" s="885"/>
      <c r="Y51" s="885"/>
      <c r="Z51" s="885"/>
      <c r="AA51" s="886"/>
      <c r="AB51" s="424"/>
    </row>
    <row r="52" spans="2:28" ht="6.6" customHeight="1" x14ac:dyDescent="0.2">
      <c r="B52" s="423"/>
      <c r="C52" s="103"/>
      <c r="D52" s="103"/>
      <c r="E52" s="103"/>
      <c r="F52" s="103"/>
      <c r="G52" s="103"/>
      <c r="H52" s="103"/>
      <c r="I52" s="103"/>
      <c r="J52" s="103"/>
      <c r="K52" s="103"/>
      <c r="L52" s="103"/>
      <c r="M52" s="103"/>
      <c r="N52" s="103"/>
      <c r="O52" s="103"/>
      <c r="P52" s="103"/>
      <c r="Q52" s="103"/>
      <c r="R52" s="103"/>
      <c r="S52" s="103"/>
      <c r="T52" s="103"/>
      <c r="U52" s="103"/>
      <c r="V52" s="103"/>
      <c r="W52" s="103"/>
      <c r="X52" s="103"/>
      <c r="Y52" s="103"/>
      <c r="Z52" s="103"/>
      <c r="AA52" s="103"/>
      <c r="AB52" s="422"/>
    </row>
    <row r="53" spans="2:28" ht="6.6" customHeight="1" thickBot="1" x14ac:dyDescent="0.25">
      <c r="B53" s="421"/>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c r="AA53" s="105"/>
      <c r="AB53" s="420"/>
    </row>
    <row r="54" spans="2:28" ht="15.75" x14ac:dyDescent="0.2">
      <c r="B54" s="418"/>
      <c r="C54" s="2411" t="s">
        <v>46</v>
      </c>
      <c r="D54" s="2412"/>
      <c r="E54" s="2412"/>
      <c r="F54" s="2412"/>
      <c r="G54" s="2413"/>
      <c r="H54" s="2415" t="s">
        <v>91</v>
      </c>
      <c r="I54" s="2413"/>
      <c r="J54" s="2415" t="s">
        <v>64</v>
      </c>
      <c r="K54" s="2412"/>
      <c r="L54" s="2412"/>
      <c r="M54" s="2413"/>
      <c r="N54" s="2415" t="s">
        <v>53</v>
      </c>
      <c r="O54" s="2412"/>
      <c r="P54" s="2412"/>
      <c r="Q54" s="2412"/>
      <c r="R54" s="2412"/>
      <c r="S54" s="2412"/>
      <c r="T54" s="2412"/>
      <c r="U54" s="2413"/>
      <c r="V54" s="2416" t="s">
        <v>54</v>
      </c>
      <c r="W54" s="2416"/>
      <c r="X54" s="2416"/>
      <c r="Y54" s="2416"/>
      <c r="Z54" s="2416"/>
      <c r="AA54" s="2417"/>
      <c r="AB54" s="411"/>
    </row>
    <row r="55" spans="2:28" ht="7.15" customHeight="1" x14ac:dyDescent="0.2">
      <c r="B55" s="412"/>
      <c r="C55" s="2414"/>
      <c r="D55" s="775"/>
      <c r="E55" s="775"/>
      <c r="F55" s="775"/>
      <c r="G55" s="776"/>
      <c r="H55" s="774"/>
      <c r="I55" s="776"/>
      <c r="J55" s="774"/>
      <c r="K55" s="775"/>
      <c r="L55" s="775"/>
      <c r="M55" s="776"/>
      <c r="N55" s="774"/>
      <c r="O55" s="775"/>
      <c r="P55" s="775"/>
      <c r="Q55" s="775"/>
      <c r="R55" s="775"/>
      <c r="S55" s="775"/>
      <c r="T55" s="775"/>
      <c r="U55" s="776"/>
      <c r="V55" s="779"/>
      <c r="W55" s="779"/>
      <c r="X55" s="779"/>
      <c r="Y55" s="779"/>
      <c r="Z55" s="779"/>
      <c r="AA55" s="2418"/>
      <c r="AB55" s="411"/>
    </row>
    <row r="56" spans="2:28" ht="15.75" hidden="1" x14ac:dyDescent="0.2">
      <c r="B56" s="412"/>
      <c r="C56" s="2414"/>
      <c r="D56" s="775"/>
      <c r="E56" s="775"/>
      <c r="F56" s="775"/>
      <c r="G56" s="776"/>
      <c r="H56" s="774"/>
      <c r="I56" s="776"/>
      <c r="J56" s="774"/>
      <c r="K56" s="775"/>
      <c r="L56" s="775"/>
      <c r="M56" s="776"/>
      <c r="N56" s="774"/>
      <c r="O56" s="775"/>
      <c r="P56" s="775"/>
      <c r="Q56" s="775"/>
      <c r="R56" s="775"/>
      <c r="S56" s="775"/>
      <c r="T56" s="775"/>
      <c r="U56" s="776"/>
      <c r="V56" s="779"/>
      <c r="W56" s="779"/>
      <c r="X56" s="779"/>
      <c r="Y56" s="779"/>
      <c r="Z56" s="779"/>
      <c r="AA56" s="2418"/>
      <c r="AB56" s="411"/>
    </row>
    <row r="57" spans="2:28" ht="92.25" customHeight="1" x14ac:dyDescent="0.2">
      <c r="B57" s="418"/>
      <c r="C57" s="2419" t="s">
        <v>1109</v>
      </c>
      <c r="D57" s="2420"/>
      <c r="E57" s="2420"/>
      <c r="F57" s="2420"/>
      <c r="G57" s="2420"/>
      <c r="H57" s="2421">
        <v>1</v>
      </c>
      <c r="I57" s="2421"/>
      <c r="J57" s="2422">
        <f>J36</f>
        <v>0.95412844036697253</v>
      </c>
      <c r="K57" s="2421"/>
      <c r="L57" s="2421"/>
      <c r="M57" s="2421"/>
      <c r="N57" s="2423" t="s">
        <v>1139</v>
      </c>
      <c r="O57" s="2423"/>
      <c r="P57" s="2423"/>
      <c r="Q57" s="2423"/>
      <c r="R57" s="2423"/>
      <c r="S57" s="2423"/>
      <c r="T57" s="2423"/>
      <c r="U57" s="2423"/>
      <c r="V57" s="2423" t="s">
        <v>1140</v>
      </c>
      <c r="W57" s="2423"/>
      <c r="X57" s="2423"/>
      <c r="Y57" s="2423"/>
      <c r="Z57" s="2423"/>
      <c r="AA57" s="2424"/>
      <c r="AB57" s="454"/>
    </row>
    <row r="58" spans="2:28" ht="123" customHeight="1" x14ac:dyDescent="0.2">
      <c r="B58" s="418"/>
      <c r="C58" s="2419" t="s">
        <v>1112</v>
      </c>
      <c r="D58" s="2420"/>
      <c r="E58" s="2420"/>
      <c r="F58" s="2420"/>
      <c r="G58" s="2420"/>
      <c r="H58" s="2421">
        <v>1</v>
      </c>
      <c r="I58" s="2421"/>
      <c r="J58" s="2422">
        <v>2</v>
      </c>
      <c r="K58" s="2421"/>
      <c r="L58" s="2421"/>
      <c r="M58" s="2421"/>
      <c r="N58" s="2423" t="s">
        <v>1141</v>
      </c>
      <c r="O58" s="2423"/>
      <c r="P58" s="2423"/>
      <c r="Q58" s="2423"/>
      <c r="R58" s="2423"/>
      <c r="S58" s="2423"/>
      <c r="T58" s="2423"/>
      <c r="U58" s="2423"/>
      <c r="V58" s="2423" t="s">
        <v>1140</v>
      </c>
      <c r="W58" s="2423"/>
      <c r="X58" s="2423"/>
      <c r="Y58" s="2423"/>
      <c r="Z58" s="2423"/>
      <c r="AA58" s="2424"/>
      <c r="AB58" s="454"/>
    </row>
    <row r="59" spans="2:28" ht="95.25" customHeight="1" x14ac:dyDescent="0.2">
      <c r="B59" s="418"/>
      <c r="C59" s="2419" t="s">
        <v>1104</v>
      </c>
      <c r="D59" s="2420"/>
      <c r="E59" s="2420"/>
      <c r="F59" s="2420"/>
      <c r="G59" s="2420"/>
      <c r="H59" s="2421">
        <v>1.4</v>
      </c>
      <c r="I59" s="2421"/>
      <c r="J59" s="2431">
        <v>1</v>
      </c>
      <c r="K59" s="2431"/>
      <c r="L59" s="2431"/>
      <c r="M59" s="2431"/>
      <c r="N59" s="2432" t="s">
        <v>1142</v>
      </c>
      <c r="O59" s="2432"/>
      <c r="P59" s="2432"/>
      <c r="Q59" s="2432"/>
      <c r="R59" s="2432"/>
      <c r="S59" s="2432"/>
      <c r="T59" s="2432"/>
      <c r="U59" s="2432"/>
      <c r="V59" s="2423" t="s">
        <v>1140</v>
      </c>
      <c r="W59" s="2423"/>
      <c r="X59" s="2423"/>
      <c r="Y59" s="2423"/>
      <c r="Z59" s="2423"/>
      <c r="AA59" s="2424"/>
      <c r="AB59" s="454"/>
    </row>
    <row r="60" spans="2:28" ht="93" customHeight="1" thickBot="1" x14ac:dyDescent="0.25">
      <c r="B60" s="418"/>
      <c r="C60" s="2425" t="s">
        <v>1106</v>
      </c>
      <c r="D60" s="2426"/>
      <c r="E60" s="2426"/>
      <c r="F60" s="2426"/>
      <c r="G60" s="2426"/>
      <c r="H60" s="2427">
        <v>0.5</v>
      </c>
      <c r="I60" s="2427"/>
      <c r="J60" s="2427">
        <v>0.49</v>
      </c>
      <c r="K60" s="2427"/>
      <c r="L60" s="2427"/>
      <c r="M60" s="2427"/>
      <c r="N60" s="2428" t="s">
        <v>1143</v>
      </c>
      <c r="O60" s="2428"/>
      <c r="P60" s="2428"/>
      <c r="Q60" s="2428"/>
      <c r="R60" s="2428"/>
      <c r="S60" s="2428"/>
      <c r="T60" s="2428"/>
      <c r="U60" s="2428"/>
      <c r="V60" s="2429" t="s">
        <v>1140</v>
      </c>
      <c r="W60" s="2429"/>
      <c r="X60" s="2429"/>
      <c r="Y60" s="2429"/>
      <c r="Z60" s="2429"/>
      <c r="AA60" s="2430"/>
      <c r="AB60" s="454"/>
    </row>
    <row r="61" spans="2:28" x14ac:dyDescent="0.2">
      <c r="B61" s="444"/>
      <c r="C61" s="446"/>
      <c r="D61" s="446"/>
      <c r="E61" s="446"/>
      <c r="F61" s="446"/>
      <c r="G61" s="446"/>
      <c r="H61" s="446"/>
      <c r="I61" s="446"/>
      <c r="J61" s="446"/>
      <c r="K61" s="446"/>
      <c r="L61" s="446"/>
      <c r="M61" s="446"/>
      <c r="N61" s="446"/>
      <c r="O61" s="446"/>
      <c r="P61" s="446"/>
      <c r="Q61" s="446"/>
      <c r="R61" s="446"/>
      <c r="S61" s="446"/>
      <c r="T61" s="446"/>
      <c r="U61" s="446"/>
      <c r="V61" s="446"/>
      <c r="W61" s="446"/>
      <c r="X61" s="446"/>
      <c r="Y61" s="446"/>
      <c r="Z61" s="446"/>
      <c r="AA61" s="446"/>
      <c r="AB61" s="445"/>
    </row>
    <row r="100" ht="6" customHeight="1" x14ac:dyDescent="0.2"/>
  </sheetData>
  <mergeCells count="99">
    <mergeCell ref="C59:G59"/>
    <mergeCell ref="H59:I59"/>
    <mergeCell ref="J59:M59"/>
    <mergeCell ref="N59:U59"/>
    <mergeCell ref="V59:AA59"/>
    <mergeCell ref="C60:G60"/>
    <mergeCell ref="H60:I60"/>
    <mergeCell ref="J60:M60"/>
    <mergeCell ref="N60:U60"/>
    <mergeCell ref="V60:AA60"/>
    <mergeCell ref="C57:G57"/>
    <mergeCell ref="H57:I57"/>
    <mergeCell ref="J57:M57"/>
    <mergeCell ref="N57:U57"/>
    <mergeCell ref="V57:AA57"/>
    <mergeCell ref="C58:G58"/>
    <mergeCell ref="H58:I58"/>
    <mergeCell ref="J58:M58"/>
    <mergeCell ref="N58:U58"/>
    <mergeCell ref="V58:AA58"/>
    <mergeCell ref="C41:G41"/>
    <mergeCell ref="K41:AA41"/>
    <mergeCell ref="C44:AA45"/>
    <mergeCell ref="C46:AA51"/>
    <mergeCell ref="C54:G56"/>
    <mergeCell ref="H54:I56"/>
    <mergeCell ref="J54:M56"/>
    <mergeCell ref="N54:U56"/>
    <mergeCell ref="V54:AA56"/>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 right="0.7" top="0.75" bottom="0.75" header="0.3" footer="0.3"/>
  <drawing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E101"/>
  <sheetViews>
    <sheetView topLeftCell="A37" workbookViewId="0">
      <selection activeCell="H39" sqref="H39:J39"/>
    </sheetView>
  </sheetViews>
  <sheetFormatPr baseColWidth="10" defaultColWidth="3.7109375" defaultRowHeight="14.25" x14ac:dyDescent="0.2"/>
  <cols>
    <col min="1" max="1" width="3.7109375" style="458"/>
    <col min="2" max="2" width="2.85546875" style="458" customWidth="1"/>
    <col min="3" max="6" width="2.7109375" style="458" customWidth="1"/>
    <col min="7" max="7" width="4.28515625" style="458" customWidth="1"/>
    <col min="8" max="8" width="14.7109375" style="458" customWidth="1"/>
    <col min="9" max="9" width="13.42578125" style="458" customWidth="1"/>
    <col min="10" max="10" width="15" style="458" customWidth="1"/>
    <col min="11" max="12" width="3.42578125" style="458" customWidth="1"/>
    <col min="13" max="15" width="2.7109375" style="458" customWidth="1"/>
    <col min="16" max="16" width="3.42578125" style="458" customWidth="1"/>
    <col min="17" max="17" width="3.5703125" style="458" customWidth="1"/>
    <col min="18" max="18" width="3.7109375" style="458"/>
    <col min="19" max="19" width="5.85546875" style="458" customWidth="1"/>
    <col min="20" max="20" width="7.42578125" style="458" customWidth="1"/>
    <col min="21" max="21" width="3.5703125" style="458" customWidth="1"/>
    <col min="22" max="22" width="3.7109375" style="458"/>
    <col min="23" max="25" width="5" style="458" customWidth="1"/>
    <col min="26" max="26" width="6.7109375" style="458" customWidth="1"/>
    <col min="27" max="27" width="4.140625" style="458" customWidth="1"/>
    <col min="28" max="28" width="2" style="458" customWidth="1"/>
    <col min="29" max="30" width="3.7109375" style="458"/>
    <col min="31" max="31" width="80.7109375" style="458" customWidth="1"/>
    <col min="32" max="16384" width="3.7109375" style="458"/>
  </cols>
  <sheetData>
    <row r="1" spans="2:28" ht="15" thickBot="1" x14ac:dyDescent="0.25">
      <c r="B1" s="442"/>
      <c r="C1" s="442"/>
      <c r="D1" s="442"/>
      <c r="E1" s="442"/>
      <c r="F1" s="442"/>
    </row>
    <row r="2" spans="2:28" ht="45.75" customHeight="1" x14ac:dyDescent="0.2">
      <c r="B2" s="719"/>
      <c r="C2" s="720"/>
      <c r="D2" s="720"/>
      <c r="E2" s="720"/>
      <c r="F2" s="720"/>
      <c r="G2" s="720"/>
      <c r="H2" s="725" t="s">
        <v>0</v>
      </c>
      <c r="I2" s="725"/>
      <c r="J2" s="725"/>
      <c r="K2" s="725"/>
      <c r="L2" s="725"/>
      <c r="M2" s="725"/>
      <c r="N2" s="725"/>
      <c r="O2" s="725"/>
      <c r="P2" s="725"/>
      <c r="Q2" s="725"/>
      <c r="R2" s="725"/>
      <c r="S2" s="725"/>
      <c r="T2" s="725"/>
      <c r="U2" s="725"/>
      <c r="V2" s="725"/>
      <c r="W2" s="725"/>
      <c r="X2" s="725"/>
      <c r="Y2" s="725"/>
      <c r="Z2" s="725"/>
      <c r="AA2" s="725"/>
      <c r="AB2" s="726"/>
    </row>
    <row r="3" spans="2:28" ht="15" x14ac:dyDescent="0.2">
      <c r="B3" s="721"/>
      <c r="C3" s="722"/>
      <c r="D3" s="722"/>
      <c r="E3" s="722"/>
      <c r="F3" s="722"/>
      <c r="G3" s="722"/>
      <c r="H3" s="727" t="s">
        <v>1</v>
      </c>
      <c r="I3" s="727"/>
      <c r="J3" s="727"/>
      <c r="K3" s="727"/>
      <c r="L3" s="727"/>
      <c r="M3" s="727"/>
      <c r="N3" s="727"/>
      <c r="O3" s="727"/>
      <c r="P3" s="727" t="s">
        <v>2</v>
      </c>
      <c r="Q3" s="727"/>
      <c r="R3" s="727"/>
      <c r="S3" s="727"/>
      <c r="T3" s="727"/>
      <c r="U3" s="727"/>
      <c r="V3" s="727"/>
      <c r="W3" s="727"/>
      <c r="X3" s="727"/>
      <c r="Y3" s="727"/>
      <c r="Z3" s="727"/>
      <c r="AA3" s="727"/>
      <c r="AB3" s="728"/>
    </row>
    <row r="4" spans="2:28" ht="15.75" thickBot="1" x14ac:dyDescent="0.25">
      <c r="B4" s="723"/>
      <c r="C4" s="724"/>
      <c r="D4" s="724"/>
      <c r="E4" s="724"/>
      <c r="F4" s="724"/>
      <c r="G4" s="724"/>
      <c r="H4" s="729" t="s">
        <v>3</v>
      </c>
      <c r="I4" s="729"/>
      <c r="J4" s="729"/>
      <c r="K4" s="729"/>
      <c r="L4" s="729"/>
      <c r="M4" s="729"/>
      <c r="N4" s="729"/>
      <c r="O4" s="729"/>
      <c r="P4" s="729"/>
      <c r="Q4" s="729"/>
      <c r="R4" s="729"/>
      <c r="S4" s="729"/>
      <c r="T4" s="729"/>
      <c r="U4" s="729"/>
      <c r="V4" s="729"/>
      <c r="W4" s="729"/>
      <c r="X4" s="729"/>
      <c r="Y4" s="729"/>
      <c r="Z4" s="729"/>
      <c r="AA4" s="729"/>
      <c r="AB4" s="730"/>
    </row>
    <row r="5" spans="2:28" ht="6" customHeight="1" x14ac:dyDescent="0.2">
      <c r="H5" s="441"/>
      <c r="I5" s="441"/>
      <c r="J5" s="441"/>
      <c r="K5" s="441"/>
      <c r="L5" s="441"/>
      <c r="M5" s="441"/>
      <c r="N5" s="441"/>
      <c r="O5" s="441"/>
      <c r="P5" s="441"/>
      <c r="Q5" s="441"/>
      <c r="R5" s="441"/>
      <c r="S5" s="441"/>
      <c r="T5" s="441"/>
      <c r="U5" s="441"/>
      <c r="V5" s="441"/>
      <c r="W5" s="441"/>
      <c r="X5" s="441"/>
      <c r="Y5" s="441"/>
      <c r="Z5" s="441"/>
      <c r="AA5" s="441"/>
      <c r="AB5" s="441"/>
    </row>
    <row r="6" spans="2:28" ht="7.15" customHeight="1" thickBot="1" x14ac:dyDescent="0.25">
      <c r="B6" s="440"/>
      <c r="C6" s="437"/>
      <c r="D6" s="437"/>
      <c r="E6" s="437"/>
      <c r="F6" s="437"/>
      <c r="G6" s="437"/>
      <c r="H6" s="437"/>
      <c r="I6" s="439"/>
      <c r="J6" s="439"/>
      <c r="K6" s="439"/>
      <c r="L6" s="439"/>
      <c r="M6" s="439"/>
      <c r="N6" s="439"/>
      <c r="O6" s="439"/>
      <c r="P6" s="439"/>
      <c r="Q6" s="439"/>
      <c r="R6" s="438"/>
      <c r="S6" s="438"/>
      <c r="T6" s="438"/>
      <c r="U6" s="438"/>
      <c r="V6" s="438"/>
      <c r="W6" s="437"/>
      <c r="X6" s="437"/>
      <c r="Y6" s="437"/>
      <c r="Z6" s="437"/>
      <c r="AA6" s="437"/>
      <c r="AB6" s="436"/>
    </row>
    <row r="7" spans="2:28" ht="15" customHeight="1" x14ac:dyDescent="0.2">
      <c r="B7" s="433"/>
      <c r="C7" s="666" t="s">
        <v>4</v>
      </c>
      <c r="D7" s="667"/>
      <c r="E7" s="667"/>
      <c r="F7" s="667"/>
      <c r="G7" s="667"/>
      <c r="H7" s="668"/>
      <c r="I7" s="700" t="s">
        <v>1085</v>
      </c>
      <c r="J7" s="701"/>
      <c r="K7" s="701"/>
      <c r="L7" s="701"/>
      <c r="M7" s="701"/>
      <c r="N7" s="701"/>
      <c r="O7" s="701"/>
      <c r="P7" s="701"/>
      <c r="Q7" s="701"/>
      <c r="R7" s="701"/>
      <c r="S7" s="701"/>
      <c r="T7" s="701"/>
      <c r="U7" s="701"/>
      <c r="V7" s="701"/>
      <c r="W7" s="701"/>
      <c r="X7" s="701"/>
      <c r="Y7" s="701"/>
      <c r="Z7" s="701"/>
      <c r="AA7" s="702"/>
      <c r="AB7" s="432"/>
    </row>
    <row r="8" spans="2:28" ht="7.15" customHeight="1" thickBot="1" x14ac:dyDescent="0.25">
      <c r="B8" s="433"/>
      <c r="C8" s="669"/>
      <c r="D8" s="670"/>
      <c r="E8" s="670"/>
      <c r="F8" s="670"/>
      <c r="G8" s="670"/>
      <c r="H8" s="671"/>
      <c r="I8" s="703"/>
      <c r="J8" s="704"/>
      <c r="K8" s="704"/>
      <c r="L8" s="704"/>
      <c r="M8" s="704"/>
      <c r="N8" s="704"/>
      <c r="O8" s="704"/>
      <c r="P8" s="704"/>
      <c r="Q8" s="704"/>
      <c r="R8" s="704"/>
      <c r="S8" s="704"/>
      <c r="T8" s="704"/>
      <c r="U8" s="704"/>
      <c r="V8" s="704"/>
      <c r="W8" s="704"/>
      <c r="X8" s="704"/>
      <c r="Y8" s="704"/>
      <c r="Z8" s="704"/>
      <c r="AA8" s="705"/>
      <c r="AB8" s="432"/>
    </row>
    <row r="9" spans="2:28" ht="9.6" customHeight="1" thickBot="1" x14ac:dyDescent="0.25">
      <c r="B9" s="433"/>
      <c r="C9" s="434"/>
      <c r="D9" s="434"/>
      <c r="E9" s="434"/>
      <c r="F9" s="434"/>
      <c r="G9" s="434"/>
      <c r="H9" s="434"/>
      <c r="I9" s="435"/>
      <c r="J9" s="435"/>
      <c r="K9" s="435"/>
      <c r="L9" s="435"/>
      <c r="M9" s="435"/>
      <c r="N9" s="435"/>
      <c r="O9" s="435"/>
      <c r="P9" s="435"/>
      <c r="Q9" s="435"/>
      <c r="R9" s="431"/>
      <c r="S9" s="431"/>
      <c r="T9" s="431"/>
      <c r="U9" s="431"/>
      <c r="V9" s="431"/>
      <c r="W9" s="434"/>
      <c r="X9" s="434"/>
      <c r="Y9" s="434"/>
      <c r="Z9" s="434"/>
      <c r="AA9" s="434"/>
      <c r="AB9" s="432"/>
    </row>
    <row r="10" spans="2:28" ht="15" customHeight="1" thickBot="1" x14ac:dyDescent="0.25">
      <c r="B10" s="433"/>
      <c r="C10" s="666" t="s">
        <v>6</v>
      </c>
      <c r="D10" s="667"/>
      <c r="E10" s="667"/>
      <c r="F10" s="667"/>
      <c r="G10" s="667"/>
      <c r="H10" s="668"/>
      <c r="I10" s="711" t="s">
        <v>1144</v>
      </c>
      <c r="J10" s="712"/>
      <c r="K10" s="712"/>
      <c r="L10" s="712"/>
      <c r="M10" s="712"/>
      <c r="N10" s="712"/>
      <c r="O10" s="712"/>
      <c r="P10" s="712"/>
      <c r="Q10" s="713"/>
      <c r="R10" s="708" t="s">
        <v>8</v>
      </c>
      <c r="S10" s="709"/>
      <c r="T10" s="709"/>
      <c r="U10" s="710"/>
      <c r="V10" s="608" t="s">
        <v>9</v>
      </c>
      <c r="W10" s="609"/>
      <c r="X10" s="609"/>
      <c r="Y10" s="609"/>
      <c r="Z10" s="609"/>
      <c r="AA10" s="610"/>
      <c r="AB10" s="432"/>
    </row>
    <row r="11" spans="2:28" ht="20.45" customHeight="1" thickBot="1" x14ac:dyDescent="0.25">
      <c r="B11" s="433"/>
      <c r="C11" s="669"/>
      <c r="D11" s="670"/>
      <c r="E11" s="670"/>
      <c r="F11" s="670"/>
      <c r="G11" s="670"/>
      <c r="H11" s="671"/>
      <c r="I11" s="714"/>
      <c r="J11" s="715"/>
      <c r="K11" s="715"/>
      <c r="L11" s="715"/>
      <c r="M11" s="715"/>
      <c r="N11" s="715"/>
      <c r="O11" s="715"/>
      <c r="P11" s="715"/>
      <c r="Q11" s="716"/>
      <c r="R11" s="640" t="s">
        <v>1145</v>
      </c>
      <c r="S11" s="717"/>
      <c r="T11" s="717"/>
      <c r="U11" s="718"/>
      <c r="V11" s="699">
        <v>1</v>
      </c>
      <c r="W11" s="706"/>
      <c r="X11" s="706"/>
      <c r="Y11" s="706"/>
      <c r="Z11" s="706"/>
      <c r="AA11" s="707"/>
      <c r="AB11" s="432"/>
    </row>
    <row r="12" spans="2:28" ht="8.4499999999999993" customHeight="1" thickBot="1" x14ac:dyDescent="0.25">
      <c r="B12" s="425"/>
      <c r="C12" s="428"/>
      <c r="D12" s="428"/>
      <c r="E12" s="428"/>
      <c r="F12" s="428"/>
      <c r="G12" s="428"/>
      <c r="H12" s="428"/>
      <c r="I12" s="428"/>
      <c r="J12" s="428"/>
      <c r="K12" s="428"/>
      <c r="L12" s="428"/>
      <c r="M12" s="428"/>
      <c r="N12" s="428"/>
      <c r="O12" s="428"/>
      <c r="P12" s="428"/>
      <c r="Q12" s="428"/>
      <c r="R12" s="428"/>
      <c r="S12" s="428"/>
      <c r="T12" s="428"/>
      <c r="U12" s="428"/>
      <c r="V12" s="428"/>
      <c r="W12" s="428"/>
      <c r="X12" s="428"/>
      <c r="Y12" s="428"/>
      <c r="Z12" s="428"/>
      <c r="AA12" s="428"/>
      <c r="AB12" s="424"/>
    </row>
    <row r="13" spans="2:28" ht="18.75" customHeight="1" x14ac:dyDescent="0.2">
      <c r="B13" s="425"/>
      <c r="C13" s="666" t="s">
        <v>11</v>
      </c>
      <c r="D13" s="667"/>
      <c r="E13" s="667"/>
      <c r="F13" s="667"/>
      <c r="G13" s="667"/>
      <c r="H13" s="668"/>
      <c r="I13" s="672" t="s">
        <v>1146</v>
      </c>
      <c r="J13" s="673"/>
      <c r="K13" s="673"/>
      <c r="L13" s="673"/>
      <c r="M13" s="673"/>
      <c r="N13" s="673"/>
      <c r="O13" s="673"/>
      <c r="P13" s="673"/>
      <c r="Q13" s="673"/>
      <c r="R13" s="673"/>
      <c r="S13" s="674"/>
      <c r="T13" s="666" t="s">
        <v>13</v>
      </c>
      <c r="U13" s="667"/>
      <c r="V13" s="667"/>
      <c r="W13" s="667"/>
      <c r="X13" s="667"/>
      <c r="Y13" s="667"/>
      <c r="Z13" s="667"/>
      <c r="AA13" s="668"/>
      <c r="AB13" s="424"/>
    </row>
    <row r="14" spans="2:28" ht="30.6" customHeight="1" thickBot="1" x14ac:dyDescent="0.25">
      <c r="B14" s="425"/>
      <c r="C14" s="669"/>
      <c r="D14" s="670"/>
      <c r="E14" s="670"/>
      <c r="F14" s="670"/>
      <c r="G14" s="670"/>
      <c r="H14" s="671"/>
      <c r="I14" s="675"/>
      <c r="J14" s="676"/>
      <c r="K14" s="676"/>
      <c r="L14" s="676"/>
      <c r="M14" s="676"/>
      <c r="N14" s="676"/>
      <c r="O14" s="676"/>
      <c r="P14" s="676"/>
      <c r="Q14" s="676"/>
      <c r="R14" s="676"/>
      <c r="S14" s="677"/>
      <c r="T14" s="678" t="s">
        <v>71</v>
      </c>
      <c r="U14" s="679"/>
      <c r="V14" s="679"/>
      <c r="W14" s="679"/>
      <c r="X14" s="679"/>
      <c r="Y14" s="679"/>
      <c r="Z14" s="679"/>
      <c r="AA14" s="680"/>
      <c r="AB14" s="424"/>
    </row>
    <row r="15" spans="2:28" ht="7.9" customHeight="1" thickBot="1" x14ac:dyDescent="0.25">
      <c r="B15" s="425"/>
      <c r="C15" s="428"/>
      <c r="D15" s="428"/>
      <c r="E15" s="428"/>
      <c r="F15" s="428"/>
      <c r="G15" s="428"/>
      <c r="H15" s="428"/>
      <c r="I15" s="428"/>
      <c r="J15" s="428"/>
      <c r="K15" s="428"/>
      <c r="L15" s="428"/>
      <c r="M15" s="428"/>
      <c r="N15" s="428"/>
      <c r="O15" s="428"/>
      <c r="P15" s="428"/>
      <c r="Q15" s="428"/>
      <c r="R15" s="428"/>
      <c r="S15" s="428"/>
      <c r="T15" s="428"/>
      <c r="U15" s="428"/>
      <c r="V15" s="428"/>
      <c r="W15" s="428"/>
      <c r="X15" s="428"/>
      <c r="Y15" s="428"/>
      <c r="Z15" s="428"/>
      <c r="AA15" s="428"/>
      <c r="AB15" s="424"/>
    </row>
    <row r="16" spans="2:28" ht="49.9" customHeight="1" thickBot="1" x14ac:dyDescent="0.25">
      <c r="B16" s="425"/>
      <c r="C16" s="629" t="s">
        <v>15</v>
      </c>
      <c r="D16" s="630"/>
      <c r="E16" s="630"/>
      <c r="F16" s="630"/>
      <c r="G16" s="630"/>
      <c r="H16" s="631"/>
      <c r="I16" s="632" t="s">
        <v>1147</v>
      </c>
      <c r="J16" s="633"/>
      <c r="K16" s="633"/>
      <c r="L16" s="633"/>
      <c r="M16" s="633"/>
      <c r="N16" s="633"/>
      <c r="O16" s="633"/>
      <c r="P16" s="633"/>
      <c r="Q16" s="633"/>
      <c r="R16" s="633"/>
      <c r="S16" s="633"/>
      <c r="T16" s="633"/>
      <c r="U16" s="633"/>
      <c r="V16" s="633"/>
      <c r="W16" s="633"/>
      <c r="X16" s="633"/>
      <c r="Y16" s="633"/>
      <c r="Z16" s="633"/>
      <c r="AA16" s="634"/>
      <c r="AB16" s="424"/>
    </row>
    <row r="17" spans="2:31" ht="9.6" customHeight="1" thickBot="1" x14ac:dyDescent="0.25">
      <c r="B17" s="425"/>
      <c r="C17" s="431"/>
      <c r="D17" s="431"/>
      <c r="E17" s="431"/>
      <c r="F17" s="431"/>
      <c r="G17" s="431"/>
      <c r="H17" s="431"/>
      <c r="I17" s="430"/>
      <c r="J17" s="430"/>
      <c r="K17" s="430"/>
      <c r="L17" s="430"/>
      <c r="M17" s="430"/>
      <c r="N17" s="430"/>
      <c r="O17" s="430"/>
      <c r="P17" s="430"/>
      <c r="Q17" s="430"/>
      <c r="R17" s="430"/>
      <c r="S17" s="430"/>
      <c r="T17" s="430"/>
      <c r="U17" s="430"/>
      <c r="V17" s="430"/>
      <c r="W17" s="430"/>
      <c r="X17" s="430"/>
      <c r="Y17" s="430"/>
      <c r="Z17" s="430"/>
      <c r="AA17" s="430"/>
      <c r="AB17" s="424"/>
    </row>
    <row r="18" spans="2:31" ht="58.9" customHeight="1" thickBot="1" x14ac:dyDescent="0.25">
      <c r="B18" s="425"/>
      <c r="C18" s="629" t="s">
        <v>73</v>
      </c>
      <c r="D18" s="630"/>
      <c r="E18" s="630"/>
      <c r="F18" s="630"/>
      <c r="G18" s="630"/>
      <c r="H18" s="631"/>
      <c r="I18" s="1913" t="s">
        <v>1148</v>
      </c>
      <c r="J18" s="1914"/>
      <c r="K18" s="1914"/>
      <c r="L18" s="1914"/>
      <c r="M18" s="1914"/>
      <c r="N18" s="1914"/>
      <c r="O18" s="1914"/>
      <c r="P18" s="1914"/>
      <c r="Q18" s="1914"/>
      <c r="R18" s="1914"/>
      <c r="S18" s="1914"/>
      <c r="T18" s="1914"/>
      <c r="U18" s="1914"/>
      <c r="V18" s="1914"/>
      <c r="W18" s="1914"/>
      <c r="X18" s="1914"/>
      <c r="Y18" s="1914"/>
      <c r="Z18" s="1914"/>
      <c r="AA18" s="1915"/>
      <c r="AB18" s="424"/>
    </row>
    <row r="19" spans="2:31" ht="9" customHeight="1" thickBot="1" x14ac:dyDescent="0.25">
      <c r="B19" s="425"/>
      <c r="C19" s="431"/>
      <c r="D19" s="431"/>
      <c r="E19" s="431"/>
      <c r="F19" s="431"/>
      <c r="G19" s="431"/>
      <c r="H19" s="431"/>
      <c r="I19" s="430"/>
      <c r="J19" s="430"/>
      <c r="K19" s="430"/>
      <c r="L19" s="430"/>
      <c r="M19" s="430"/>
      <c r="N19" s="430"/>
      <c r="O19" s="430"/>
      <c r="P19" s="430"/>
      <c r="Q19" s="430"/>
      <c r="R19" s="430"/>
      <c r="S19" s="430"/>
      <c r="T19" s="430"/>
      <c r="U19" s="430"/>
      <c r="V19" s="430"/>
      <c r="W19" s="430"/>
      <c r="X19" s="430"/>
      <c r="Y19" s="430"/>
      <c r="Z19" s="430"/>
      <c r="AA19" s="430"/>
      <c r="AB19" s="424"/>
    </row>
    <row r="20" spans="2:31" ht="16.899999999999999" customHeight="1" x14ac:dyDescent="0.2">
      <c r="B20" s="425"/>
      <c r="C20" s="684" t="s">
        <v>19</v>
      </c>
      <c r="D20" s="685"/>
      <c r="E20" s="685"/>
      <c r="F20" s="685"/>
      <c r="G20" s="685"/>
      <c r="H20" s="686"/>
      <c r="I20" s="690" t="s">
        <v>1149</v>
      </c>
      <c r="J20" s="691"/>
      <c r="K20" s="691"/>
      <c r="L20" s="692"/>
      <c r="M20" s="608" t="s">
        <v>21</v>
      </c>
      <c r="N20" s="609"/>
      <c r="O20" s="609"/>
      <c r="P20" s="609"/>
      <c r="Q20" s="609"/>
      <c r="R20" s="609"/>
      <c r="S20" s="610"/>
      <c r="T20" s="608" t="s">
        <v>22</v>
      </c>
      <c r="U20" s="609"/>
      <c r="V20" s="609"/>
      <c r="W20" s="609"/>
      <c r="X20" s="609"/>
      <c r="Y20" s="609"/>
      <c r="Z20" s="609"/>
      <c r="AA20" s="610"/>
      <c r="AB20" s="424"/>
    </row>
    <row r="21" spans="2:31" ht="24" customHeight="1" thickBot="1" x14ac:dyDescent="0.25">
      <c r="B21" s="425"/>
      <c r="C21" s="687"/>
      <c r="D21" s="688"/>
      <c r="E21" s="688"/>
      <c r="F21" s="688"/>
      <c r="G21" s="688"/>
      <c r="H21" s="689"/>
      <c r="I21" s="693"/>
      <c r="J21" s="694"/>
      <c r="K21" s="694"/>
      <c r="L21" s="695"/>
      <c r="M21" s="696" t="s">
        <v>23</v>
      </c>
      <c r="N21" s="697"/>
      <c r="O21" s="697"/>
      <c r="P21" s="697"/>
      <c r="Q21" s="697"/>
      <c r="R21" s="697"/>
      <c r="S21" s="698"/>
      <c r="T21" s="699" t="s">
        <v>24</v>
      </c>
      <c r="U21" s="697"/>
      <c r="V21" s="697"/>
      <c r="W21" s="697"/>
      <c r="X21" s="697"/>
      <c r="Y21" s="697"/>
      <c r="Z21" s="697"/>
      <c r="AA21" s="698"/>
      <c r="AB21" s="424"/>
    </row>
    <row r="22" spans="2:31" ht="9.6" customHeight="1" thickBot="1" x14ac:dyDescent="0.25">
      <c r="B22" s="425"/>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4"/>
    </row>
    <row r="23" spans="2:31" ht="27" customHeight="1" x14ac:dyDescent="0.2">
      <c r="B23" s="425"/>
      <c r="C23" s="608" t="s">
        <v>25</v>
      </c>
      <c r="D23" s="609"/>
      <c r="E23" s="609"/>
      <c r="F23" s="609"/>
      <c r="G23" s="609"/>
      <c r="H23" s="609"/>
      <c r="I23" s="610"/>
      <c r="J23" s="608" t="s">
        <v>26</v>
      </c>
      <c r="K23" s="609"/>
      <c r="L23" s="609"/>
      <c r="M23" s="609"/>
      <c r="N23" s="609"/>
      <c r="O23" s="609"/>
      <c r="P23" s="610"/>
      <c r="Q23" s="608" t="s">
        <v>27</v>
      </c>
      <c r="R23" s="609"/>
      <c r="S23" s="609"/>
      <c r="T23" s="609"/>
      <c r="U23" s="609"/>
      <c r="V23" s="609"/>
      <c r="W23" s="609"/>
      <c r="X23" s="609"/>
      <c r="Y23" s="609"/>
      <c r="Z23" s="609"/>
      <c r="AA23" s="610"/>
      <c r="AB23" s="424"/>
    </row>
    <row r="24" spans="2:31" ht="24.6" customHeight="1" thickBot="1" x14ac:dyDescent="0.25">
      <c r="B24" s="425"/>
      <c r="C24" s="611" t="s">
        <v>1150</v>
      </c>
      <c r="D24" s="612"/>
      <c r="E24" s="612"/>
      <c r="F24" s="612"/>
      <c r="G24" s="612"/>
      <c r="H24" s="612"/>
      <c r="I24" s="613"/>
      <c r="J24" s="611" t="s">
        <v>1094</v>
      </c>
      <c r="K24" s="612"/>
      <c r="L24" s="612"/>
      <c r="M24" s="612"/>
      <c r="N24" s="612"/>
      <c r="O24" s="612"/>
      <c r="P24" s="613"/>
      <c r="Q24" s="614" t="s">
        <v>1095</v>
      </c>
      <c r="R24" s="615"/>
      <c r="S24" s="615"/>
      <c r="T24" s="615"/>
      <c r="U24" s="615"/>
      <c r="V24" s="615"/>
      <c r="W24" s="615"/>
      <c r="X24" s="615"/>
      <c r="Y24" s="615"/>
      <c r="Z24" s="615"/>
      <c r="AA24" s="616"/>
      <c r="AB24" s="424"/>
    </row>
    <row r="25" spans="2:31" ht="9" customHeight="1" thickBot="1" x14ac:dyDescent="0.25">
      <c r="B25" s="425"/>
      <c r="C25" s="428"/>
      <c r="D25" s="428"/>
      <c r="E25" s="428"/>
      <c r="F25" s="428"/>
      <c r="G25" s="428"/>
      <c r="H25" s="428"/>
      <c r="I25" s="428"/>
      <c r="J25" s="428"/>
      <c r="K25" s="428"/>
      <c r="L25" s="428"/>
      <c r="M25" s="428"/>
      <c r="N25" s="428"/>
      <c r="O25" s="428"/>
      <c r="P25" s="428"/>
      <c r="Q25" s="428"/>
      <c r="R25" s="428"/>
      <c r="S25" s="428"/>
      <c r="T25" s="428"/>
      <c r="U25" s="428"/>
      <c r="V25" s="428"/>
      <c r="W25" s="428"/>
      <c r="X25" s="428"/>
      <c r="Y25" s="428"/>
      <c r="Z25" s="428"/>
      <c r="AA25" s="428"/>
      <c r="AB25" s="424"/>
    </row>
    <row r="26" spans="2:31" ht="22.9" customHeight="1" thickBot="1" x14ac:dyDescent="0.25">
      <c r="B26" s="425"/>
      <c r="C26" s="629" t="s">
        <v>31</v>
      </c>
      <c r="D26" s="630"/>
      <c r="E26" s="630"/>
      <c r="F26" s="630"/>
      <c r="G26" s="630"/>
      <c r="H26" s="631"/>
      <c r="I26" s="2400" t="s">
        <v>1151</v>
      </c>
      <c r="J26" s="2401"/>
      <c r="K26" s="2401"/>
      <c r="L26" s="2401"/>
      <c r="M26" s="2401"/>
      <c r="N26" s="2401"/>
      <c r="O26" s="2401"/>
      <c r="P26" s="2401"/>
      <c r="Q26" s="2401"/>
      <c r="R26" s="2401"/>
      <c r="S26" s="2401"/>
      <c r="T26" s="2401"/>
      <c r="U26" s="2401"/>
      <c r="V26" s="2401"/>
      <c r="W26" s="2401"/>
      <c r="X26" s="2401"/>
      <c r="Y26" s="2401"/>
      <c r="Z26" s="2401"/>
      <c r="AA26" s="2402"/>
      <c r="AB26" s="424"/>
      <c r="AE26" s="2403"/>
    </row>
    <row r="27" spans="2:31" ht="9.6" customHeight="1" thickBot="1" x14ac:dyDescent="0.25">
      <c r="B27" s="425"/>
      <c r="C27" s="431"/>
      <c r="D27" s="431"/>
      <c r="E27" s="431"/>
      <c r="F27" s="431"/>
      <c r="G27" s="431"/>
      <c r="H27" s="431"/>
      <c r="I27" s="430"/>
      <c r="J27" s="430"/>
      <c r="K27" s="430"/>
      <c r="L27" s="430"/>
      <c r="M27" s="430"/>
      <c r="N27" s="430"/>
      <c r="O27" s="430"/>
      <c r="P27" s="430"/>
      <c r="Q27" s="430"/>
      <c r="R27" s="430"/>
      <c r="S27" s="430"/>
      <c r="T27" s="430"/>
      <c r="U27" s="430"/>
      <c r="V27" s="430"/>
      <c r="W27" s="430"/>
      <c r="X27" s="430"/>
      <c r="Y27" s="430"/>
      <c r="Z27" s="430"/>
      <c r="AA27" s="430"/>
      <c r="AB27" s="424"/>
      <c r="AE27" s="2403"/>
    </row>
    <row r="28" spans="2:31" ht="42" customHeight="1" thickBot="1" x14ac:dyDescent="0.25">
      <c r="B28" s="425"/>
      <c r="C28" s="629" t="s">
        <v>33</v>
      </c>
      <c r="D28" s="630"/>
      <c r="E28" s="630"/>
      <c r="F28" s="630"/>
      <c r="G28" s="630"/>
      <c r="H28" s="631"/>
      <c r="I28" s="640" t="s">
        <v>781</v>
      </c>
      <c r="J28" s="632"/>
      <c r="K28" s="617" t="s">
        <v>34</v>
      </c>
      <c r="L28" s="618"/>
      <c r="M28" s="618"/>
      <c r="N28" s="619"/>
      <c r="O28" s="683" t="s">
        <v>35</v>
      </c>
      <c r="P28" s="681"/>
      <c r="Q28" s="681"/>
      <c r="R28" s="682"/>
      <c r="S28" s="32"/>
      <c r="T28" s="681" t="s">
        <v>36</v>
      </c>
      <c r="U28" s="681"/>
      <c r="V28" s="682"/>
      <c r="W28" s="31"/>
      <c r="X28" s="635" t="s">
        <v>38</v>
      </c>
      <c r="Y28" s="636"/>
      <c r="Z28" s="637"/>
      <c r="AA28" s="429" t="s">
        <v>135</v>
      </c>
      <c r="AB28" s="424"/>
    </row>
    <row r="29" spans="2:31" ht="7.9" customHeight="1" thickBot="1" x14ac:dyDescent="0.25">
      <c r="B29" s="425"/>
      <c r="C29" s="428"/>
      <c r="D29" s="428"/>
      <c r="E29" s="428"/>
      <c r="F29" s="428"/>
      <c r="G29" s="428"/>
      <c r="H29" s="428"/>
      <c r="I29" s="428"/>
      <c r="J29" s="428"/>
      <c r="K29" s="428"/>
      <c r="L29" s="428"/>
      <c r="M29" s="428"/>
      <c r="N29" s="428"/>
      <c r="O29" s="428"/>
      <c r="P29" s="428"/>
      <c r="Q29" s="428"/>
      <c r="R29" s="428"/>
      <c r="S29" s="428"/>
      <c r="T29" s="428"/>
      <c r="U29" s="428"/>
      <c r="V29" s="428"/>
      <c r="W29" s="428"/>
      <c r="X29" s="428"/>
      <c r="Y29" s="428"/>
      <c r="Z29" s="428"/>
      <c r="AA29" s="428"/>
      <c r="AB29" s="424"/>
    </row>
    <row r="30" spans="2:31" ht="15" customHeight="1" x14ac:dyDescent="0.25">
      <c r="B30" s="425"/>
      <c r="C30" s="651" t="s">
        <v>39</v>
      </c>
      <c r="D30" s="652"/>
      <c r="E30" s="652"/>
      <c r="F30" s="652"/>
      <c r="G30" s="652"/>
      <c r="H30" s="652"/>
      <c r="I30" s="652"/>
      <c r="J30" s="653"/>
      <c r="K30" s="660" t="s">
        <v>40</v>
      </c>
      <c r="L30" s="661"/>
      <c r="M30" s="661"/>
      <c r="N30" s="661"/>
      <c r="O30" s="661"/>
      <c r="P30" s="661"/>
      <c r="Q30" s="661"/>
      <c r="R30" s="661"/>
      <c r="S30" s="662" t="s">
        <v>41</v>
      </c>
      <c r="T30" s="662"/>
      <c r="U30" s="662"/>
      <c r="V30" s="662"/>
      <c r="W30" s="662"/>
      <c r="X30" s="663" t="s">
        <v>42</v>
      </c>
      <c r="Y30" s="663"/>
      <c r="Z30" s="663"/>
      <c r="AA30" s="664"/>
      <c r="AB30" s="424"/>
    </row>
    <row r="31" spans="2:31" ht="14.25" customHeight="1" x14ac:dyDescent="0.2">
      <c r="B31" s="425"/>
      <c r="C31" s="654"/>
      <c r="D31" s="655"/>
      <c r="E31" s="655"/>
      <c r="F31" s="655"/>
      <c r="G31" s="655"/>
      <c r="H31" s="655"/>
      <c r="I31" s="655"/>
      <c r="J31" s="656"/>
      <c r="K31" s="665" t="s">
        <v>43</v>
      </c>
      <c r="L31" s="638"/>
      <c r="M31" s="638"/>
      <c r="N31" s="638"/>
      <c r="O31" s="638" t="s">
        <v>44</v>
      </c>
      <c r="P31" s="638"/>
      <c r="Q31" s="638"/>
      <c r="R31" s="638"/>
      <c r="S31" s="638" t="s">
        <v>43</v>
      </c>
      <c r="T31" s="638"/>
      <c r="U31" s="638" t="s">
        <v>44</v>
      </c>
      <c r="V31" s="638"/>
      <c r="W31" s="638"/>
      <c r="X31" s="638" t="s">
        <v>43</v>
      </c>
      <c r="Y31" s="638"/>
      <c r="Z31" s="638" t="s">
        <v>44</v>
      </c>
      <c r="AA31" s="639"/>
      <c r="AB31" s="424"/>
    </row>
    <row r="32" spans="2:31" ht="15" customHeight="1" thickBot="1" x14ac:dyDescent="0.25">
      <c r="B32" s="425"/>
      <c r="C32" s="657"/>
      <c r="D32" s="658"/>
      <c r="E32" s="658"/>
      <c r="F32" s="658"/>
      <c r="G32" s="658"/>
      <c r="H32" s="658"/>
      <c r="I32" s="658"/>
      <c r="J32" s="659"/>
      <c r="K32" s="2433">
        <v>2.1000000000000001E-2</v>
      </c>
      <c r="L32" s="2434"/>
      <c r="M32" s="2434"/>
      <c r="N32" s="2434"/>
      <c r="O32" s="649">
        <v>0.05</v>
      </c>
      <c r="P32" s="648"/>
      <c r="Q32" s="648"/>
      <c r="R32" s="648"/>
      <c r="S32" s="2434">
        <v>1.0999999999999999E-2</v>
      </c>
      <c r="T32" s="2434"/>
      <c r="U32" s="649">
        <v>0.02</v>
      </c>
      <c r="V32" s="648"/>
      <c r="W32" s="648"/>
      <c r="X32" s="2434">
        <v>1E-3</v>
      </c>
      <c r="Y32" s="2434"/>
      <c r="Z32" s="649">
        <v>0.01</v>
      </c>
      <c r="AA32" s="650"/>
      <c r="AB32" s="424"/>
    </row>
    <row r="33" spans="2:31" ht="15" thickBot="1" x14ac:dyDescent="0.25">
      <c r="B33" s="425"/>
      <c r="C33" s="428"/>
      <c r="D33" s="428"/>
      <c r="E33" s="428"/>
      <c r="F33" s="428"/>
      <c r="G33" s="428"/>
      <c r="H33" s="428"/>
      <c r="I33" s="428"/>
      <c r="J33" s="428"/>
      <c r="K33" s="428"/>
      <c r="L33" s="428"/>
      <c r="M33" s="428"/>
      <c r="N33" s="428"/>
      <c r="O33" s="428"/>
      <c r="P33" s="428"/>
      <c r="Q33" s="428"/>
      <c r="R33" s="428"/>
      <c r="S33" s="428"/>
      <c r="T33" s="428"/>
      <c r="U33" s="428"/>
      <c r="V33" s="428"/>
      <c r="W33" s="428"/>
      <c r="X33" s="428"/>
      <c r="Y33" s="428"/>
      <c r="Z33" s="428"/>
      <c r="AA33" s="428"/>
      <c r="AB33" s="424"/>
    </row>
    <row r="34" spans="2:31" s="426" customFormat="1" ht="15" thickBot="1" x14ac:dyDescent="0.25">
      <c r="B34" s="427"/>
      <c r="C34" s="623" t="s">
        <v>45</v>
      </c>
      <c r="D34" s="624"/>
      <c r="E34" s="624"/>
      <c r="F34" s="624"/>
      <c r="G34" s="624"/>
      <c r="H34" s="624"/>
      <c r="I34" s="624"/>
      <c r="J34" s="624"/>
      <c r="K34" s="624"/>
      <c r="L34" s="624"/>
      <c r="M34" s="624"/>
      <c r="N34" s="624"/>
      <c r="O34" s="624"/>
      <c r="P34" s="624"/>
      <c r="Q34" s="624"/>
      <c r="R34" s="624"/>
      <c r="S34" s="624"/>
      <c r="T34" s="624"/>
      <c r="U34" s="624"/>
      <c r="V34" s="624"/>
      <c r="W34" s="624"/>
      <c r="X34" s="624"/>
      <c r="Y34" s="624"/>
      <c r="Z34" s="624"/>
      <c r="AA34" s="625"/>
      <c r="AB34" s="424"/>
    </row>
    <row r="35" spans="2:31" s="426" customFormat="1" ht="47.45" customHeight="1" thickBot="1" x14ac:dyDescent="0.25">
      <c r="B35" s="427"/>
      <c r="C35" s="623" t="s">
        <v>46</v>
      </c>
      <c r="D35" s="624"/>
      <c r="E35" s="624"/>
      <c r="F35" s="624"/>
      <c r="G35" s="625"/>
      <c r="H35" s="38" t="s">
        <v>1152</v>
      </c>
      <c r="I35" s="38" t="s">
        <v>1100</v>
      </c>
      <c r="J35" s="38" t="s">
        <v>49</v>
      </c>
      <c r="K35" s="626" t="s">
        <v>50</v>
      </c>
      <c r="L35" s="627"/>
      <c r="M35" s="627"/>
      <c r="N35" s="627"/>
      <c r="O35" s="627"/>
      <c r="P35" s="627"/>
      <c r="Q35" s="627"/>
      <c r="R35" s="627"/>
      <c r="S35" s="627"/>
      <c r="T35" s="627"/>
      <c r="U35" s="627"/>
      <c r="V35" s="627"/>
      <c r="W35" s="627"/>
      <c r="X35" s="627"/>
      <c r="Y35" s="627"/>
      <c r="Z35" s="627"/>
      <c r="AA35" s="628"/>
      <c r="AB35" s="424"/>
    </row>
    <row r="36" spans="2:31" s="426" customFormat="1" ht="77.25" customHeight="1" x14ac:dyDescent="0.2">
      <c r="B36" s="427"/>
      <c r="C36" s="2388" t="s">
        <v>1109</v>
      </c>
      <c r="D36" s="2389"/>
      <c r="E36" s="2389"/>
      <c r="F36" s="2389"/>
      <c r="G36" s="2390"/>
      <c r="H36" s="459">
        <v>36</v>
      </c>
      <c r="I36" s="459">
        <v>8788</v>
      </c>
      <c r="J36" s="468">
        <f>+H36/I36</f>
        <v>4.0964952207555756E-3</v>
      </c>
      <c r="K36" s="2405" t="s">
        <v>1153</v>
      </c>
      <c r="L36" s="2406"/>
      <c r="M36" s="2406"/>
      <c r="N36" s="2406"/>
      <c r="O36" s="2406"/>
      <c r="P36" s="2406"/>
      <c r="Q36" s="2406"/>
      <c r="R36" s="2406"/>
      <c r="S36" s="2406"/>
      <c r="T36" s="2406"/>
      <c r="U36" s="2406"/>
      <c r="V36" s="2406"/>
      <c r="W36" s="2406"/>
      <c r="X36" s="2406"/>
      <c r="Y36" s="2406"/>
      <c r="Z36" s="2406"/>
      <c r="AA36" s="2407"/>
      <c r="AB36" s="424"/>
      <c r="AE36" s="469"/>
    </row>
    <row r="37" spans="2:31" s="426" customFormat="1" ht="58.5" customHeight="1" x14ac:dyDescent="0.2">
      <c r="B37" s="427"/>
      <c r="C37" s="2388" t="s">
        <v>1112</v>
      </c>
      <c r="D37" s="2389"/>
      <c r="E37" s="2389"/>
      <c r="F37" s="2389"/>
      <c r="G37" s="2390"/>
      <c r="H37" s="69">
        <v>19</v>
      </c>
      <c r="I37" s="69">
        <v>8864</v>
      </c>
      <c r="J37" s="470">
        <f>+H37/I37</f>
        <v>2.1435018050541517E-3</v>
      </c>
      <c r="K37" s="957" t="s">
        <v>1154</v>
      </c>
      <c r="L37" s="958"/>
      <c r="M37" s="958"/>
      <c r="N37" s="958"/>
      <c r="O37" s="958"/>
      <c r="P37" s="958"/>
      <c r="Q37" s="958"/>
      <c r="R37" s="958"/>
      <c r="S37" s="958"/>
      <c r="T37" s="958"/>
      <c r="U37" s="958"/>
      <c r="V37" s="958"/>
      <c r="W37" s="958"/>
      <c r="X37" s="958"/>
      <c r="Y37" s="958"/>
      <c r="Z37" s="958"/>
      <c r="AA37" s="959"/>
      <c r="AB37" s="424"/>
    </row>
    <row r="38" spans="2:31" s="426" customFormat="1" ht="77.25" customHeight="1" x14ac:dyDescent="0.2">
      <c r="B38" s="427"/>
      <c r="C38" s="2388" t="s">
        <v>1104</v>
      </c>
      <c r="D38" s="2389"/>
      <c r="E38" s="2389"/>
      <c r="F38" s="2389"/>
      <c r="G38" s="2390"/>
      <c r="H38" s="461">
        <v>38</v>
      </c>
      <c r="I38" s="461">
        <v>9487</v>
      </c>
      <c r="J38" s="468">
        <f>+H38/I38</f>
        <v>4.0054811847791711E-3</v>
      </c>
      <c r="K38" s="957" t="s">
        <v>1155</v>
      </c>
      <c r="L38" s="958"/>
      <c r="M38" s="958"/>
      <c r="N38" s="958"/>
      <c r="O38" s="958"/>
      <c r="P38" s="958"/>
      <c r="Q38" s="958"/>
      <c r="R38" s="958"/>
      <c r="S38" s="958"/>
      <c r="T38" s="958"/>
      <c r="U38" s="958"/>
      <c r="V38" s="958"/>
      <c r="W38" s="958"/>
      <c r="X38" s="958"/>
      <c r="Y38" s="958"/>
      <c r="Z38" s="958"/>
      <c r="AA38" s="959"/>
      <c r="AB38" s="424"/>
    </row>
    <row r="39" spans="2:31" s="426" customFormat="1" ht="78" customHeight="1" thickBot="1" x14ac:dyDescent="0.25">
      <c r="B39" s="427"/>
      <c r="C39" s="2391" t="s">
        <v>1106</v>
      </c>
      <c r="D39" s="2392"/>
      <c r="E39" s="2392"/>
      <c r="F39" s="2392"/>
      <c r="G39" s="2393"/>
      <c r="H39" s="471">
        <v>45</v>
      </c>
      <c r="I39" s="471">
        <v>12648</v>
      </c>
      <c r="J39" s="472">
        <f>+H39/I39</f>
        <v>3.557874762808349E-3</v>
      </c>
      <c r="K39" s="957" t="s">
        <v>1156</v>
      </c>
      <c r="L39" s="958"/>
      <c r="M39" s="958"/>
      <c r="N39" s="958"/>
      <c r="O39" s="958"/>
      <c r="P39" s="958"/>
      <c r="Q39" s="958"/>
      <c r="R39" s="958"/>
      <c r="S39" s="958"/>
      <c r="T39" s="958"/>
      <c r="U39" s="958"/>
      <c r="V39" s="958"/>
      <c r="W39" s="958"/>
      <c r="X39" s="958"/>
      <c r="Y39" s="958"/>
      <c r="Z39" s="958"/>
      <c r="AA39" s="959"/>
      <c r="AB39" s="424"/>
    </row>
    <row r="40" spans="2:31" s="426" customFormat="1" ht="15.75" customHeight="1" thickBot="1" x14ac:dyDescent="0.25">
      <c r="B40" s="427"/>
      <c r="C40" s="750" t="s">
        <v>51</v>
      </c>
      <c r="D40" s="751"/>
      <c r="E40" s="751"/>
      <c r="F40" s="751"/>
      <c r="G40" s="752"/>
      <c r="H40" s="72">
        <f t="shared" ref="H40:I40" si="0">SUM(H36:H39)</f>
        <v>138</v>
      </c>
      <c r="I40" s="72">
        <f t="shared" si="0"/>
        <v>39787</v>
      </c>
      <c r="J40" s="472">
        <f>+H40/I40</f>
        <v>3.4684696006233194E-3</v>
      </c>
      <c r="K40" s="753"/>
      <c r="L40" s="754"/>
      <c r="M40" s="754"/>
      <c r="N40" s="754"/>
      <c r="O40" s="754"/>
      <c r="P40" s="754"/>
      <c r="Q40" s="754"/>
      <c r="R40" s="754"/>
      <c r="S40" s="754"/>
      <c r="T40" s="754"/>
      <c r="U40" s="754"/>
      <c r="V40" s="754"/>
      <c r="W40" s="754"/>
      <c r="X40" s="754"/>
      <c r="Y40" s="754"/>
      <c r="Z40" s="754"/>
      <c r="AA40" s="755"/>
      <c r="AB40" s="424"/>
    </row>
    <row r="41" spans="2:31" s="426" customFormat="1" ht="5.25" customHeight="1" x14ac:dyDescent="0.2">
      <c r="B41" s="427"/>
      <c r="C41" s="98"/>
      <c r="D41" s="98"/>
      <c r="E41" s="98"/>
      <c r="F41" s="98"/>
      <c r="G41" s="98"/>
      <c r="H41" s="99"/>
      <c r="I41" s="99"/>
      <c r="J41" s="75"/>
      <c r="K41" s="98"/>
      <c r="L41" s="98"/>
      <c r="M41" s="98"/>
      <c r="N41" s="98"/>
      <c r="O41" s="98"/>
      <c r="P41" s="98"/>
      <c r="Q41" s="98"/>
      <c r="R41" s="98"/>
      <c r="S41" s="98"/>
      <c r="T41" s="98"/>
      <c r="U41" s="98"/>
      <c r="V41" s="98"/>
      <c r="W41" s="98"/>
      <c r="X41" s="98"/>
      <c r="Y41" s="98"/>
      <c r="Z41" s="98"/>
      <c r="AA41" s="98"/>
      <c r="AB41" s="424"/>
    </row>
    <row r="42" spans="2:31" s="426" customFormat="1" ht="5.45" customHeight="1" thickBot="1" x14ac:dyDescent="0.25">
      <c r="B42" s="427"/>
      <c r="C42" s="98"/>
      <c r="D42" s="98"/>
      <c r="E42" s="98"/>
      <c r="F42" s="98"/>
      <c r="G42" s="98"/>
      <c r="H42" s="99"/>
      <c r="I42" s="99"/>
      <c r="J42" s="75"/>
      <c r="K42" s="98"/>
      <c r="L42" s="98"/>
      <c r="M42" s="98"/>
      <c r="N42" s="98"/>
      <c r="O42" s="98"/>
      <c r="P42" s="98"/>
      <c r="Q42" s="98"/>
      <c r="R42" s="98"/>
      <c r="S42" s="98"/>
      <c r="T42" s="98"/>
      <c r="U42" s="98"/>
      <c r="V42" s="98"/>
      <c r="W42" s="98"/>
      <c r="X42" s="98"/>
      <c r="Y42" s="98"/>
      <c r="Z42" s="98"/>
      <c r="AA42" s="98"/>
      <c r="AB42" s="424"/>
    </row>
    <row r="43" spans="2:31" s="426" customFormat="1" x14ac:dyDescent="0.2">
      <c r="B43" s="427"/>
      <c r="C43" s="756"/>
      <c r="D43" s="757"/>
      <c r="E43" s="757"/>
      <c r="F43" s="757"/>
      <c r="G43" s="757"/>
      <c r="H43" s="757"/>
      <c r="I43" s="757"/>
      <c r="J43" s="757"/>
      <c r="K43" s="757"/>
      <c r="L43" s="757"/>
      <c r="M43" s="757"/>
      <c r="N43" s="757"/>
      <c r="O43" s="757"/>
      <c r="P43" s="757"/>
      <c r="Q43" s="757"/>
      <c r="R43" s="757"/>
      <c r="S43" s="757"/>
      <c r="T43" s="757"/>
      <c r="U43" s="757"/>
      <c r="V43" s="757"/>
      <c r="W43" s="757"/>
      <c r="X43" s="757"/>
      <c r="Y43" s="757"/>
      <c r="Z43" s="757"/>
      <c r="AA43" s="758"/>
      <c r="AB43" s="424"/>
    </row>
    <row r="44" spans="2:31" ht="3" customHeight="1" thickBot="1" x14ac:dyDescent="0.25">
      <c r="B44" s="425"/>
      <c r="C44" s="759"/>
      <c r="D44" s="877"/>
      <c r="E44" s="877"/>
      <c r="F44" s="877"/>
      <c r="G44" s="877"/>
      <c r="H44" s="877"/>
      <c r="I44" s="877"/>
      <c r="J44" s="877"/>
      <c r="K44" s="877"/>
      <c r="L44" s="877"/>
      <c r="M44" s="877"/>
      <c r="N44" s="877"/>
      <c r="O44" s="877"/>
      <c r="P44" s="877"/>
      <c r="Q44" s="877"/>
      <c r="R44" s="877"/>
      <c r="S44" s="877"/>
      <c r="T44" s="877"/>
      <c r="U44" s="877"/>
      <c r="V44" s="877"/>
      <c r="W44" s="877"/>
      <c r="X44" s="877"/>
      <c r="Y44" s="877"/>
      <c r="Z44" s="877"/>
      <c r="AA44" s="761"/>
      <c r="AB44" s="424"/>
    </row>
    <row r="45" spans="2:31" x14ac:dyDescent="0.2">
      <c r="B45" s="425"/>
      <c r="C45" s="878" t="s">
        <v>90</v>
      </c>
      <c r="D45" s="879"/>
      <c r="E45" s="879"/>
      <c r="F45" s="879"/>
      <c r="G45" s="879"/>
      <c r="H45" s="879"/>
      <c r="I45" s="879"/>
      <c r="J45" s="879"/>
      <c r="K45" s="879"/>
      <c r="L45" s="879"/>
      <c r="M45" s="879"/>
      <c r="N45" s="879"/>
      <c r="O45" s="879"/>
      <c r="P45" s="879"/>
      <c r="Q45" s="879"/>
      <c r="R45" s="879"/>
      <c r="S45" s="879"/>
      <c r="T45" s="879"/>
      <c r="U45" s="879"/>
      <c r="V45" s="879"/>
      <c r="W45" s="879"/>
      <c r="X45" s="879"/>
      <c r="Y45" s="879"/>
      <c r="Z45" s="879"/>
      <c r="AA45" s="880"/>
      <c r="AB45" s="424"/>
    </row>
    <row r="46" spans="2:31" x14ac:dyDescent="0.2">
      <c r="B46" s="425"/>
      <c r="C46" s="881"/>
      <c r="D46" s="882"/>
      <c r="E46" s="882"/>
      <c r="F46" s="882"/>
      <c r="G46" s="882"/>
      <c r="H46" s="882"/>
      <c r="I46" s="882"/>
      <c r="J46" s="882"/>
      <c r="K46" s="882"/>
      <c r="L46" s="882"/>
      <c r="M46" s="882"/>
      <c r="N46" s="882"/>
      <c r="O46" s="882"/>
      <c r="P46" s="882"/>
      <c r="Q46" s="882"/>
      <c r="R46" s="882"/>
      <c r="S46" s="882"/>
      <c r="T46" s="882"/>
      <c r="U46" s="882"/>
      <c r="V46" s="882"/>
      <c r="W46" s="882"/>
      <c r="X46" s="882"/>
      <c r="Y46" s="882"/>
      <c r="Z46" s="882"/>
      <c r="AA46" s="883"/>
      <c r="AB46" s="424"/>
    </row>
    <row r="47" spans="2:31" x14ac:dyDescent="0.2">
      <c r="B47" s="425"/>
      <c r="C47" s="881"/>
      <c r="D47" s="882"/>
      <c r="E47" s="882"/>
      <c r="F47" s="882"/>
      <c r="G47" s="882"/>
      <c r="H47" s="882"/>
      <c r="I47" s="882"/>
      <c r="J47" s="882"/>
      <c r="K47" s="882"/>
      <c r="L47" s="882"/>
      <c r="M47" s="882"/>
      <c r="N47" s="882"/>
      <c r="O47" s="882"/>
      <c r="P47" s="882"/>
      <c r="Q47" s="882"/>
      <c r="R47" s="882"/>
      <c r="S47" s="882"/>
      <c r="T47" s="882"/>
      <c r="U47" s="882"/>
      <c r="V47" s="882"/>
      <c r="W47" s="882"/>
      <c r="X47" s="882"/>
      <c r="Y47" s="882"/>
      <c r="Z47" s="882"/>
      <c r="AA47" s="883"/>
      <c r="AB47" s="424"/>
    </row>
    <row r="48" spans="2:31" x14ac:dyDescent="0.2">
      <c r="B48" s="425"/>
      <c r="C48" s="881"/>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3"/>
      <c r="AB48" s="424"/>
    </row>
    <row r="49" spans="2:28" ht="9.6" customHeight="1" x14ac:dyDescent="0.2">
      <c r="B49" s="425"/>
      <c r="C49" s="881"/>
      <c r="D49" s="882"/>
      <c r="E49" s="882"/>
      <c r="F49" s="882"/>
      <c r="G49" s="882"/>
      <c r="H49" s="882"/>
      <c r="I49" s="882"/>
      <c r="J49" s="882"/>
      <c r="K49" s="882"/>
      <c r="L49" s="882"/>
      <c r="M49" s="882"/>
      <c r="N49" s="882"/>
      <c r="O49" s="882"/>
      <c r="P49" s="882"/>
      <c r="Q49" s="882"/>
      <c r="R49" s="882"/>
      <c r="S49" s="882"/>
      <c r="T49" s="882"/>
      <c r="U49" s="882"/>
      <c r="V49" s="882"/>
      <c r="W49" s="882"/>
      <c r="X49" s="882"/>
      <c r="Y49" s="882"/>
      <c r="Z49" s="882"/>
      <c r="AA49" s="883"/>
      <c r="AB49" s="424"/>
    </row>
    <row r="50" spans="2:28" ht="117" customHeight="1" thickBot="1" x14ac:dyDescent="0.25">
      <c r="B50" s="425"/>
      <c r="C50" s="884"/>
      <c r="D50" s="885"/>
      <c r="E50" s="885"/>
      <c r="F50" s="885"/>
      <c r="G50" s="885"/>
      <c r="H50" s="885"/>
      <c r="I50" s="885"/>
      <c r="J50" s="885"/>
      <c r="K50" s="885"/>
      <c r="L50" s="885"/>
      <c r="M50" s="885"/>
      <c r="N50" s="885"/>
      <c r="O50" s="885"/>
      <c r="P50" s="885"/>
      <c r="Q50" s="885"/>
      <c r="R50" s="885"/>
      <c r="S50" s="885"/>
      <c r="T50" s="885"/>
      <c r="U50" s="885"/>
      <c r="V50" s="885"/>
      <c r="W50" s="885"/>
      <c r="X50" s="885"/>
      <c r="Y50" s="885"/>
      <c r="Z50" s="885"/>
      <c r="AA50" s="886"/>
      <c r="AB50" s="424"/>
    </row>
    <row r="51" spans="2:28" ht="7.15" customHeight="1" x14ac:dyDescent="0.2">
      <c r="B51" s="42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c r="AA51" s="103"/>
      <c r="AB51" s="422"/>
    </row>
    <row r="52" spans="2:28" ht="6.6" customHeight="1" thickBot="1" x14ac:dyDescent="0.25">
      <c r="B52" s="421"/>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c r="AA52" s="105"/>
      <c r="AB52" s="420"/>
    </row>
    <row r="53" spans="2:28" ht="15.75" x14ac:dyDescent="0.2">
      <c r="B53" s="418"/>
      <c r="C53" s="771" t="s">
        <v>46</v>
      </c>
      <c r="D53" s="772"/>
      <c r="E53" s="772"/>
      <c r="F53" s="772"/>
      <c r="G53" s="773"/>
      <c r="H53" s="771" t="s">
        <v>91</v>
      </c>
      <c r="I53" s="773"/>
      <c r="J53" s="771" t="s">
        <v>64</v>
      </c>
      <c r="K53" s="772"/>
      <c r="L53" s="772"/>
      <c r="M53" s="773"/>
      <c r="N53" s="771" t="s">
        <v>53</v>
      </c>
      <c r="O53" s="772"/>
      <c r="P53" s="772"/>
      <c r="Q53" s="772"/>
      <c r="R53" s="772"/>
      <c r="S53" s="772"/>
      <c r="T53" s="772"/>
      <c r="U53" s="773"/>
      <c r="V53" s="777" t="s">
        <v>54</v>
      </c>
      <c r="W53" s="777"/>
      <c r="X53" s="777"/>
      <c r="Y53" s="777"/>
      <c r="Z53" s="777"/>
      <c r="AA53" s="778"/>
      <c r="AB53" s="411"/>
    </row>
    <row r="54" spans="2:28" ht="9" customHeight="1" thickBot="1" x14ac:dyDescent="0.25">
      <c r="B54" s="412"/>
      <c r="C54" s="774"/>
      <c r="D54" s="888"/>
      <c r="E54" s="888"/>
      <c r="F54" s="888"/>
      <c r="G54" s="776"/>
      <c r="H54" s="774"/>
      <c r="I54" s="776"/>
      <c r="J54" s="774"/>
      <c r="K54" s="888"/>
      <c r="L54" s="888"/>
      <c r="M54" s="776"/>
      <c r="N54" s="774"/>
      <c r="O54" s="888"/>
      <c r="P54" s="888"/>
      <c r="Q54" s="888"/>
      <c r="R54" s="888"/>
      <c r="S54" s="888"/>
      <c r="T54" s="888"/>
      <c r="U54" s="776"/>
      <c r="V54" s="889"/>
      <c r="W54" s="889"/>
      <c r="X54" s="889"/>
      <c r="Y54" s="889"/>
      <c r="Z54" s="889"/>
      <c r="AA54" s="780"/>
      <c r="AB54" s="411"/>
    </row>
    <row r="55" spans="2:28" ht="16.5" hidden="1" thickBot="1" x14ac:dyDescent="0.25">
      <c r="B55" s="412"/>
      <c r="C55" s="774"/>
      <c r="D55" s="888"/>
      <c r="E55" s="888"/>
      <c r="F55" s="888"/>
      <c r="G55" s="776"/>
      <c r="H55" s="774"/>
      <c r="I55" s="776"/>
      <c r="J55" s="774"/>
      <c r="K55" s="888"/>
      <c r="L55" s="888"/>
      <c r="M55" s="776"/>
      <c r="N55" s="950"/>
      <c r="O55" s="951"/>
      <c r="P55" s="951"/>
      <c r="Q55" s="951"/>
      <c r="R55" s="951"/>
      <c r="S55" s="951"/>
      <c r="T55" s="951"/>
      <c r="U55" s="952"/>
      <c r="V55" s="953"/>
      <c r="W55" s="953"/>
      <c r="X55" s="953"/>
      <c r="Y55" s="953"/>
      <c r="Z55" s="953"/>
      <c r="AA55" s="954"/>
      <c r="AB55" s="411"/>
    </row>
    <row r="56" spans="2:28" ht="132" customHeight="1" thickBot="1" x14ac:dyDescent="0.25">
      <c r="B56" s="418"/>
      <c r="C56" s="2376" t="s">
        <v>1109</v>
      </c>
      <c r="D56" s="2377"/>
      <c r="E56" s="2377"/>
      <c r="F56" s="2377"/>
      <c r="G56" s="2377"/>
      <c r="H56" s="2377">
        <v>0.5</v>
      </c>
      <c r="I56" s="2377"/>
      <c r="J56" s="2435">
        <f>J36</f>
        <v>4.0964952207555756E-3</v>
      </c>
      <c r="K56" s="2377"/>
      <c r="L56" s="2377"/>
      <c r="M56" s="2377"/>
      <c r="N56" s="2253" t="s">
        <v>1157</v>
      </c>
      <c r="O56" s="2254"/>
      <c r="P56" s="2254"/>
      <c r="Q56" s="2254"/>
      <c r="R56" s="2254"/>
      <c r="S56" s="2254"/>
      <c r="T56" s="2254"/>
      <c r="U56" s="2255"/>
      <c r="V56" s="2253" t="s">
        <v>1158</v>
      </c>
      <c r="W56" s="2254"/>
      <c r="X56" s="2254"/>
      <c r="Y56" s="2254"/>
      <c r="Z56" s="2254"/>
      <c r="AA56" s="2256"/>
      <c r="AB56" s="454"/>
    </row>
    <row r="57" spans="2:28" s="304" customFormat="1" ht="106.5" customHeight="1" thickBot="1" x14ac:dyDescent="0.3">
      <c r="B57" s="302"/>
      <c r="C57" s="2376" t="s">
        <v>1112</v>
      </c>
      <c r="D57" s="2377"/>
      <c r="E57" s="2377"/>
      <c r="F57" s="2377"/>
      <c r="G57" s="2377"/>
      <c r="H57" s="2436">
        <v>4.0000000000000001E-3</v>
      </c>
      <c r="I57" s="2436"/>
      <c r="J57" s="2437">
        <v>2E-3</v>
      </c>
      <c r="K57" s="2438"/>
      <c r="L57" s="2438"/>
      <c r="M57" s="2439"/>
      <c r="N57" s="2253" t="s">
        <v>1159</v>
      </c>
      <c r="O57" s="2254"/>
      <c r="P57" s="2254"/>
      <c r="Q57" s="2254"/>
      <c r="R57" s="2254"/>
      <c r="S57" s="2254"/>
      <c r="T57" s="2254"/>
      <c r="U57" s="2255"/>
      <c r="V57" s="2253" t="s">
        <v>1158</v>
      </c>
      <c r="W57" s="2254"/>
      <c r="X57" s="2254"/>
      <c r="Y57" s="2254"/>
      <c r="Z57" s="2254"/>
      <c r="AA57" s="2256"/>
      <c r="AB57" s="303"/>
    </row>
    <row r="58" spans="2:28" ht="97.5" customHeight="1" thickBot="1" x14ac:dyDescent="0.25">
      <c r="B58" s="418"/>
      <c r="C58" s="2440" t="s">
        <v>1160</v>
      </c>
      <c r="D58" s="2236"/>
      <c r="E58" s="2236"/>
      <c r="F58" s="2236"/>
      <c r="G58" s="2236"/>
      <c r="H58" s="2436">
        <v>2E-3</v>
      </c>
      <c r="I58" s="2436"/>
      <c r="J58" s="2437">
        <v>4.0000000000000001E-3</v>
      </c>
      <c r="K58" s="2438"/>
      <c r="L58" s="2438"/>
      <c r="M58" s="2439"/>
      <c r="N58" s="2253" t="s">
        <v>1161</v>
      </c>
      <c r="O58" s="2254"/>
      <c r="P58" s="2254"/>
      <c r="Q58" s="2254"/>
      <c r="R58" s="2254"/>
      <c r="S58" s="2254"/>
      <c r="T58" s="2254"/>
      <c r="U58" s="2255"/>
      <c r="V58" s="2253" t="s">
        <v>1158</v>
      </c>
      <c r="W58" s="2254"/>
      <c r="X58" s="2254"/>
      <c r="Y58" s="2254"/>
      <c r="Z58" s="2254"/>
      <c r="AA58" s="2256"/>
      <c r="AB58" s="454"/>
    </row>
    <row r="59" spans="2:28" ht="91.5" customHeight="1" x14ac:dyDescent="0.2">
      <c r="B59" s="418"/>
      <c r="C59" s="2441" t="s">
        <v>1106</v>
      </c>
      <c r="D59" s="2442"/>
      <c r="E59" s="2442"/>
      <c r="F59" s="2442"/>
      <c r="G59" s="2442"/>
      <c r="H59" s="2443">
        <v>0.01</v>
      </c>
      <c r="I59" s="2444"/>
      <c r="J59" s="2437">
        <v>4.0000000000000001E-3</v>
      </c>
      <c r="K59" s="2438"/>
      <c r="L59" s="2438"/>
      <c r="M59" s="2439"/>
      <c r="N59" s="2253" t="s">
        <v>1162</v>
      </c>
      <c r="O59" s="2254"/>
      <c r="P59" s="2254"/>
      <c r="Q59" s="2254"/>
      <c r="R59" s="2254"/>
      <c r="S59" s="2254"/>
      <c r="T59" s="2254"/>
      <c r="U59" s="2255"/>
      <c r="V59" s="2253" t="s">
        <v>1158</v>
      </c>
      <c r="W59" s="2254"/>
      <c r="X59" s="2254"/>
      <c r="Y59" s="2254"/>
      <c r="Z59" s="2254"/>
      <c r="AA59" s="2256"/>
      <c r="AB59" s="454"/>
    </row>
    <row r="60" spans="2:28" x14ac:dyDescent="0.2">
      <c r="B60" s="418"/>
      <c r="C60" s="938"/>
      <c r="D60" s="939"/>
      <c r="E60" s="939"/>
      <c r="F60" s="939"/>
      <c r="G60" s="939"/>
      <c r="H60" s="939"/>
      <c r="I60" s="939"/>
      <c r="J60" s="939"/>
      <c r="K60" s="939"/>
      <c r="L60" s="939"/>
      <c r="M60" s="939"/>
      <c r="N60" s="940"/>
      <c r="O60" s="941"/>
      <c r="P60" s="941"/>
      <c r="Q60" s="941"/>
      <c r="R60" s="941"/>
      <c r="S60" s="941"/>
      <c r="T60" s="941"/>
      <c r="U60" s="942"/>
      <c r="V60" s="940"/>
      <c r="W60" s="941"/>
      <c r="X60" s="941"/>
      <c r="Y60" s="941"/>
      <c r="Z60" s="941"/>
      <c r="AA60" s="943"/>
      <c r="AB60" s="454"/>
    </row>
    <row r="61" spans="2:28" ht="15.75" customHeight="1" thickBot="1" x14ac:dyDescent="0.25">
      <c r="B61" s="418"/>
      <c r="C61" s="934"/>
      <c r="D61" s="935"/>
      <c r="E61" s="935"/>
      <c r="F61" s="935"/>
      <c r="G61" s="935"/>
      <c r="H61" s="935"/>
      <c r="I61" s="935"/>
      <c r="J61" s="935"/>
      <c r="K61" s="935"/>
      <c r="L61" s="935"/>
      <c r="M61" s="935"/>
      <c r="N61" s="921"/>
      <c r="O61" s="936"/>
      <c r="P61" s="936"/>
      <c r="Q61" s="936"/>
      <c r="R61" s="936"/>
      <c r="S61" s="936"/>
      <c r="T61" s="936"/>
      <c r="U61" s="922"/>
      <c r="V61" s="921"/>
      <c r="W61" s="936"/>
      <c r="X61" s="936"/>
      <c r="Y61" s="936"/>
      <c r="Z61" s="936"/>
      <c r="AA61" s="937"/>
      <c r="AB61" s="454"/>
    </row>
    <row r="62" spans="2:28" x14ac:dyDescent="0.2">
      <c r="B62" s="444"/>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c r="AA62" s="103"/>
      <c r="AB62" s="445"/>
    </row>
    <row r="63" spans="2:28" x14ac:dyDescent="0.2">
      <c r="C63" s="100"/>
      <c r="D63" s="100"/>
      <c r="E63" s="100"/>
      <c r="F63" s="100"/>
      <c r="G63" s="100"/>
      <c r="H63" s="100"/>
      <c r="I63" s="100"/>
      <c r="J63" s="100"/>
      <c r="K63" s="100"/>
      <c r="L63" s="100"/>
      <c r="M63" s="100"/>
      <c r="N63" s="100"/>
      <c r="O63" s="100"/>
      <c r="P63" s="100"/>
      <c r="Q63" s="100"/>
      <c r="R63" s="100"/>
      <c r="S63" s="100"/>
      <c r="T63" s="100"/>
      <c r="U63" s="100"/>
      <c r="V63" s="100"/>
      <c r="W63" s="100"/>
      <c r="X63" s="100"/>
      <c r="Y63" s="100"/>
      <c r="Z63" s="100"/>
      <c r="AA63" s="100"/>
    </row>
    <row r="64" spans="2:28" x14ac:dyDescent="0.2">
      <c r="C64" s="100"/>
      <c r="D64" s="100"/>
      <c r="E64" s="100"/>
      <c r="F64" s="100"/>
      <c r="G64" s="100"/>
      <c r="H64" s="100"/>
      <c r="I64" s="100"/>
      <c r="J64" s="100"/>
      <c r="K64" s="100"/>
      <c r="L64" s="100"/>
      <c r="M64" s="100"/>
      <c r="N64" s="100"/>
      <c r="O64" s="100"/>
      <c r="P64" s="100"/>
      <c r="Q64" s="100"/>
      <c r="R64" s="100"/>
      <c r="S64" s="100"/>
      <c r="T64" s="100"/>
      <c r="U64" s="100"/>
      <c r="V64" s="100"/>
      <c r="W64" s="100"/>
      <c r="X64" s="100"/>
      <c r="Y64" s="100"/>
      <c r="Z64" s="100"/>
      <c r="AA64" s="100"/>
    </row>
    <row r="65" spans="3:27" x14ac:dyDescent="0.2">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00"/>
    </row>
    <row r="66" spans="3:27" x14ac:dyDescent="0.2">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00"/>
    </row>
    <row r="67" spans="3:27" x14ac:dyDescent="0.2">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00"/>
    </row>
    <row r="68" spans="3:27" x14ac:dyDescent="0.2">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row>
    <row r="69" spans="3:27" x14ac:dyDescent="0.2">
      <c r="C69" s="100"/>
      <c r="D69" s="100"/>
      <c r="E69" s="100"/>
      <c r="F69" s="100"/>
      <c r="G69" s="100"/>
      <c r="H69" s="100"/>
      <c r="I69" s="100"/>
      <c r="J69" s="100"/>
      <c r="K69" s="100"/>
      <c r="L69" s="100"/>
      <c r="M69" s="100"/>
      <c r="N69" s="100"/>
      <c r="O69" s="100"/>
      <c r="P69" s="100"/>
      <c r="Q69" s="100"/>
      <c r="R69" s="100"/>
      <c r="S69" s="100"/>
      <c r="T69" s="100"/>
      <c r="U69" s="100"/>
      <c r="V69" s="100"/>
      <c r="W69" s="100"/>
      <c r="X69" s="100"/>
      <c r="Y69" s="100"/>
      <c r="Z69" s="100"/>
      <c r="AA69" s="100"/>
    </row>
    <row r="70" spans="3:27" x14ac:dyDescent="0.2">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row>
    <row r="71" spans="3:27" x14ac:dyDescent="0.2">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00"/>
    </row>
    <row r="72" spans="3:27" x14ac:dyDescent="0.2">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00"/>
    </row>
    <row r="73" spans="3:27" x14ac:dyDescent="0.2">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00"/>
    </row>
    <row r="74" spans="3:27" x14ac:dyDescent="0.2">
      <c r="C74" s="100"/>
      <c r="D74" s="100"/>
      <c r="E74" s="100"/>
      <c r="F74" s="100"/>
      <c r="G74" s="100"/>
      <c r="H74" s="100"/>
      <c r="I74" s="100"/>
      <c r="J74" s="100"/>
      <c r="K74" s="100"/>
      <c r="L74" s="100"/>
      <c r="M74" s="100"/>
      <c r="N74" s="100"/>
      <c r="O74" s="100"/>
      <c r="P74" s="100"/>
      <c r="Q74" s="100"/>
      <c r="R74" s="100"/>
      <c r="S74" s="100"/>
      <c r="T74" s="100"/>
      <c r="U74" s="100"/>
      <c r="V74" s="100"/>
      <c r="W74" s="100"/>
      <c r="X74" s="100"/>
      <c r="Y74" s="100"/>
      <c r="Z74" s="100"/>
      <c r="AA74" s="100"/>
    </row>
    <row r="75" spans="3:27" x14ac:dyDescent="0.2">
      <c r="C75" s="100"/>
      <c r="D75" s="100"/>
      <c r="E75" s="100"/>
      <c r="F75" s="100"/>
      <c r="G75" s="100"/>
      <c r="H75" s="100"/>
      <c r="I75" s="100"/>
      <c r="J75" s="100"/>
      <c r="K75" s="100"/>
      <c r="L75" s="100"/>
      <c r="M75" s="100"/>
      <c r="N75" s="100"/>
      <c r="O75" s="100"/>
      <c r="P75" s="100"/>
      <c r="Q75" s="100"/>
      <c r="R75" s="100"/>
      <c r="S75" s="100"/>
      <c r="T75" s="100"/>
      <c r="U75" s="100"/>
      <c r="V75" s="100"/>
      <c r="W75" s="100"/>
      <c r="X75" s="100"/>
      <c r="Y75" s="100"/>
      <c r="Z75" s="100"/>
      <c r="AA75" s="100"/>
    </row>
    <row r="76" spans="3:27" x14ac:dyDescent="0.2">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00"/>
    </row>
    <row r="77" spans="3:27" x14ac:dyDescent="0.2">
      <c r="C77" s="100"/>
      <c r="D77" s="100"/>
      <c r="E77" s="100"/>
      <c r="F77" s="100"/>
      <c r="G77" s="100"/>
      <c r="H77" s="100"/>
      <c r="I77" s="100"/>
      <c r="J77" s="100"/>
      <c r="K77" s="100"/>
      <c r="L77" s="100"/>
      <c r="M77" s="100"/>
      <c r="N77" s="100"/>
      <c r="O77" s="100"/>
      <c r="P77" s="100"/>
      <c r="Q77" s="100"/>
      <c r="R77" s="100"/>
      <c r="S77" s="100"/>
      <c r="T77" s="100"/>
      <c r="U77" s="100"/>
      <c r="V77" s="100"/>
      <c r="W77" s="100"/>
      <c r="X77" s="100"/>
      <c r="Y77" s="100"/>
      <c r="Z77" s="100"/>
      <c r="AA77" s="100"/>
    </row>
    <row r="78" spans="3:27" x14ac:dyDescent="0.2">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row>
    <row r="79" spans="3:27" x14ac:dyDescent="0.2">
      <c r="C79" s="100"/>
      <c r="D79" s="100"/>
      <c r="E79" s="100"/>
      <c r="F79" s="100"/>
      <c r="G79" s="100"/>
      <c r="H79" s="100"/>
      <c r="I79" s="100"/>
      <c r="J79" s="100"/>
      <c r="K79" s="100"/>
      <c r="L79" s="100"/>
      <c r="M79" s="100"/>
      <c r="N79" s="100"/>
      <c r="O79" s="100"/>
      <c r="P79" s="100"/>
      <c r="Q79" s="100"/>
      <c r="R79" s="100"/>
      <c r="S79" s="100"/>
      <c r="T79" s="100"/>
      <c r="U79" s="100"/>
      <c r="V79" s="100"/>
      <c r="W79" s="100"/>
      <c r="X79" s="100"/>
      <c r="Y79" s="100"/>
      <c r="Z79" s="100"/>
      <c r="AA79" s="100"/>
    </row>
    <row r="80" spans="3:27" x14ac:dyDescent="0.2">
      <c r="C80" s="100"/>
      <c r="D80" s="100"/>
      <c r="E80" s="100"/>
      <c r="F80" s="100"/>
      <c r="G80" s="100"/>
      <c r="H80" s="100"/>
      <c r="I80" s="100"/>
      <c r="J80" s="100"/>
      <c r="K80" s="100"/>
      <c r="L80" s="100"/>
      <c r="M80" s="100"/>
      <c r="N80" s="100"/>
      <c r="O80" s="100"/>
      <c r="P80" s="100"/>
      <c r="Q80" s="100"/>
      <c r="R80" s="100"/>
      <c r="S80" s="100"/>
      <c r="T80" s="100"/>
      <c r="U80" s="100"/>
      <c r="V80" s="100"/>
      <c r="W80" s="100"/>
      <c r="X80" s="100"/>
      <c r="Y80" s="100"/>
      <c r="Z80" s="100"/>
      <c r="AA80" s="100"/>
    </row>
    <row r="81" spans="3:27" x14ac:dyDescent="0.2">
      <c r="C81" s="100"/>
      <c r="D81" s="100"/>
      <c r="E81" s="100"/>
      <c r="F81" s="100"/>
      <c r="G81" s="100"/>
      <c r="H81" s="100"/>
      <c r="I81" s="100"/>
      <c r="J81" s="100"/>
      <c r="K81" s="100"/>
      <c r="L81" s="100"/>
      <c r="M81" s="100"/>
      <c r="N81" s="100"/>
      <c r="O81" s="100"/>
      <c r="P81" s="100"/>
      <c r="Q81" s="100"/>
      <c r="R81" s="100"/>
      <c r="S81" s="100"/>
      <c r="T81" s="100"/>
      <c r="U81" s="100"/>
      <c r="V81" s="100"/>
      <c r="W81" s="100"/>
      <c r="X81" s="100"/>
      <c r="Y81" s="100"/>
      <c r="Z81" s="100"/>
      <c r="AA81" s="100"/>
    </row>
    <row r="82" spans="3:27" x14ac:dyDescent="0.2">
      <c r="C82" s="100"/>
      <c r="D82" s="100"/>
      <c r="E82" s="100"/>
      <c r="F82" s="100"/>
      <c r="G82" s="100"/>
      <c r="H82" s="100"/>
      <c r="I82" s="100"/>
      <c r="J82" s="100"/>
      <c r="K82" s="100"/>
      <c r="L82" s="100"/>
      <c r="M82" s="100"/>
      <c r="N82" s="100"/>
      <c r="O82" s="100"/>
      <c r="P82" s="100"/>
      <c r="Q82" s="100"/>
      <c r="R82" s="100"/>
      <c r="S82" s="100"/>
      <c r="T82" s="100"/>
      <c r="U82" s="100"/>
      <c r="V82" s="100"/>
      <c r="W82" s="100"/>
      <c r="X82" s="100"/>
      <c r="Y82" s="100"/>
      <c r="Z82" s="100"/>
      <c r="AA82" s="100"/>
    </row>
    <row r="83" spans="3:27" x14ac:dyDescent="0.2">
      <c r="C83" s="100"/>
      <c r="D83" s="100"/>
      <c r="E83" s="100"/>
      <c r="F83" s="100"/>
      <c r="G83" s="100"/>
      <c r="H83" s="100"/>
      <c r="I83" s="100"/>
      <c r="J83" s="100"/>
      <c r="K83" s="100"/>
      <c r="L83" s="100"/>
      <c r="M83" s="100"/>
      <c r="N83" s="100"/>
      <c r="O83" s="100"/>
      <c r="P83" s="100"/>
      <c r="Q83" s="100"/>
      <c r="R83" s="100"/>
      <c r="S83" s="100"/>
      <c r="T83" s="100"/>
      <c r="U83" s="100"/>
      <c r="V83" s="100"/>
      <c r="W83" s="100"/>
      <c r="X83" s="100"/>
      <c r="Y83" s="100"/>
      <c r="Z83" s="100"/>
      <c r="AA83" s="100"/>
    </row>
    <row r="84" spans="3:27" x14ac:dyDescent="0.2">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00"/>
    </row>
    <row r="85" spans="3:27" x14ac:dyDescent="0.2">
      <c r="C85" s="100"/>
      <c r="D85" s="100"/>
      <c r="E85" s="100"/>
      <c r="F85" s="100"/>
      <c r="G85" s="100"/>
      <c r="H85" s="100"/>
      <c r="I85" s="100"/>
      <c r="J85" s="100"/>
      <c r="K85" s="100"/>
      <c r="L85" s="100"/>
      <c r="M85" s="100"/>
      <c r="N85" s="100"/>
      <c r="O85" s="100"/>
      <c r="P85" s="100"/>
      <c r="Q85" s="100"/>
      <c r="R85" s="100"/>
      <c r="S85" s="100"/>
      <c r="T85" s="100"/>
      <c r="U85" s="100"/>
      <c r="V85" s="100"/>
      <c r="W85" s="100"/>
      <c r="X85" s="100"/>
      <c r="Y85" s="100"/>
      <c r="Z85" s="100"/>
      <c r="AA85" s="100"/>
    </row>
    <row r="86" spans="3:27" x14ac:dyDescent="0.2">
      <c r="C86" s="100"/>
      <c r="D86" s="100"/>
      <c r="E86" s="100"/>
      <c r="F86" s="100"/>
      <c r="G86" s="100"/>
      <c r="H86" s="100"/>
      <c r="I86" s="100"/>
      <c r="J86" s="100"/>
      <c r="K86" s="100"/>
      <c r="L86" s="100"/>
      <c r="M86" s="100"/>
      <c r="N86" s="100"/>
      <c r="O86" s="100"/>
      <c r="P86" s="100"/>
      <c r="Q86" s="100"/>
      <c r="R86" s="100"/>
      <c r="S86" s="100"/>
      <c r="T86" s="100"/>
      <c r="U86" s="100"/>
      <c r="V86" s="100"/>
      <c r="W86" s="100"/>
      <c r="X86" s="100"/>
      <c r="Y86" s="100"/>
      <c r="Z86" s="100"/>
      <c r="AA86" s="100"/>
    </row>
    <row r="87" spans="3:27" x14ac:dyDescent="0.2">
      <c r="C87" s="100"/>
      <c r="D87" s="100"/>
      <c r="E87" s="100"/>
      <c r="F87" s="100"/>
      <c r="G87" s="100"/>
      <c r="H87" s="100"/>
      <c r="I87" s="100"/>
      <c r="J87" s="100"/>
      <c r="K87" s="100"/>
      <c r="L87" s="100"/>
      <c r="M87" s="100"/>
      <c r="N87" s="100"/>
      <c r="O87" s="100"/>
      <c r="P87" s="100"/>
      <c r="Q87" s="100"/>
      <c r="R87" s="100"/>
      <c r="S87" s="100"/>
      <c r="T87" s="100"/>
      <c r="U87" s="100"/>
      <c r="V87" s="100"/>
      <c r="W87" s="100"/>
      <c r="X87" s="100"/>
      <c r="Y87" s="100"/>
      <c r="Z87" s="100"/>
      <c r="AA87" s="100"/>
    </row>
    <row r="88" spans="3:27" x14ac:dyDescent="0.2">
      <c r="C88" s="100"/>
      <c r="D88" s="100"/>
      <c r="E88" s="100"/>
      <c r="F88" s="100"/>
      <c r="G88" s="100"/>
      <c r="H88" s="100"/>
      <c r="I88" s="100"/>
      <c r="J88" s="100"/>
      <c r="K88" s="100"/>
      <c r="L88" s="100"/>
      <c r="M88" s="100"/>
      <c r="N88" s="100"/>
      <c r="O88" s="100"/>
      <c r="P88" s="100"/>
      <c r="Q88" s="100"/>
      <c r="R88" s="100"/>
      <c r="S88" s="100"/>
      <c r="T88" s="100"/>
      <c r="U88" s="100"/>
      <c r="V88" s="100"/>
      <c r="W88" s="100"/>
      <c r="X88" s="100"/>
      <c r="Y88" s="100"/>
      <c r="Z88" s="100"/>
      <c r="AA88" s="100"/>
    </row>
    <row r="89" spans="3:27" x14ac:dyDescent="0.2">
      <c r="C89" s="100"/>
      <c r="D89" s="100"/>
      <c r="E89" s="100"/>
      <c r="F89" s="100"/>
      <c r="G89" s="100"/>
      <c r="H89" s="100"/>
      <c r="I89" s="100"/>
      <c r="J89" s="100"/>
      <c r="K89" s="100"/>
      <c r="L89" s="100"/>
      <c r="M89" s="100"/>
      <c r="N89" s="100"/>
      <c r="O89" s="100"/>
      <c r="P89" s="100"/>
      <c r="Q89" s="100"/>
      <c r="R89" s="100"/>
      <c r="S89" s="100"/>
      <c r="T89" s="100"/>
      <c r="U89" s="100"/>
      <c r="V89" s="100"/>
      <c r="W89" s="100"/>
      <c r="X89" s="100"/>
      <c r="Y89" s="100"/>
      <c r="Z89" s="100"/>
      <c r="AA89" s="100"/>
    </row>
    <row r="90" spans="3:27" x14ac:dyDescent="0.2">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00"/>
    </row>
    <row r="91" spans="3:27" x14ac:dyDescent="0.2">
      <c r="C91" s="100"/>
      <c r="D91" s="100"/>
      <c r="E91" s="100"/>
      <c r="F91" s="100"/>
      <c r="G91" s="100"/>
      <c r="H91" s="100"/>
      <c r="I91" s="100"/>
      <c r="J91" s="100"/>
      <c r="K91" s="100"/>
      <c r="L91" s="100"/>
      <c r="M91" s="100"/>
      <c r="N91" s="100"/>
      <c r="O91" s="100"/>
      <c r="P91" s="100"/>
      <c r="Q91" s="100"/>
      <c r="R91" s="100"/>
      <c r="S91" s="100"/>
      <c r="T91" s="100"/>
      <c r="U91" s="100"/>
      <c r="V91" s="100"/>
      <c r="W91" s="100"/>
      <c r="X91" s="100"/>
      <c r="Y91" s="100"/>
      <c r="Z91" s="100"/>
      <c r="AA91" s="100"/>
    </row>
    <row r="92" spans="3:27" x14ac:dyDescent="0.2">
      <c r="C92" s="100"/>
      <c r="D92" s="100"/>
      <c r="E92" s="100"/>
      <c r="F92" s="100"/>
      <c r="G92" s="100"/>
      <c r="H92" s="100"/>
      <c r="I92" s="100"/>
      <c r="J92" s="100"/>
      <c r="K92" s="100"/>
      <c r="L92" s="100"/>
      <c r="M92" s="100"/>
      <c r="N92" s="100"/>
      <c r="O92" s="100"/>
      <c r="P92" s="100"/>
      <c r="Q92" s="100"/>
      <c r="R92" s="100"/>
      <c r="S92" s="100"/>
      <c r="T92" s="100"/>
      <c r="U92" s="100"/>
      <c r="V92" s="100"/>
      <c r="W92" s="100"/>
      <c r="X92" s="100"/>
      <c r="Y92" s="100"/>
      <c r="Z92" s="100"/>
      <c r="AA92" s="100"/>
    </row>
    <row r="93" spans="3:27" x14ac:dyDescent="0.2">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row>
    <row r="101" ht="6" customHeight="1" x14ac:dyDescent="0.2"/>
  </sheetData>
  <mergeCells count="108">
    <mergeCell ref="C60:G60"/>
    <mergeCell ref="H60:I60"/>
    <mergeCell ref="J60:M60"/>
    <mergeCell ref="N60:U60"/>
    <mergeCell ref="V60:AA60"/>
    <mergeCell ref="C61:G61"/>
    <mergeCell ref="H61:I61"/>
    <mergeCell ref="J61:M61"/>
    <mergeCell ref="N61:U61"/>
    <mergeCell ref="V61:AA61"/>
    <mergeCell ref="C58:G58"/>
    <mergeCell ref="H58:I58"/>
    <mergeCell ref="J58:M58"/>
    <mergeCell ref="N58:U58"/>
    <mergeCell ref="V58:AA58"/>
    <mergeCell ref="C59:G59"/>
    <mergeCell ref="H59:I59"/>
    <mergeCell ref="J59:M59"/>
    <mergeCell ref="N59:U59"/>
    <mergeCell ref="V59:AA59"/>
    <mergeCell ref="C56:G56"/>
    <mergeCell ref="H56:I56"/>
    <mergeCell ref="J56:M56"/>
    <mergeCell ref="N56:U56"/>
    <mergeCell ref="V56:AA56"/>
    <mergeCell ref="C57:G57"/>
    <mergeCell ref="H57:I57"/>
    <mergeCell ref="J57:M57"/>
    <mergeCell ref="N57:U57"/>
    <mergeCell ref="V57:AA57"/>
    <mergeCell ref="C43:AA44"/>
    <mergeCell ref="C45:AA50"/>
    <mergeCell ref="C53:G55"/>
    <mergeCell ref="H53:I55"/>
    <mergeCell ref="J53:M55"/>
    <mergeCell ref="N53:U55"/>
    <mergeCell ref="V53:AA55"/>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AE26:AE27"/>
    <mergeCell ref="C28:H28"/>
    <mergeCell ref="I28:J28"/>
    <mergeCell ref="K28:N28"/>
    <mergeCell ref="O28:R28"/>
    <mergeCell ref="T28:V28"/>
    <mergeCell ref="X28:Z28"/>
    <mergeCell ref="C24:I24"/>
    <mergeCell ref="J24:P24"/>
    <mergeCell ref="Q24:AA24"/>
    <mergeCell ref="C18:H18"/>
    <mergeCell ref="I18:AA18"/>
    <mergeCell ref="C20:H21"/>
    <mergeCell ref="I20:L21"/>
    <mergeCell ref="M20:S20"/>
    <mergeCell ref="T20:AA20"/>
    <mergeCell ref="M21:S21"/>
    <mergeCell ref="T21:AA21"/>
    <mergeCell ref="C16:H16"/>
    <mergeCell ref="I16:AA16"/>
    <mergeCell ref="C10:H11"/>
    <mergeCell ref="I10:Q11"/>
    <mergeCell ref="R10:U10"/>
    <mergeCell ref="V10:AA10"/>
    <mergeCell ref="R11:U11"/>
    <mergeCell ref="V11:AA11"/>
    <mergeCell ref="C23:I23"/>
    <mergeCell ref="J23:P23"/>
    <mergeCell ref="Q23:AA23"/>
    <mergeCell ref="B2:G4"/>
    <mergeCell ref="H2:AB2"/>
    <mergeCell ref="H3:O3"/>
    <mergeCell ref="P3:AB3"/>
    <mergeCell ref="H4:AB4"/>
    <mergeCell ref="C7:H8"/>
    <mergeCell ref="I7:AA8"/>
    <mergeCell ref="C13:H14"/>
    <mergeCell ref="I13:S14"/>
    <mergeCell ref="T13:AA13"/>
    <mergeCell ref="T14:AA14"/>
  </mergeCells>
  <pageMargins left="0.7" right="0.7" top="0.75" bottom="0.75" header="0.3" footer="0.3"/>
  <drawing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01"/>
  <sheetViews>
    <sheetView workbookViewId="0">
      <selection activeCell="R11" sqref="R11:U11"/>
    </sheetView>
  </sheetViews>
  <sheetFormatPr baseColWidth="10" defaultColWidth="3.7109375" defaultRowHeight="14.25" x14ac:dyDescent="0.2"/>
  <cols>
    <col min="1" max="1" width="3.7109375" style="48"/>
    <col min="2" max="2" width="2.85546875" style="48" customWidth="1"/>
    <col min="3" max="6" width="2.7109375" style="48" customWidth="1"/>
    <col min="7" max="7" width="4.28515625" style="48" customWidth="1"/>
    <col min="8" max="8" width="14.28515625" style="48" customWidth="1"/>
    <col min="9" max="9" width="14.5703125" style="48" customWidth="1"/>
    <col min="10" max="10" width="15" style="48" customWidth="1"/>
    <col min="11" max="12" width="3.42578125" style="48" customWidth="1"/>
    <col min="13" max="15" width="2.7109375" style="48" customWidth="1"/>
    <col min="16" max="16" width="3.42578125" style="48" customWidth="1"/>
    <col min="17" max="17" width="3.5703125" style="48" customWidth="1"/>
    <col min="18" max="18" width="3.7109375" style="48"/>
    <col min="19" max="19" width="3.28515625" style="48" customWidth="1"/>
    <col min="20" max="20" width="7.42578125" style="48" customWidth="1"/>
    <col min="21" max="21" width="3.5703125" style="48" customWidth="1"/>
    <col min="22" max="22" width="3.7109375" style="48"/>
    <col min="23" max="25" width="5" style="48" customWidth="1"/>
    <col min="26" max="26" width="6.7109375" style="48" customWidth="1"/>
    <col min="27" max="27" width="4.140625" style="48" customWidth="1"/>
    <col min="28" max="28" width="2" style="48" customWidth="1"/>
    <col min="29" max="16384" width="3.7109375" style="48"/>
  </cols>
  <sheetData>
    <row r="1" spans="1:28" ht="15" thickBot="1" x14ac:dyDescent="0.25">
      <c r="A1" s="46"/>
      <c r="B1" s="47"/>
      <c r="C1" s="47"/>
      <c r="D1" s="47"/>
      <c r="E1" s="47"/>
      <c r="F1" s="47"/>
    </row>
    <row r="2" spans="1:28" ht="45.75" customHeight="1" x14ac:dyDescent="0.2">
      <c r="A2" s="46"/>
      <c r="B2" s="846"/>
      <c r="C2" s="847"/>
      <c r="D2" s="847"/>
      <c r="E2" s="847"/>
      <c r="F2" s="847"/>
      <c r="G2" s="847"/>
      <c r="H2" s="852" t="s">
        <v>0</v>
      </c>
      <c r="I2" s="852"/>
      <c r="J2" s="852"/>
      <c r="K2" s="852"/>
      <c r="L2" s="852"/>
      <c r="M2" s="852"/>
      <c r="N2" s="852"/>
      <c r="O2" s="852"/>
      <c r="P2" s="852"/>
      <c r="Q2" s="852"/>
      <c r="R2" s="852"/>
      <c r="S2" s="852"/>
      <c r="T2" s="852"/>
      <c r="U2" s="852"/>
      <c r="V2" s="852"/>
      <c r="W2" s="852"/>
      <c r="X2" s="852"/>
      <c r="Y2" s="852"/>
      <c r="Z2" s="852"/>
      <c r="AA2" s="852"/>
      <c r="AB2" s="853"/>
    </row>
    <row r="3" spans="1:28" ht="15" x14ac:dyDescent="0.2">
      <c r="A3" s="46"/>
      <c r="B3" s="848"/>
      <c r="C3" s="849"/>
      <c r="D3" s="849"/>
      <c r="E3" s="849"/>
      <c r="F3" s="849"/>
      <c r="G3" s="849"/>
      <c r="H3" s="854" t="s">
        <v>1</v>
      </c>
      <c r="I3" s="854"/>
      <c r="J3" s="854"/>
      <c r="K3" s="854"/>
      <c r="L3" s="854"/>
      <c r="M3" s="854"/>
      <c r="N3" s="854"/>
      <c r="O3" s="854"/>
      <c r="P3" s="854" t="s">
        <v>2</v>
      </c>
      <c r="Q3" s="854"/>
      <c r="R3" s="854"/>
      <c r="S3" s="854"/>
      <c r="T3" s="854"/>
      <c r="U3" s="854"/>
      <c r="V3" s="854"/>
      <c r="W3" s="854"/>
      <c r="X3" s="854"/>
      <c r="Y3" s="854"/>
      <c r="Z3" s="854"/>
      <c r="AA3" s="854"/>
      <c r="AB3" s="855"/>
    </row>
    <row r="4" spans="1:28" ht="15.75" thickBot="1" x14ac:dyDescent="0.25">
      <c r="A4" s="46"/>
      <c r="B4" s="850"/>
      <c r="C4" s="851"/>
      <c r="D4" s="851"/>
      <c r="E4" s="851"/>
      <c r="F4" s="851"/>
      <c r="G4" s="851"/>
      <c r="H4" s="856" t="s">
        <v>3</v>
      </c>
      <c r="I4" s="856"/>
      <c r="J4" s="856"/>
      <c r="K4" s="856"/>
      <c r="L4" s="856"/>
      <c r="M4" s="856"/>
      <c r="N4" s="856"/>
      <c r="O4" s="856"/>
      <c r="P4" s="856"/>
      <c r="Q4" s="856"/>
      <c r="R4" s="856"/>
      <c r="S4" s="856"/>
      <c r="T4" s="856"/>
      <c r="U4" s="856"/>
      <c r="V4" s="856"/>
      <c r="W4" s="856"/>
      <c r="X4" s="856"/>
      <c r="Y4" s="856"/>
      <c r="Z4" s="856"/>
      <c r="AA4" s="856"/>
      <c r="AB4" s="857"/>
    </row>
    <row r="5" spans="1:28" ht="15" x14ac:dyDescent="0.2">
      <c r="A5" s="46"/>
      <c r="B5" s="46"/>
      <c r="C5" s="46"/>
      <c r="D5" s="46"/>
      <c r="E5" s="46"/>
      <c r="F5" s="46"/>
      <c r="G5" s="46"/>
      <c r="H5" s="49"/>
      <c r="I5" s="49"/>
      <c r="J5" s="49"/>
      <c r="K5" s="49"/>
      <c r="L5" s="49"/>
      <c r="M5" s="49"/>
      <c r="N5" s="49"/>
      <c r="O5" s="49"/>
      <c r="P5" s="49"/>
      <c r="Q5" s="49"/>
      <c r="R5" s="49"/>
      <c r="S5" s="49"/>
      <c r="T5" s="49"/>
      <c r="U5" s="49"/>
      <c r="V5" s="49"/>
      <c r="W5" s="49"/>
      <c r="X5" s="49"/>
      <c r="Y5" s="49"/>
      <c r="Z5" s="49"/>
      <c r="AA5" s="49"/>
      <c r="AB5" s="49"/>
    </row>
    <row r="6" spans="1:28" ht="15.75" thickBot="1" x14ac:dyDescent="0.25">
      <c r="B6" s="50"/>
      <c r="C6" s="51"/>
      <c r="D6" s="51"/>
      <c r="E6" s="51"/>
      <c r="F6" s="51"/>
      <c r="G6" s="51"/>
      <c r="H6" s="51"/>
      <c r="I6" s="52"/>
      <c r="J6" s="52"/>
      <c r="K6" s="52"/>
      <c r="L6" s="52"/>
      <c r="M6" s="52"/>
      <c r="N6" s="52"/>
      <c r="O6" s="52"/>
      <c r="P6" s="52"/>
      <c r="Q6" s="52"/>
      <c r="R6" s="53"/>
      <c r="S6" s="53"/>
      <c r="T6" s="53"/>
      <c r="U6" s="53"/>
      <c r="V6" s="53"/>
      <c r="W6" s="51"/>
      <c r="X6" s="51"/>
      <c r="Y6" s="51"/>
      <c r="Z6" s="51"/>
      <c r="AA6" s="51"/>
      <c r="AB6" s="54"/>
    </row>
    <row r="7" spans="1:28" ht="15" customHeight="1" x14ac:dyDescent="0.2">
      <c r="B7" s="55"/>
      <c r="C7" s="666" t="s">
        <v>4</v>
      </c>
      <c r="D7" s="667"/>
      <c r="E7" s="667"/>
      <c r="F7" s="667"/>
      <c r="G7" s="667"/>
      <c r="H7" s="668"/>
      <c r="I7" s="700" t="s">
        <v>1163</v>
      </c>
      <c r="J7" s="701"/>
      <c r="K7" s="701"/>
      <c r="L7" s="701"/>
      <c r="M7" s="701"/>
      <c r="N7" s="701"/>
      <c r="O7" s="701"/>
      <c r="P7" s="701"/>
      <c r="Q7" s="701"/>
      <c r="R7" s="701"/>
      <c r="S7" s="701"/>
      <c r="T7" s="701"/>
      <c r="U7" s="701"/>
      <c r="V7" s="701"/>
      <c r="W7" s="701"/>
      <c r="X7" s="701"/>
      <c r="Y7" s="701"/>
      <c r="Z7" s="701"/>
      <c r="AA7" s="702"/>
      <c r="AB7" s="56"/>
    </row>
    <row r="8" spans="1:28" ht="5.45" customHeight="1" thickBot="1" x14ac:dyDescent="0.25">
      <c r="B8" s="55"/>
      <c r="C8" s="669"/>
      <c r="D8" s="670"/>
      <c r="E8" s="670"/>
      <c r="F8" s="670"/>
      <c r="G8" s="670"/>
      <c r="H8" s="671"/>
      <c r="I8" s="703"/>
      <c r="J8" s="704"/>
      <c r="K8" s="704"/>
      <c r="L8" s="704"/>
      <c r="M8" s="704"/>
      <c r="N8" s="704"/>
      <c r="O8" s="704"/>
      <c r="P8" s="704"/>
      <c r="Q8" s="704"/>
      <c r="R8" s="704"/>
      <c r="S8" s="704"/>
      <c r="T8" s="704"/>
      <c r="U8" s="704"/>
      <c r="V8" s="704"/>
      <c r="W8" s="704"/>
      <c r="X8" s="704"/>
      <c r="Y8" s="704"/>
      <c r="Z8" s="704"/>
      <c r="AA8" s="705"/>
      <c r="AB8" s="56"/>
    </row>
    <row r="9" spans="1:28" ht="9" customHeight="1" thickBot="1" x14ac:dyDescent="0.25">
      <c r="B9" s="55"/>
      <c r="C9" s="57"/>
      <c r="D9" s="57"/>
      <c r="E9" s="57"/>
      <c r="F9" s="57"/>
      <c r="G9" s="57"/>
      <c r="H9" s="57"/>
      <c r="I9" s="58"/>
      <c r="J9" s="58"/>
      <c r="K9" s="58"/>
      <c r="L9" s="58"/>
      <c r="M9" s="58"/>
      <c r="N9" s="58"/>
      <c r="O9" s="58"/>
      <c r="P9" s="58"/>
      <c r="Q9" s="58"/>
      <c r="R9" s="59"/>
      <c r="S9" s="59"/>
      <c r="T9" s="59"/>
      <c r="U9" s="59"/>
      <c r="V9" s="59"/>
      <c r="W9" s="57"/>
      <c r="X9" s="57"/>
      <c r="Y9" s="57"/>
      <c r="Z9" s="57"/>
      <c r="AA9" s="57"/>
      <c r="AB9" s="56"/>
    </row>
    <row r="10" spans="1:28" ht="15" customHeight="1" thickBot="1" x14ac:dyDescent="0.25">
      <c r="B10" s="55"/>
      <c r="C10" s="666" t="s">
        <v>6</v>
      </c>
      <c r="D10" s="667"/>
      <c r="E10" s="667"/>
      <c r="F10" s="667"/>
      <c r="G10" s="667"/>
      <c r="H10" s="668"/>
      <c r="I10" s="838" t="s">
        <v>1164</v>
      </c>
      <c r="J10" s="839"/>
      <c r="K10" s="839"/>
      <c r="L10" s="839"/>
      <c r="M10" s="839"/>
      <c r="N10" s="839"/>
      <c r="O10" s="839"/>
      <c r="P10" s="839"/>
      <c r="Q10" s="840"/>
      <c r="R10" s="708" t="s">
        <v>8</v>
      </c>
      <c r="S10" s="709"/>
      <c r="T10" s="709"/>
      <c r="U10" s="710"/>
      <c r="V10" s="608" t="s">
        <v>9</v>
      </c>
      <c r="W10" s="609"/>
      <c r="X10" s="609"/>
      <c r="Y10" s="609"/>
      <c r="Z10" s="609"/>
      <c r="AA10" s="610"/>
      <c r="AB10" s="56"/>
    </row>
    <row r="11" spans="1:28" ht="14.45" customHeight="1" thickBot="1" x14ac:dyDescent="0.25">
      <c r="B11" s="55"/>
      <c r="C11" s="669"/>
      <c r="D11" s="670"/>
      <c r="E11" s="670"/>
      <c r="F11" s="670"/>
      <c r="G11" s="670"/>
      <c r="H11" s="671"/>
      <c r="I11" s="841"/>
      <c r="J11" s="842"/>
      <c r="K11" s="842"/>
      <c r="L11" s="842"/>
      <c r="M11" s="842"/>
      <c r="N11" s="842"/>
      <c r="O11" s="842"/>
      <c r="P11" s="842"/>
      <c r="Q11" s="843"/>
      <c r="R11" s="804" t="s">
        <v>1165</v>
      </c>
      <c r="S11" s="844"/>
      <c r="T11" s="844"/>
      <c r="U11" s="845"/>
      <c r="V11" s="1516">
        <v>5</v>
      </c>
      <c r="W11" s="1528"/>
      <c r="X11" s="1528"/>
      <c r="Y11" s="1528"/>
      <c r="Z11" s="1528"/>
      <c r="AA11" s="1529"/>
      <c r="AB11" s="56"/>
    </row>
    <row r="12" spans="1:28" ht="10.9" customHeight="1" thickBot="1" x14ac:dyDescent="0.25">
      <c r="B12" s="60"/>
      <c r="C12" s="61"/>
      <c r="D12" s="61"/>
      <c r="E12" s="61"/>
      <c r="F12" s="61"/>
      <c r="G12" s="61"/>
      <c r="H12" s="61"/>
      <c r="I12" s="61"/>
      <c r="J12" s="61"/>
      <c r="K12" s="61"/>
      <c r="L12" s="61"/>
      <c r="M12" s="61"/>
      <c r="N12" s="61"/>
      <c r="O12" s="61"/>
      <c r="P12" s="61"/>
      <c r="Q12" s="61"/>
      <c r="R12" s="61"/>
      <c r="S12" s="61"/>
      <c r="T12" s="61"/>
      <c r="U12" s="61"/>
      <c r="V12" s="61"/>
      <c r="W12" s="61"/>
      <c r="X12" s="61"/>
      <c r="Y12" s="61"/>
      <c r="Z12" s="61"/>
      <c r="AA12" s="61"/>
      <c r="AB12" s="456"/>
    </row>
    <row r="13" spans="1:28" ht="15" customHeight="1" x14ac:dyDescent="0.2">
      <c r="B13" s="60"/>
      <c r="C13" s="666" t="s">
        <v>11</v>
      </c>
      <c r="D13" s="667"/>
      <c r="E13" s="667"/>
      <c r="F13" s="667"/>
      <c r="G13" s="667"/>
      <c r="H13" s="668"/>
      <c r="I13" s="829" t="s">
        <v>1166</v>
      </c>
      <c r="J13" s="830"/>
      <c r="K13" s="830"/>
      <c r="L13" s="830"/>
      <c r="M13" s="830"/>
      <c r="N13" s="830"/>
      <c r="O13" s="830"/>
      <c r="P13" s="830"/>
      <c r="Q13" s="830"/>
      <c r="R13" s="830"/>
      <c r="S13" s="831"/>
      <c r="T13" s="666" t="s">
        <v>13</v>
      </c>
      <c r="U13" s="667"/>
      <c r="V13" s="667"/>
      <c r="W13" s="667"/>
      <c r="X13" s="667"/>
      <c r="Y13" s="667"/>
      <c r="Z13" s="667"/>
      <c r="AA13" s="668"/>
      <c r="AB13" s="456"/>
    </row>
    <row r="14" spans="1:28" ht="23.45" customHeight="1" thickBot="1" x14ac:dyDescent="0.25">
      <c r="B14" s="60"/>
      <c r="C14" s="669"/>
      <c r="D14" s="670"/>
      <c r="E14" s="670"/>
      <c r="F14" s="670"/>
      <c r="G14" s="670"/>
      <c r="H14" s="671"/>
      <c r="I14" s="832"/>
      <c r="J14" s="833"/>
      <c r="K14" s="833"/>
      <c r="L14" s="833"/>
      <c r="M14" s="833"/>
      <c r="N14" s="833"/>
      <c r="O14" s="833"/>
      <c r="P14" s="833"/>
      <c r="Q14" s="833"/>
      <c r="R14" s="833"/>
      <c r="S14" s="834"/>
      <c r="T14" s="835" t="s">
        <v>14</v>
      </c>
      <c r="U14" s="836"/>
      <c r="V14" s="836"/>
      <c r="W14" s="836"/>
      <c r="X14" s="836"/>
      <c r="Y14" s="836"/>
      <c r="Z14" s="836"/>
      <c r="AA14" s="837"/>
      <c r="AB14" s="456"/>
    </row>
    <row r="15" spans="1:28" ht="9.6" customHeight="1" thickBot="1" x14ac:dyDescent="0.25">
      <c r="B15" s="60"/>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456"/>
    </row>
    <row r="16" spans="1:28" ht="40.9" customHeight="1" thickBot="1" x14ac:dyDescent="0.25">
      <c r="B16" s="60"/>
      <c r="C16" s="629" t="s">
        <v>15</v>
      </c>
      <c r="D16" s="630"/>
      <c r="E16" s="630"/>
      <c r="F16" s="630"/>
      <c r="G16" s="630"/>
      <c r="H16" s="631"/>
      <c r="I16" s="801" t="s">
        <v>1167</v>
      </c>
      <c r="J16" s="802"/>
      <c r="K16" s="802"/>
      <c r="L16" s="802"/>
      <c r="M16" s="802"/>
      <c r="N16" s="802"/>
      <c r="O16" s="802"/>
      <c r="P16" s="802"/>
      <c r="Q16" s="802"/>
      <c r="R16" s="802"/>
      <c r="S16" s="802"/>
      <c r="T16" s="802"/>
      <c r="U16" s="802"/>
      <c r="V16" s="802"/>
      <c r="W16" s="802"/>
      <c r="X16" s="802"/>
      <c r="Y16" s="802"/>
      <c r="Z16" s="802"/>
      <c r="AA16" s="803"/>
      <c r="AB16" s="456"/>
    </row>
    <row r="17" spans="2:28" ht="8.4499999999999993" customHeight="1" thickBot="1" x14ac:dyDescent="0.25">
      <c r="B17" s="60"/>
      <c r="C17" s="59"/>
      <c r="D17" s="59"/>
      <c r="E17" s="59"/>
      <c r="F17" s="59"/>
      <c r="G17" s="59"/>
      <c r="H17" s="59"/>
      <c r="I17" s="63"/>
      <c r="J17" s="63"/>
      <c r="K17" s="63"/>
      <c r="L17" s="63"/>
      <c r="M17" s="63"/>
      <c r="N17" s="63"/>
      <c r="O17" s="63"/>
      <c r="P17" s="63"/>
      <c r="Q17" s="63"/>
      <c r="R17" s="63"/>
      <c r="S17" s="63"/>
      <c r="T17" s="63"/>
      <c r="U17" s="63"/>
      <c r="V17" s="63"/>
      <c r="W17" s="63"/>
      <c r="X17" s="63"/>
      <c r="Y17" s="63"/>
      <c r="Z17" s="63"/>
      <c r="AA17" s="63"/>
      <c r="AB17" s="456"/>
    </row>
    <row r="18" spans="2:28" ht="60" customHeight="1" thickBot="1" x14ac:dyDescent="0.25">
      <c r="B18" s="60"/>
      <c r="C18" s="629" t="s">
        <v>73</v>
      </c>
      <c r="D18" s="630"/>
      <c r="E18" s="630"/>
      <c r="F18" s="630"/>
      <c r="G18" s="630"/>
      <c r="H18" s="631"/>
      <c r="I18" s="801" t="s">
        <v>1168</v>
      </c>
      <c r="J18" s="802"/>
      <c r="K18" s="802"/>
      <c r="L18" s="802"/>
      <c r="M18" s="802"/>
      <c r="N18" s="802"/>
      <c r="O18" s="802"/>
      <c r="P18" s="802"/>
      <c r="Q18" s="802"/>
      <c r="R18" s="802"/>
      <c r="S18" s="802"/>
      <c r="T18" s="802"/>
      <c r="U18" s="802"/>
      <c r="V18" s="802"/>
      <c r="W18" s="802"/>
      <c r="X18" s="802"/>
      <c r="Y18" s="802"/>
      <c r="Z18" s="802"/>
      <c r="AA18" s="803"/>
      <c r="AB18" s="456"/>
    </row>
    <row r="19" spans="2:28" ht="9.6" customHeight="1" thickBot="1" x14ac:dyDescent="0.25">
      <c r="B19" s="60"/>
      <c r="C19" s="59"/>
      <c r="D19" s="59"/>
      <c r="E19" s="59"/>
      <c r="F19" s="59"/>
      <c r="G19" s="59"/>
      <c r="H19" s="59"/>
      <c r="I19" s="63"/>
      <c r="J19" s="63"/>
      <c r="K19" s="63"/>
      <c r="L19" s="63"/>
      <c r="M19" s="63"/>
      <c r="N19" s="63"/>
      <c r="O19" s="63"/>
      <c r="P19" s="63"/>
      <c r="Q19" s="63"/>
      <c r="R19" s="63"/>
      <c r="S19" s="63"/>
      <c r="T19" s="63"/>
      <c r="U19" s="63"/>
      <c r="V19" s="63"/>
      <c r="W19" s="63"/>
      <c r="X19" s="63"/>
      <c r="Y19" s="63"/>
      <c r="Z19" s="63"/>
      <c r="AA19" s="63"/>
      <c r="AB19" s="456"/>
    </row>
    <row r="20" spans="2:28" s="46" customFormat="1" ht="15" customHeight="1" x14ac:dyDescent="0.2">
      <c r="B20" s="60"/>
      <c r="C20" s="684" t="s">
        <v>19</v>
      </c>
      <c r="D20" s="685"/>
      <c r="E20" s="685"/>
      <c r="F20" s="685"/>
      <c r="G20" s="685"/>
      <c r="H20" s="686"/>
      <c r="I20" s="814" t="s">
        <v>658</v>
      </c>
      <c r="J20" s="815"/>
      <c r="K20" s="815"/>
      <c r="L20" s="816"/>
      <c r="M20" s="608" t="s">
        <v>21</v>
      </c>
      <c r="N20" s="609"/>
      <c r="O20" s="609"/>
      <c r="P20" s="609"/>
      <c r="Q20" s="609"/>
      <c r="R20" s="609"/>
      <c r="S20" s="610"/>
      <c r="T20" s="608" t="s">
        <v>22</v>
      </c>
      <c r="U20" s="609"/>
      <c r="V20" s="609"/>
      <c r="W20" s="609"/>
      <c r="X20" s="609"/>
      <c r="Y20" s="609"/>
      <c r="Z20" s="609"/>
      <c r="AA20" s="610"/>
      <c r="AB20" s="456"/>
    </row>
    <row r="21" spans="2:28" s="46" customFormat="1" ht="13.15" customHeight="1" thickBot="1" x14ac:dyDescent="0.25">
      <c r="B21" s="60"/>
      <c r="C21" s="687"/>
      <c r="D21" s="688"/>
      <c r="E21" s="688"/>
      <c r="F21" s="688"/>
      <c r="G21" s="688"/>
      <c r="H21" s="689"/>
      <c r="I21" s="817"/>
      <c r="J21" s="818"/>
      <c r="K21" s="818"/>
      <c r="L21" s="819"/>
      <c r="M21" s="823" t="s">
        <v>23</v>
      </c>
      <c r="N21" s="824"/>
      <c r="O21" s="824"/>
      <c r="P21" s="824"/>
      <c r="Q21" s="824"/>
      <c r="R21" s="824"/>
      <c r="S21" s="825"/>
      <c r="T21" s="1516" t="s">
        <v>24</v>
      </c>
      <c r="U21" s="824"/>
      <c r="V21" s="824"/>
      <c r="W21" s="824"/>
      <c r="X21" s="824"/>
      <c r="Y21" s="824"/>
      <c r="Z21" s="824"/>
      <c r="AA21" s="825"/>
      <c r="AB21" s="456"/>
    </row>
    <row r="22" spans="2:28" ht="8.4499999999999993" customHeight="1" thickBot="1" x14ac:dyDescent="0.25">
      <c r="B22" s="60"/>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456"/>
    </row>
    <row r="23" spans="2:28" ht="22.15" customHeight="1" x14ac:dyDescent="0.2">
      <c r="B23" s="60"/>
      <c r="C23" s="608" t="s">
        <v>25</v>
      </c>
      <c r="D23" s="609"/>
      <c r="E23" s="609"/>
      <c r="F23" s="609"/>
      <c r="G23" s="609"/>
      <c r="H23" s="609"/>
      <c r="I23" s="610"/>
      <c r="J23" s="608" t="s">
        <v>26</v>
      </c>
      <c r="K23" s="609"/>
      <c r="L23" s="609"/>
      <c r="M23" s="609"/>
      <c r="N23" s="609"/>
      <c r="O23" s="609"/>
      <c r="P23" s="610"/>
      <c r="Q23" s="608" t="s">
        <v>27</v>
      </c>
      <c r="R23" s="609"/>
      <c r="S23" s="609"/>
      <c r="T23" s="609"/>
      <c r="U23" s="609"/>
      <c r="V23" s="609"/>
      <c r="W23" s="609"/>
      <c r="X23" s="609"/>
      <c r="Y23" s="609"/>
      <c r="Z23" s="609"/>
      <c r="AA23" s="610"/>
      <c r="AB23" s="456"/>
    </row>
    <row r="24" spans="2:28" ht="28.5" customHeight="1" thickBot="1" x14ac:dyDescent="0.25">
      <c r="B24" s="60"/>
      <c r="C24" s="808" t="s">
        <v>1169</v>
      </c>
      <c r="D24" s="809"/>
      <c r="E24" s="809"/>
      <c r="F24" s="809"/>
      <c r="G24" s="809"/>
      <c r="H24" s="809"/>
      <c r="I24" s="810"/>
      <c r="J24" s="808" t="s">
        <v>1170</v>
      </c>
      <c r="K24" s="809"/>
      <c r="L24" s="809"/>
      <c r="M24" s="809"/>
      <c r="N24" s="809"/>
      <c r="O24" s="809"/>
      <c r="P24" s="810"/>
      <c r="Q24" s="811" t="s">
        <v>1171</v>
      </c>
      <c r="R24" s="812"/>
      <c r="S24" s="812"/>
      <c r="T24" s="812"/>
      <c r="U24" s="812"/>
      <c r="V24" s="812"/>
      <c r="W24" s="812"/>
      <c r="X24" s="812"/>
      <c r="Y24" s="812"/>
      <c r="Z24" s="812"/>
      <c r="AA24" s="813"/>
      <c r="AB24" s="456"/>
    </row>
    <row r="25" spans="2:28" ht="12.75" customHeight="1" thickBot="1" x14ac:dyDescent="0.25">
      <c r="B25" s="60"/>
      <c r="C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456"/>
    </row>
    <row r="26" spans="2:28" ht="28.9" customHeight="1" thickBot="1" x14ac:dyDescent="0.25">
      <c r="B26" s="60"/>
      <c r="C26" s="629" t="s">
        <v>31</v>
      </c>
      <c r="D26" s="630"/>
      <c r="E26" s="630"/>
      <c r="F26" s="630"/>
      <c r="G26" s="630"/>
      <c r="H26" s="631"/>
      <c r="I26" s="801" t="s">
        <v>1172</v>
      </c>
      <c r="J26" s="802"/>
      <c r="K26" s="802"/>
      <c r="L26" s="802"/>
      <c r="M26" s="802"/>
      <c r="N26" s="802"/>
      <c r="O26" s="802"/>
      <c r="P26" s="802"/>
      <c r="Q26" s="802"/>
      <c r="R26" s="802"/>
      <c r="S26" s="802"/>
      <c r="T26" s="802"/>
      <c r="U26" s="802"/>
      <c r="V26" s="802"/>
      <c r="W26" s="802"/>
      <c r="X26" s="802"/>
      <c r="Y26" s="802"/>
      <c r="Z26" s="802"/>
      <c r="AA26" s="803"/>
      <c r="AB26" s="456"/>
    </row>
    <row r="27" spans="2:28" ht="7.15" customHeight="1" thickBot="1" x14ac:dyDescent="0.25">
      <c r="B27" s="60"/>
      <c r="C27" s="59"/>
      <c r="D27" s="59"/>
      <c r="E27" s="59"/>
      <c r="F27" s="59"/>
      <c r="G27" s="59"/>
      <c r="H27" s="59"/>
      <c r="I27" s="63"/>
      <c r="J27" s="63"/>
      <c r="K27" s="63"/>
      <c r="L27" s="63"/>
      <c r="M27" s="63"/>
      <c r="N27" s="63"/>
      <c r="O27" s="63"/>
      <c r="P27" s="63"/>
      <c r="Q27" s="63"/>
      <c r="R27" s="63"/>
      <c r="S27" s="63"/>
      <c r="T27" s="63"/>
      <c r="U27" s="63"/>
      <c r="V27" s="63"/>
      <c r="W27" s="63"/>
      <c r="X27" s="63"/>
      <c r="Y27" s="63"/>
      <c r="Z27" s="63"/>
      <c r="AA27" s="63"/>
      <c r="AB27" s="456"/>
    </row>
    <row r="28" spans="2:28" ht="42" customHeight="1" thickBot="1" x14ac:dyDescent="0.25">
      <c r="B28" s="60"/>
      <c r="C28" s="629" t="s">
        <v>33</v>
      </c>
      <c r="D28" s="630"/>
      <c r="E28" s="630"/>
      <c r="F28" s="630"/>
      <c r="G28" s="630"/>
      <c r="H28" s="631"/>
      <c r="I28" s="804">
        <v>1</v>
      </c>
      <c r="J28" s="801"/>
      <c r="K28" s="617" t="s">
        <v>34</v>
      </c>
      <c r="L28" s="618"/>
      <c r="M28" s="618"/>
      <c r="N28" s="619"/>
      <c r="O28" s="805" t="s">
        <v>35</v>
      </c>
      <c r="P28" s="806"/>
      <c r="Q28" s="806"/>
      <c r="R28" s="807"/>
      <c r="S28" s="313" t="s">
        <v>37</v>
      </c>
      <c r="T28" s="806" t="s">
        <v>36</v>
      </c>
      <c r="U28" s="806"/>
      <c r="V28" s="807"/>
      <c r="W28" s="31"/>
      <c r="X28" s="635" t="s">
        <v>38</v>
      </c>
      <c r="Y28" s="636"/>
      <c r="Z28" s="637"/>
      <c r="AA28" s="65"/>
      <c r="AB28" s="456"/>
    </row>
    <row r="29" spans="2:28" ht="8.4499999999999993" customHeight="1" thickBot="1" x14ac:dyDescent="0.25">
      <c r="B29" s="60"/>
      <c r="C29" s="61"/>
      <c r="D29" s="61"/>
      <c r="E29" s="61"/>
      <c r="F29" s="61"/>
      <c r="G29" s="61"/>
      <c r="H29" s="61"/>
      <c r="I29" s="61"/>
      <c r="J29" s="61"/>
      <c r="K29" s="61"/>
      <c r="L29" s="61"/>
      <c r="M29" s="61"/>
      <c r="N29" s="61"/>
      <c r="O29" s="61"/>
      <c r="P29" s="61"/>
      <c r="Q29" s="61"/>
      <c r="R29" s="61"/>
      <c r="S29" s="61"/>
      <c r="T29" s="61"/>
      <c r="U29" s="61"/>
      <c r="V29" s="61"/>
      <c r="W29" s="61"/>
      <c r="X29" s="61"/>
      <c r="Y29" s="61"/>
      <c r="Z29" s="61"/>
      <c r="AA29" s="61"/>
      <c r="AB29" s="456"/>
    </row>
    <row r="30" spans="2:28" ht="15" customHeight="1" x14ac:dyDescent="0.25">
      <c r="B30" s="60"/>
      <c r="C30" s="651" t="s">
        <v>39</v>
      </c>
      <c r="D30" s="652"/>
      <c r="E30" s="652"/>
      <c r="F30" s="652"/>
      <c r="G30" s="652"/>
      <c r="H30" s="652"/>
      <c r="I30" s="652"/>
      <c r="J30" s="653"/>
      <c r="K30" s="660" t="s">
        <v>40</v>
      </c>
      <c r="L30" s="661"/>
      <c r="M30" s="661"/>
      <c r="N30" s="661"/>
      <c r="O30" s="661"/>
      <c r="P30" s="661"/>
      <c r="Q30" s="661"/>
      <c r="R30" s="661"/>
      <c r="S30" s="662" t="s">
        <v>41</v>
      </c>
      <c r="T30" s="662"/>
      <c r="U30" s="662"/>
      <c r="V30" s="662"/>
      <c r="W30" s="662"/>
      <c r="X30" s="663" t="s">
        <v>42</v>
      </c>
      <c r="Y30" s="663"/>
      <c r="Z30" s="663"/>
      <c r="AA30" s="664"/>
      <c r="AB30" s="456"/>
    </row>
    <row r="31" spans="2:28" ht="11.45" customHeight="1" x14ac:dyDescent="0.2">
      <c r="B31" s="60"/>
      <c r="C31" s="654"/>
      <c r="D31" s="797"/>
      <c r="E31" s="797"/>
      <c r="F31" s="797"/>
      <c r="G31" s="797"/>
      <c r="H31" s="797"/>
      <c r="I31" s="797"/>
      <c r="J31" s="656"/>
      <c r="K31" s="798" t="s">
        <v>43</v>
      </c>
      <c r="L31" s="799"/>
      <c r="M31" s="799"/>
      <c r="N31" s="799"/>
      <c r="O31" s="799" t="s">
        <v>44</v>
      </c>
      <c r="P31" s="799"/>
      <c r="Q31" s="799"/>
      <c r="R31" s="799"/>
      <c r="S31" s="799" t="s">
        <v>43</v>
      </c>
      <c r="T31" s="799"/>
      <c r="U31" s="799" t="s">
        <v>44</v>
      </c>
      <c r="V31" s="799"/>
      <c r="W31" s="799"/>
      <c r="X31" s="799" t="s">
        <v>43</v>
      </c>
      <c r="Y31" s="799"/>
      <c r="Z31" s="799" t="s">
        <v>44</v>
      </c>
      <c r="AA31" s="800"/>
      <c r="AB31" s="456"/>
    </row>
    <row r="32" spans="2:28" ht="13.15" customHeight="1" thickBot="1" x14ac:dyDescent="0.25">
      <c r="B32" s="60"/>
      <c r="C32" s="657"/>
      <c r="D32" s="658"/>
      <c r="E32" s="658"/>
      <c r="F32" s="658"/>
      <c r="G32" s="658"/>
      <c r="H32" s="658"/>
      <c r="I32" s="658"/>
      <c r="J32" s="659"/>
      <c r="K32" s="1511">
        <v>0</v>
      </c>
      <c r="L32" s="794"/>
      <c r="M32" s="794"/>
      <c r="N32" s="794"/>
      <c r="O32" s="795">
        <v>0.59</v>
      </c>
      <c r="P32" s="794"/>
      <c r="Q32" s="794"/>
      <c r="R32" s="794"/>
      <c r="S32" s="795">
        <v>0.6</v>
      </c>
      <c r="T32" s="794"/>
      <c r="U32" s="795">
        <v>0.69</v>
      </c>
      <c r="V32" s="794"/>
      <c r="W32" s="794"/>
      <c r="X32" s="795">
        <v>0.7</v>
      </c>
      <c r="Y32" s="794"/>
      <c r="Z32" s="795">
        <v>1</v>
      </c>
      <c r="AA32" s="796"/>
      <c r="AB32" s="456"/>
    </row>
    <row r="33" spans="2:28" ht="8.4499999999999993" customHeight="1" thickBot="1" x14ac:dyDescent="0.25">
      <c r="B33" s="60"/>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456"/>
    </row>
    <row r="34" spans="2:28" s="68" customFormat="1" ht="10.9" customHeight="1" thickBot="1" x14ac:dyDescent="0.25">
      <c r="B34" s="268"/>
      <c r="C34" s="1008" t="s">
        <v>45</v>
      </c>
      <c r="D34" s="1009"/>
      <c r="E34" s="1009"/>
      <c r="F34" s="1009"/>
      <c r="G34" s="1009"/>
      <c r="H34" s="1009"/>
      <c r="I34" s="1009"/>
      <c r="J34" s="1009"/>
      <c r="K34" s="1009"/>
      <c r="L34" s="1009"/>
      <c r="M34" s="1009"/>
      <c r="N34" s="1009"/>
      <c r="O34" s="1009"/>
      <c r="P34" s="1009"/>
      <c r="Q34" s="1009"/>
      <c r="R34" s="1009"/>
      <c r="S34" s="1009"/>
      <c r="T34" s="1009"/>
      <c r="U34" s="1009"/>
      <c r="V34" s="1009"/>
      <c r="W34" s="1009"/>
      <c r="X34" s="1009"/>
      <c r="Y34" s="1009"/>
      <c r="Z34" s="1009"/>
      <c r="AA34" s="1010"/>
      <c r="AB34" s="456"/>
    </row>
    <row r="35" spans="2:28" s="68" customFormat="1" ht="97.5" customHeight="1" thickBot="1" x14ac:dyDescent="0.25">
      <c r="B35" s="268"/>
      <c r="C35" s="1008" t="s">
        <v>46</v>
      </c>
      <c r="D35" s="1009"/>
      <c r="E35" s="1009"/>
      <c r="F35" s="1009"/>
      <c r="G35" s="1010"/>
      <c r="H35" s="38" t="s">
        <v>1173</v>
      </c>
      <c r="I35" s="38" t="s">
        <v>1174</v>
      </c>
      <c r="J35" s="455" t="s">
        <v>49</v>
      </c>
      <c r="K35" s="1146" t="s">
        <v>50</v>
      </c>
      <c r="L35" s="1147"/>
      <c r="M35" s="1147"/>
      <c r="N35" s="1147"/>
      <c r="O35" s="1147"/>
      <c r="P35" s="1147"/>
      <c r="Q35" s="1147"/>
      <c r="R35" s="1147"/>
      <c r="S35" s="1147"/>
      <c r="T35" s="1147"/>
      <c r="U35" s="1147"/>
      <c r="V35" s="1147"/>
      <c r="W35" s="1147"/>
      <c r="X35" s="1147"/>
      <c r="Y35" s="1147"/>
      <c r="Z35" s="1147"/>
      <c r="AA35" s="1148"/>
      <c r="AB35" s="456"/>
    </row>
    <row r="36" spans="2:28" s="68" customFormat="1" ht="30.75" customHeight="1" x14ac:dyDescent="0.2">
      <c r="B36" s="268"/>
      <c r="C36" s="1849" t="s">
        <v>568</v>
      </c>
      <c r="D36" s="1850"/>
      <c r="E36" s="1850"/>
      <c r="F36" s="1850"/>
      <c r="G36" s="1851"/>
      <c r="H36" s="416">
        <v>16</v>
      </c>
      <c r="I36" s="416">
        <v>14</v>
      </c>
      <c r="J36" s="413">
        <f>I36/H36</f>
        <v>0.875</v>
      </c>
      <c r="K36" s="1152" t="s">
        <v>1175</v>
      </c>
      <c r="L36" s="1153"/>
      <c r="M36" s="1153"/>
      <c r="N36" s="1153"/>
      <c r="O36" s="1153"/>
      <c r="P36" s="1153"/>
      <c r="Q36" s="1153"/>
      <c r="R36" s="1153"/>
      <c r="S36" s="1153"/>
      <c r="T36" s="1153"/>
      <c r="U36" s="1153"/>
      <c r="V36" s="1153"/>
      <c r="W36" s="1153"/>
      <c r="X36" s="1153"/>
      <c r="Y36" s="1153"/>
      <c r="Z36" s="1153"/>
      <c r="AA36" s="1154"/>
      <c r="AB36" s="456"/>
    </row>
    <row r="37" spans="2:28" s="68" customFormat="1" ht="30.75" customHeight="1" x14ac:dyDescent="0.2">
      <c r="B37" s="268"/>
      <c r="C37" s="1849" t="s">
        <v>571</v>
      </c>
      <c r="D37" s="1850"/>
      <c r="E37" s="1850"/>
      <c r="F37" s="1850"/>
      <c r="G37" s="1851"/>
      <c r="H37" s="416">
        <v>12</v>
      </c>
      <c r="I37" s="416">
        <v>8</v>
      </c>
      <c r="J37" s="413">
        <f t="shared" ref="J37:J40" si="0">I37/H37</f>
        <v>0.66666666666666663</v>
      </c>
      <c r="K37" s="2445" t="s">
        <v>1176</v>
      </c>
      <c r="L37" s="2446"/>
      <c r="M37" s="2446"/>
      <c r="N37" s="2446"/>
      <c r="O37" s="2446"/>
      <c r="P37" s="2446"/>
      <c r="Q37" s="2446"/>
      <c r="R37" s="2446"/>
      <c r="S37" s="2446"/>
      <c r="T37" s="2446"/>
      <c r="U37" s="2446"/>
      <c r="V37" s="2446"/>
      <c r="W37" s="2446"/>
      <c r="X37" s="2446"/>
      <c r="Y37" s="2446"/>
      <c r="Z37" s="2446"/>
      <c r="AA37" s="2447"/>
      <c r="AB37" s="456"/>
    </row>
    <row r="38" spans="2:28" s="68" customFormat="1" ht="30.75" customHeight="1" x14ac:dyDescent="0.2">
      <c r="B38" s="268"/>
      <c r="C38" s="1849" t="s">
        <v>647</v>
      </c>
      <c r="D38" s="1850"/>
      <c r="E38" s="1850"/>
      <c r="F38" s="1850"/>
      <c r="G38" s="1851"/>
      <c r="H38" s="416">
        <v>19</v>
      </c>
      <c r="I38" s="416">
        <v>14</v>
      </c>
      <c r="J38" s="413">
        <f t="shared" si="0"/>
        <v>0.73684210526315785</v>
      </c>
      <c r="K38" s="2445" t="s">
        <v>1177</v>
      </c>
      <c r="L38" s="2446"/>
      <c r="M38" s="2446"/>
      <c r="N38" s="2446"/>
      <c r="O38" s="2446"/>
      <c r="P38" s="2446"/>
      <c r="Q38" s="2446"/>
      <c r="R38" s="2446"/>
      <c r="S38" s="2446"/>
      <c r="T38" s="2446"/>
      <c r="U38" s="2446"/>
      <c r="V38" s="2446"/>
      <c r="W38" s="2446"/>
      <c r="X38" s="2446"/>
      <c r="Y38" s="2446"/>
      <c r="Z38" s="2446"/>
      <c r="AA38" s="2447"/>
      <c r="AB38" s="456"/>
    </row>
    <row r="39" spans="2:28" s="68" customFormat="1" ht="26.25" customHeight="1" thickBot="1" x14ac:dyDescent="0.25">
      <c r="B39" s="268"/>
      <c r="C39" s="1849" t="s">
        <v>693</v>
      </c>
      <c r="D39" s="1850"/>
      <c r="E39" s="1850"/>
      <c r="F39" s="1850"/>
      <c r="G39" s="1851"/>
      <c r="H39" s="473">
        <v>8</v>
      </c>
      <c r="I39" s="473">
        <v>7</v>
      </c>
      <c r="J39" s="413">
        <f t="shared" si="0"/>
        <v>0.875</v>
      </c>
      <c r="K39" s="1715" t="s">
        <v>1178</v>
      </c>
      <c r="L39" s="1132"/>
      <c r="M39" s="1132"/>
      <c r="N39" s="1132"/>
      <c r="O39" s="1132"/>
      <c r="P39" s="1132"/>
      <c r="Q39" s="1132"/>
      <c r="R39" s="1132"/>
      <c r="S39" s="1132"/>
      <c r="T39" s="1132"/>
      <c r="U39" s="1132"/>
      <c r="V39" s="1132"/>
      <c r="W39" s="1132"/>
      <c r="X39" s="1132"/>
      <c r="Y39" s="1132"/>
      <c r="Z39" s="1132"/>
      <c r="AA39" s="1716"/>
      <c r="AB39" s="456"/>
    </row>
    <row r="40" spans="2:28" s="68" customFormat="1" ht="15.75" customHeight="1" thickBot="1" x14ac:dyDescent="0.3">
      <c r="B40" s="268"/>
      <c r="C40" s="1002" t="s">
        <v>51</v>
      </c>
      <c r="D40" s="1003"/>
      <c r="E40" s="1003"/>
      <c r="F40" s="1003"/>
      <c r="G40" s="1004"/>
      <c r="H40" s="474">
        <f>SUM(H36:H39)</f>
        <v>55</v>
      </c>
      <c r="I40" s="474">
        <f>SUM(I36:I39)</f>
        <v>43</v>
      </c>
      <c r="J40" s="475">
        <f t="shared" si="0"/>
        <v>0.78181818181818186</v>
      </c>
      <c r="K40" s="1005"/>
      <c r="L40" s="1006"/>
      <c r="M40" s="1006"/>
      <c r="N40" s="1006"/>
      <c r="O40" s="1006"/>
      <c r="P40" s="1006"/>
      <c r="Q40" s="1006"/>
      <c r="R40" s="1006"/>
      <c r="S40" s="1006"/>
      <c r="T40" s="1006"/>
      <c r="U40" s="1006"/>
      <c r="V40" s="1006"/>
      <c r="W40" s="1006"/>
      <c r="X40" s="1006"/>
      <c r="Y40" s="1006"/>
      <c r="Z40" s="1006"/>
      <c r="AA40" s="1007"/>
      <c r="AB40" s="456"/>
    </row>
    <row r="41" spans="2:28" s="68" customFormat="1" ht="9.75" customHeight="1" x14ac:dyDescent="0.2">
      <c r="B41" s="268"/>
      <c r="C41" s="61"/>
      <c r="D41" s="61"/>
      <c r="E41" s="61"/>
      <c r="F41" s="61"/>
      <c r="G41" s="61"/>
      <c r="H41" s="327"/>
      <c r="I41" s="327"/>
      <c r="J41" s="137"/>
      <c r="K41" s="61"/>
      <c r="L41" s="61"/>
      <c r="M41" s="61"/>
      <c r="N41" s="61"/>
      <c r="O41" s="61"/>
      <c r="P41" s="61"/>
      <c r="Q41" s="61"/>
      <c r="R41" s="61"/>
      <c r="S41" s="61"/>
      <c r="T41" s="61"/>
      <c r="U41" s="61"/>
      <c r="V41" s="61"/>
      <c r="W41" s="61"/>
      <c r="X41" s="61"/>
      <c r="Y41" s="61"/>
      <c r="Z41" s="61"/>
      <c r="AA41" s="61"/>
      <c r="AB41" s="456"/>
    </row>
    <row r="42" spans="2:28" s="68" customFormat="1" ht="11.25" customHeight="1" thickBot="1" x14ac:dyDescent="0.25">
      <c r="B42" s="268"/>
      <c r="C42" s="61"/>
      <c r="D42" s="61"/>
      <c r="E42" s="61"/>
      <c r="F42" s="61"/>
      <c r="G42" s="61"/>
      <c r="H42" s="327"/>
      <c r="I42" s="327"/>
      <c r="J42" s="137"/>
      <c r="K42" s="61"/>
      <c r="L42" s="61"/>
      <c r="M42" s="61"/>
      <c r="N42" s="61"/>
      <c r="O42" s="61"/>
      <c r="P42" s="61"/>
      <c r="Q42" s="61"/>
      <c r="R42" s="61"/>
      <c r="S42" s="61"/>
      <c r="T42" s="61"/>
      <c r="U42" s="61"/>
      <c r="V42" s="61"/>
      <c r="W42" s="61"/>
      <c r="X42" s="61"/>
      <c r="Y42" s="61"/>
      <c r="Z42" s="61"/>
      <c r="AA42" s="61"/>
      <c r="AB42" s="456"/>
    </row>
    <row r="43" spans="2:28" s="68" customFormat="1" x14ac:dyDescent="0.2">
      <c r="B43" s="268"/>
      <c r="C43" s="756" t="s">
        <v>52</v>
      </c>
      <c r="D43" s="757"/>
      <c r="E43" s="757"/>
      <c r="F43" s="757"/>
      <c r="G43" s="757"/>
      <c r="H43" s="757"/>
      <c r="I43" s="757"/>
      <c r="J43" s="757"/>
      <c r="K43" s="757"/>
      <c r="L43" s="757"/>
      <c r="M43" s="757"/>
      <c r="N43" s="757"/>
      <c r="O43" s="757"/>
      <c r="P43" s="757"/>
      <c r="Q43" s="757"/>
      <c r="R43" s="757"/>
      <c r="S43" s="757"/>
      <c r="T43" s="757"/>
      <c r="U43" s="757"/>
      <c r="V43" s="757"/>
      <c r="W43" s="757"/>
      <c r="X43" s="757"/>
      <c r="Y43" s="757"/>
      <c r="Z43" s="757"/>
      <c r="AA43" s="758"/>
      <c r="AB43" s="456"/>
    </row>
    <row r="44" spans="2:28" ht="1.1499999999999999" customHeight="1" thickBot="1" x14ac:dyDescent="0.25">
      <c r="B44" s="60"/>
      <c r="C44" s="759"/>
      <c r="D44" s="760"/>
      <c r="E44" s="760"/>
      <c r="F44" s="760"/>
      <c r="G44" s="760"/>
      <c r="H44" s="760"/>
      <c r="I44" s="760"/>
      <c r="J44" s="760"/>
      <c r="K44" s="760"/>
      <c r="L44" s="760"/>
      <c r="M44" s="760"/>
      <c r="N44" s="760"/>
      <c r="O44" s="760"/>
      <c r="P44" s="760"/>
      <c r="Q44" s="760"/>
      <c r="R44" s="760"/>
      <c r="S44" s="760"/>
      <c r="T44" s="760"/>
      <c r="U44" s="760"/>
      <c r="V44" s="760"/>
      <c r="W44" s="760"/>
      <c r="X44" s="760"/>
      <c r="Y44" s="760"/>
      <c r="Z44" s="760"/>
      <c r="AA44" s="761"/>
      <c r="AB44" s="456"/>
    </row>
    <row r="45" spans="2:28" x14ac:dyDescent="0.2">
      <c r="B45" s="60"/>
      <c r="C45" s="1856"/>
      <c r="D45" s="1857"/>
      <c r="E45" s="1857"/>
      <c r="F45" s="1857"/>
      <c r="G45" s="1857"/>
      <c r="H45" s="1857"/>
      <c r="I45" s="1857"/>
      <c r="J45" s="1857"/>
      <c r="K45" s="1857"/>
      <c r="L45" s="1857"/>
      <c r="M45" s="1857"/>
      <c r="N45" s="1857"/>
      <c r="O45" s="1857"/>
      <c r="P45" s="1857"/>
      <c r="Q45" s="1857"/>
      <c r="R45" s="1857"/>
      <c r="S45" s="1857"/>
      <c r="T45" s="1857"/>
      <c r="U45" s="1857"/>
      <c r="V45" s="1857"/>
      <c r="W45" s="1857"/>
      <c r="X45" s="1857"/>
      <c r="Y45" s="1857"/>
      <c r="Z45" s="1857"/>
      <c r="AA45" s="1858"/>
      <c r="AB45" s="456"/>
    </row>
    <row r="46" spans="2:28" x14ac:dyDescent="0.2">
      <c r="B46" s="60"/>
      <c r="C46" s="1859"/>
      <c r="D46" s="1860"/>
      <c r="E46" s="1860"/>
      <c r="F46" s="1860"/>
      <c r="G46" s="1860"/>
      <c r="H46" s="1860"/>
      <c r="I46" s="1860"/>
      <c r="J46" s="1860"/>
      <c r="K46" s="1860"/>
      <c r="L46" s="1860"/>
      <c r="M46" s="1860"/>
      <c r="N46" s="1860"/>
      <c r="O46" s="1860"/>
      <c r="P46" s="1860"/>
      <c r="Q46" s="1860"/>
      <c r="R46" s="1860"/>
      <c r="S46" s="1860"/>
      <c r="T46" s="1860"/>
      <c r="U46" s="1860"/>
      <c r="V46" s="1860"/>
      <c r="W46" s="1860"/>
      <c r="X46" s="1860"/>
      <c r="Y46" s="1860"/>
      <c r="Z46" s="1860"/>
      <c r="AA46" s="1861"/>
      <c r="AB46" s="456"/>
    </row>
    <row r="47" spans="2:28" x14ac:dyDescent="0.2">
      <c r="B47" s="60"/>
      <c r="C47" s="1859"/>
      <c r="D47" s="1860"/>
      <c r="E47" s="1860"/>
      <c r="F47" s="1860"/>
      <c r="G47" s="1860"/>
      <c r="H47" s="1860"/>
      <c r="I47" s="1860"/>
      <c r="J47" s="1860"/>
      <c r="K47" s="1860"/>
      <c r="L47" s="1860"/>
      <c r="M47" s="1860"/>
      <c r="N47" s="1860"/>
      <c r="O47" s="1860"/>
      <c r="P47" s="1860"/>
      <c r="Q47" s="1860"/>
      <c r="R47" s="1860"/>
      <c r="S47" s="1860"/>
      <c r="T47" s="1860"/>
      <c r="U47" s="1860"/>
      <c r="V47" s="1860"/>
      <c r="W47" s="1860"/>
      <c r="X47" s="1860"/>
      <c r="Y47" s="1860"/>
      <c r="Z47" s="1860"/>
      <c r="AA47" s="1861"/>
      <c r="AB47" s="456"/>
    </row>
    <row r="48" spans="2:28" x14ac:dyDescent="0.2">
      <c r="B48" s="60"/>
      <c r="C48" s="1859"/>
      <c r="D48" s="1860"/>
      <c r="E48" s="1860"/>
      <c r="F48" s="1860"/>
      <c r="G48" s="1860"/>
      <c r="H48" s="1860"/>
      <c r="I48" s="1860"/>
      <c r="J48" s="1860"/>
      <c r="K48" s="1860"/>
      <c r="L48" s="1860"/>
      <c r="M48" s="1860"/>
      <c r="N48" s="1860"/>
      <c r="O48" s="1860"/>
      <c r="P48" s="1860"/>
      <c r="Q48" s="1860"/>
      <c r="R48" s="1860"/>
      <c r="S48" s="1860"/>
      <c r="T48" s="1860"/>
      <c r="U48" s="1860"/>
      <c r="V48" s="1860"/>
      <c r="W48" s="1860"/>
      <c r="X48" s="1860"/>
      <c r="Y48" s="1860"/>
      <c r="Z48" s="1860"/>
      <c r="AA48" s="1861"/>
      <c r="AB48" s="456"/>
    </row>
    <row r="49" spans="1:28" x14ac:dyDescent="0.2">
      <c r="B49" s="60"/>
      <c r="C49" s="1859"/>
      <c r="D49" s="1860"/>
      <c r="E49" s="1860"/>
      <c r="F49" s="1860"/>
      <c r="G49" s="1860"/>
      <c r="H49" s="1860"/>
      <c r="I49" s="1860"/>
      <c r="J49" s="1860"/>
      <c r="K49" s="1860"/>
      <c r="L49" s="1860"/>
      <c r="M49" s="1860"/>
      <c r="N49" s="1860"/>
      <c r="O49" s="1860"/>
      <c r="P49" s="1860"/>
      <c r="Q49" s="1860"/>
      <c r="R49" s="1860"/>
      <c r="S49" s="1860"/>
      <c r="T49" s="1860"/>
      <c r="U49" s="1860"/>
      <c r="V49" s="1860"/>
      <c r="W49" s="1860"/>
      <c r="X49" s="1860"/>
      <c r="Y49" s="1860"/>
      <c r="Z49" s="1860"/>
      <c r="AA49" s="1861"/>
      <c r="AB49" s="456"/>
    </row>
    <row r="50" spans="1:28" x14ac:dyDescent="0.2">
      <c r="B50" s="60"/>
      <c r="C50" s="1859"/>
      <c r="D50" s="1860"/>
      <c r="E50" s="1860"/>
      <c r="F50" s="1860"/>
      <c r="G50" s="1860"/>
      <c r="H50" s="1860"/>
      <c r="I50" s="1860"/>
      <c r="J50" s="1860"/>
      <c r="K50" s="1860"/>
      <c r="L50" s="1860"/>
      <c r="M50" s="1860"/>
      <c r="N50" s="1860"/>
      <c r="O50" s="1860"/>
      <c r="P50" s="1860"/>
      <c r="Q50" s="1860"/>
      <c r="R50" s="1860"/>
      <c r="S50" s="1860"/>
      <c r="T50" s="1860"/>
      <c r="U50" s="1860"/>
      <c r="V50" s="1860"/>
      <c r="W50" s="1860"/>
      <c r="X50" s="1860"/>
      <c r="Y50" s="1860"/>
      <c r="Z50" s="1860"/>
      <c r="AA50" s="1861"/>
      <c r="AB50" s="456"/>
    </row>
    <row r="51" spans="1:28" ht="90" customHeight="1" thickBot="1" x14ac:dyDescent="0.25">
      <c r="B51" s="60"/>
      <c r="C51" s="1862"/>
      <c r="D51" s="1863"/>
      <c r="E51" s="1863"/>
      <c r="F51" s="1863"/>
      <c r="G51" s="1863"/>
      <c r="H51" s="1863"/>
      <c r="I51" s="1863"/>
      <c r="J51" s="1863"/>
      <c r="K51" s="1863"/>
      <c r="L51" s="1863"/>
      <c r="M51" s="1863"/>
      <c r="N51" s="1863"/>
      <c r="O51" s="1863"/>
      <c r="P51" s="1863"/>
      <c r="Q51" s="1863"/>
      <c r="R51" s="1863"/>
      <c r="S51" s="1863"/>
      <c r="T51" s="1863"/>
      <c r="U51" s="1863"/>
      <c r="V51" s="1863"/>
      <c r="W51" s="1863"/>
      <c r="X51" s="1863"/>
      <c r="Y51" s="1863"/>
      <c r="Z51" s="1863"/>
      <c r="AA51" s="1864"/>
      <c r="AB51" s="456"/>
    </row>
    <row r="52" spans="1:28" ht="9" customHeight="1" x14ac:dyDescent="0.2">
      <c r="B52" s="285"/>
      <c r="C52" s="328"/>
      <c r="D52" s="328"/>
      <c r="E52" s="328"/>
      <c r="F52" s="328"/>
      <c r="G52" s="328"/>
      <c r="H52" s="328"/>
      <c r="I52" s="328"/>
      <c r="J52" s="328"/>
      <c r="K52" s="328"/>
      <c r="L52" s="328"/>
      <c r="M52" s="328"/>
      <c r="N52" s="328"/>
      <c r="O52" s="328"/>
      <c r="P52" s="328"/>
      <c r="Q52" s="328"/>
      <c r="R52" s="328"/>
      <c r="S52" s="328"/>
      <c r="T52" s="328"/>
      <c r="U52" s="328"/>
      <c r="V52" s="328"/>
      <c r="W52" s="328"/>
      <c r="X52" s="328"/>
      <c r="Y52" s="328"/>
      <c r="Z52" s="328"/>
      <c r="AA52" s="328"/>
      <c r="AB52" s="80"/>
    </row>
    <row r="53" spans="1:28" ht="6" customHeight="1" thickBot="1" x14ac:dyDescent="0.25">
      <c r="B53" s="287"/>
      <c r="C53" s="329"/>
      <c r="D53" s="329"/>
      <c r="E53" s="329"/>
      <c r="F53" s="329"/>
      <c r="G53" s="329"/>
      <c r="H53" s="329"/>
      <c r="I53" s="329"/>
      <c r="J53" s="329"/>
      <c r="K53" s="329"/>
      <c r="L53" s="329"/>
      <c r="M53" s="329"/>
      <c r="N53" s="329"/>
      <c r="O53" s="329"/>
      <c r="P53" s="329"/>
      <c r="Q53" s="329"/>
      <c r="R53" s="329"/>
      <c r="S53" s="329"/>
      <c r="T53" s="329"/>
      <c r="U53" s="329"/>
      <c r="V53" s="329"/>
      <c r="W53" s="329"/>
      <c r="X53" s="329"/>
      <c r="Y53" s="329"/>
      <c r="Z53" s="329"/>
      <c r="AA53" s="329"/>
      <c r="AB53" s="83"/>
    </row>
    <row r="54" spans="1:28" ht="15.75" x14ac:dyDescent="0.2">
      <c r="B54" s="289"/>
      <c r="C54" s="771" t="s">
        <v>46</v>
      </c>
      <c r="D54" s="772"/>
      <c r="E54" s="772"/>
      <c r="F54" s="772"/>
      <c r="G54" s="773"/>
      <c r="H54" s="771" t="s">
        <v>91</v>
      </c>
      <c r="I54" s="773"/>
      <c r="J54" s="771" t="s">
        <v>64</v>
      </c>
      <c r="K54" s="772"/>
      <c r="L54" s="772"/>
      <c r="M54" s="773"/>
      <c r="N54" s="771" t="s">
        <v>53</v>
      </c>
      <c r="O54" s="772"/>
      <c r="P54" s="772"/>
      <c r="Q54" s="772"/>
      <c r="R54" s="772"/>
      <c r="S54" s="772"/>
      <c r="T54" s="772"/>
      <c r="U54" s="773"/>
      <c r="V54" s="777" t="s">
        <v>54</v>
      </c>
      <c r="W54" s="777"/>
      <c r="X54" s="777"/>
      <c r="Y54" s="777"/>
      <c r="Z54" s="777"/>
      <c r="AA54" s="778"/>
      <c r="AB54" s="411"/>
    </row>
    <row r="55" spans="1:28" ht="10.9" customHeight="1" thickBot="1" x14ac:dyDescent="0.25">
      <c r="A55" s="46"/>
      <c r="B55" s="412"/>
      <c r="C55" s="774"/>
      <c r="D55" s="775"/>
      <c r="E55" s="775"/>
      <c r="F55" s="775"/>
      <c r="G55" s="776"/>
      <c r="H55" s="774"/>
      <c r="I55" s="776"/>
      <c r="J55" s="774"/>
      <c r="K55" s="775"/>
      <c r="L55" s="775"/>
      <c r="M55" s="776"/>
      <c r="N55" s="774"/>
      <c r="O55" s="775"/>
      <c r="P55" s="775"/>
      <c r="Q55" s="775"/>
      <c r="R55" s="775"/>
      <c r="S55" s="775"/>
      <c r="T55" s="775"/>
      <c r="U55" s="776"/>
      <c r="V55" s="779"/>
      <c r="W55" s="779"/>
      <c r="X55" s="779"/>
      <c r="Y55" s="779"/>
      <c r="Z55" s="779"/>
      <c r="AA55" s="780"/>
      <c r="AB55" s="411"/>
    </row>
    <row r="56" spans="1:28" ht="16.5" hidden="1" thickBot="1" x14ac:dyDescent="0.25">
      <c r="A56" s="46"/>
      <c r="B56" s="412"/>
      <c r="C56" s="774"/>
      <c r="D56" s="775"/>
      <c r="E56" s="775"/>
      <c r="F56" s="775"/>
      <c r="G56" s="776"/>
      <c r="H56" s="774"/>
      <c r="I56" s="776"/>
      <c r="J56" s="774"/>
      <c r="K56" s="775"/>
      <c r="L56" s="775"/>
      <c r="M56" s="776"/>
      <c r="N56" s="950"/>
      <c r="O56" s="951"/>
      <c r="P56" s="951"/>
      <c r="Q56" s="951"/>
      <c r="R56" s="951"/>
      <c r="S56" s="951"/>
      <c r="T56" s="951"/>
      <c r="U56" s="952"/>
      <c r="V56" s="953"/>
      <c r="W56" s="953"/>
      <c r="X56" s="953"/>
      <c r="Y56" s="953"/>
      <c r="Z56" s="953"/>
      <c r="AA56" s="954"/>
      <c r="AB56" s="411"/>
    </row>
    <row r="57" spans="1:28" ht="51" customHeight="1" thickBot="1" x14ac:dyDescent="0.25">
      <c r="B57" s="289"/>
      <c r="C57" s="2448" t="s">
        <v>1179</v>
      </c>
      <c r="D57" s="2449"/>
      <c r="E57" s="2449"/>
      <c r="F57" s="2449"/>
      <c r="G57" s="2449"/>
      <c r="H57" s="2450" t="s">
        <v>1180</v>
      </c>
      <c r="I57" s="2449"/>
      <c r="J57" s="2451" t="s">
        <v>1181</v>
      </c>
      <c r="K57" s="1588"/>
      <c r="L57" s="1588"/>
      <c r="M57" s="1588"/>
      <c r="N57" s="2452" t="s">
        <v>781</v>
      </c>
      <c r="O57" s="2453"/>
      <c r="P57" s="2453"/>
      <c r="Q57" s="2453"/>
      <c r="R57" s="2453"/>
      <c r="S57" s="2453"/>
      <c r="T57" s="2453"/>
      <c r="U57" s="2454"/>
      <c r="V57" s="2455" t="s">
        <v>1182</v>
      </c>
      <c r="W57" s="2456"/>
      <c r="X57" s="2456"/>
      <c r="Y57" s="2456"/>
      <c r="Z57" s="2456"/>
      <c r="AA57" s="2457"/>
      <c r="AB57" s="87"/>
    </row>
    <row r="58" spans="1:28" ht="54" customHeight="1" x14ac:dyDescent="0.2">
      <c r="B58" s="289"/>
      <c r="C58" s="2448" t="s">
        <v>1183</v>
      </c>
      <c r="D58" s="2449"/>
      <c r="E58" s="2449"/>
      <c r="F58" s="2449"/>
      <c r="G58" s="2449"/>
      <c r="H58" s="2458"/>
      <c r="I58" s="2458"/>
      <c r="J58" s="2458" t="s">
        <v>1184</v>
      </c>
      <c r="K58" s="2458"/>
      <c r="L58" s="2458"/>
      <c r="M58" s="2458"/>
      <c r="N58" s="2459"/>
      <c r="O58" s="2460"/>
      <c r="P58" s="2460"/>
      <c r="Q58" s="2460"/>
      <c r="R58" s="2460"/>
      <c r="S58" s="2460"/>
      <c r="T58" s="2460"/>
      <c r="U58" s="2461"/>
      <c r="V58" s="2462" t="s">
        <v>1185</v>
      </c>
      <c r="W58" s="2463"/>
      <c r="X58" s="2463"/>
      <c r="Y58" s="2463"/>
      <c r="Z58" s="2463"/>
      <c r="AA58" s="2464"/>
      <c r="AB58" s="87"/>
    </row>
    <row r="59" spans="1:28" s="457" customFormat="1" ht="63.75" customHeight="1" thickBot="1" x14ac:dyDescent="0.25">
      <c r="B59" s="476"/>
      <c r="C59" s="2467" t="s">
        <v>1186</v>
      </c>
      <c r="D59" s="2468"/>
      <c r="E59" s="2468"/>
      <c r="F59" s="2468"/>
      <c r="G59" s="2468"/>
      <c r="H59" s="2468"/>
      <c r="I59" s="2468"/>
      <c r="J59" s="2468" t="s">
        <v>1187</v>
      </c>
      <c r="K59" s="2468"/>
      <c r="L59" s="2468"/>
      <c r="M59" s="2468"/>
      <c r="N59" s="2469"/>
      <c r="O59" s="2470"/>
      <c r="P59" s="2470"/>
      <c r="Q59" s="2470"/>
      <c r="R59" s="2470"/>
      <c r="S59" s="2470"/>
      <c r="T59" s="2470"/>
      <c r="U59" s="2471"/>
      <c r="V59" s="2462" t="s">
        <v>1188</v>
      </c>
      <c r="W59" s="2463"/>
      <c r="X59" s="2463"/>
      <c r="Y59" s="2463"/>
      <c r="Z59" s="2463"/>
      <c r="AA59" s="2464"/>
      <c r="AB59" s="477"/>
    </row>
    <row r="60" spans="1:28" ht="49.5" customHeight="1" x14ac:dyDescent="0.2">
      <c r="B60" s="289"/>
      <c r="C60" s="2467" t="s">
        <v>1189</v>
      </c>
      <c r="D60" s="2468"/>
      <c r="E60" s="2468"/>
      <c r="F60" s="2468"/>
      <c r="G60" s="2468"/>
      <c r="H60" s="2458"/>
      <c r="I60" s="2458"/>
      <c r="J60" s="2472" t="s">
        <v>1181</v>
      </c>
      <c r="K60" s="2458"/>
      <c r="L60" s="2458"/>
      <c r="M60" s="2458"/>
      <c r="N60" s="2459"/>
      <c r="O60" s="2460"/>
      <c r="P60" s="2460"/>
      <c r="Q60" s="2460"/>
      <c r="R60" s="2460"/>
      <c r="S60" s="2460"/>
      <c r="T60" s="2460"/>
      <c r="U60" s="2461"/>
      <c r="V60" s="2455" t="s">
        <v>1182</v>
      </c>
      <c r="W60" s="2456"/>
      <c r="X60" s="2456"/>
      <c r="Y60" s="2456"/>
      <c r="Z60" s="2456"/>
      <c r="AA60" s="2457"/>
      <c r="AB60" s="87"/>
    </row>
    <row r="61" spans="1:28" x14ac:dyDescent="0.2">
      <c r="B61" s="289"/>
      <c r="C61" s="2465"/>
      <c r="D61" s="2458"/>
      <c r="E61" s="2458"/>
      <c r="F61" s="2458"/>
      <c r="G61" s="2458"/>
      <c r="H61" s="2458"/>
      <c r="I61" s="2458"/>
      <c r="J61" s="2458"/>
      <c r="K61" s="2458"/>
      <c r="L61" s="2458"/>
      <c r="M61" s="2458"/>
      <c r="N61" s="2459"/>
      <c r="O61" s="2460"/>
      <c r="P61" s="2460"/>
      <c r="Q61" s="2460"/>
      <c r="R61" s="2460"/>
      <c r="S61" s="2460"/>
      <c r="T61" s="2460"/>
      <c r="U61" s="2461"/>
      <c r="V61" s="2459"/>
      <c r="W61" s="2460"/>
      <c r="X61" s="2460"/>
      <c r="Y61" s="2460"/>
      <c r="Z61" s="2460"/>
      <c r="AA61" s="2466"/>
      <c r="AB61" s="87"/>
    </row>
    <row r="62" spans="1:28" x14ac:dyDescent="0.2">
      <c r="B62" s="291"/>
      <c r="C62" s="328"/>
      <c r="D62" s="328"/>
      <c r="E62" s="328"/>
      <c r="F62" s="328"/>
      <c r="G62" s="328"/>
      <c r="H62" s="328"/>
      <c r="I62" s="328"/>
      <c r="J62" s="328"/>
      <c r="K62" s="328"/>
      <c r="L62" s="328"/>
      <c r="M62" s="328"/>
      <c r="N62" s="328"/>
      <c r="O62" s="328"/>
      <c r="P62" s="328"/>
      <c r="Q62" s="328"/>
      <c r="R62" s="328"/>
      <c r="S62" s="328"/>
      <c r="T62" s="328"/>
      <c r="U62" s="328"/>
      <c r="V62" s="328"/>
      <c r="W62" s="328"/>
      <c r="X62" s="328"/>
      <c r="Y62" s="328"/>
      <c r="Z62" s="328"/>
      <c r="AA62" s="328"/>
      <c r="AB62" s="89"/>
    </row>
    <row r="101" ht="6" customHeight="1" x14ac:dyDescent="0.2"/>
  </sheetData>
  <mergeCells count="102">
    <mergeCell ref="C61:G61"/>
    <mergeCell ref="H61:I61"/>
    <mergeCell ref="J61:M61"/>
    <mergeCell ref="N61:U61"/>
    <mergeCell ref="V61:AA61"/>
    <mergeCell ref="C59:G59"/>
    <mergeCell ref="H59:I59"/>
    <mergeCell ref="J59:M59"/>
    <mergeCell ref="N59:U59"/>
    <mergeCell ref="V59:AA59"/>
    <mergeCell ref="C60:G60"/>
    <mergeCell ref="H60:I60"/>
    <mergeCell ref="J60:M60"/>
    <mergeCell ref="N60:U60"/>
    <mergeCell ref="V60:AA60"/>
    <mergeCell ref="C57:G57"/>
    <mergeCell ref="H57:I57"/>
    <mergeCell ref="J57:M57"/>
    <mergeCell ref="N57:U57"/>
    <mergeCell ref="V57:AA57"/>
    <mergeCell ref="C58:G58"/>
    <mergeCell ref="H58:I58"/>
    <mergeCell ref="J58:M58"/>
    <mergeCell ref="N58:U58"/>
    <mergeCell ref="V58:AA58"/>
    <mergeCell ref="C43:AA44"/>
    <mergeCell ref="C45:AA51"/>
    <mergeCell ref="C54:G56"/>
    <mergeCell ref="H54:I56"/>
    <mergeCell ref="J54:M56"/>
    <mergeCell ref="N54:U56"/>
    <mergeCell ref="V54:AA56"/>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 right="0.7" top="0.75" bottom="0.75" header="0.3" footer="0.3"/>
  <drawing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99"/>
  <sheetViews>
    <sheetView workbookViewId="0">
      <selection activeCell="R11" sqref="R11:U11"/>
    </sheetView>
  </sheetViews>
  <sheetFormatPr baseColWidth="10" defaultColWidth="3.7109375" defaultRowHeight="14.25" x14ac:dyDescent="0.2"/>
  <cols>
    <col min="1" max="1" width="3.7109375" style="48"/>
    <col min="2" max="2" width="2.85546875" style="48" customWidth="1"/>
    <col min="3" max="6" width="2.7109375" style="48" customWidth="1"/>
    <col min="7" max="7" width="4.28515625" style="48" customWidth="1"/>
    <col min="8" max="8" width="14.28515625" style="48" customWidth="1"/>
    <col min="9" max="9" width="14.5703125" style="48" customWidth="1"/>
    <col min="10" max="10" width="15" style="48" customWidth="1"/>
    <col min="11" max="12" width="3.42578125" style="48" customWidth="1"/>
    <col min="13" max="15" width="2.7109375" style="48" customWidth="1"/>
    <col min="16" max="16" width="3.42578125" style="48" customWidth="1"/>
    <col min="17" max="17" width="3.5703125" style="48" customWidth="1"/>
    <col min="18" max="18" width="3.7109375" style="48"/>
    <col min="19" max="19" width="3.28515625" style="48" customWidth="1"/>
    <col min="20" max="20" width="7.42578125" style="48" customWidth="1"/>
    <col min="21" max="21" width="3.5703125" style="48" customWidth="1"/>
    <col min="22" max="22" width="3.7109375" style="48"/>
    <col min="23" max="25" width="5" style="48" customWidth="1"/>
    <col min="26" max="26" width="6.7109375" style="48" customWidth="1"/>
    <col min="27" max="27" width="4.140625" style="48" customWidth="1"/>
    <col min="28" max="28" width="2" style="48" customWidth="1"/>
    <col min="29" max="16384" width="3.7109375" style="48"/>
  </cols>
  <sheetData>
    <row r="1" spans="1:28" ht="15" thickBot="1" x14ac:dyDescent="0.25">
      <c r="A1" s="46"/>
      <c r="B1" s="47"/>
      <c r="C1" s="47"/>
      <c r="D1" s="47"/>
      <c r="E1" s="47"/>
      <c r="F1" s="47"/>
    </row>
    <row r="2" spans="1:28" ht="45.75" customHeight="1" x14ac:dyDescent="0.2">
      <c r="A2" s="46"/>
      <c r="B2" s="846"/>
      <c r="C2" s="847"/>
      <c r="D2" s="847"/>
      <c r="E2" s="847"/>
      <c r="F2" s="847"/>
      <c r="G2" s="847"/>
      <c r="H2" s="852" t="s">
        <v>0</v>
      </c>
      <c r="I2" s="852"/>
      <c r="J2" s="852"/>
      <c r="K2" s="852"/>
      <c r="L2" s="852"/>
      <c r="M2" s="852"/>
      <c r="N2" s="852"/>
      <c r="O2" s="852"/>
      <c r="P2" s="852"/>
      <c r="Q2" s="852"/>
      <c r="R2" s="852"/>
      <c r="S2" s="852"/>
      <c r="T2" s="852"/>
      <c r="U2" s="852"/>
      <c r="V2" s="852"/>
      <c r="W2" s="852"/>
      <c r="X2" s="852"/>
      <c r="Y2" s="852"/>
      <c r="Z2" s="852"/>
      <c r="AA2" s="852"/>
      <c r="AB2" s="853"/>
    </row>
    <row r="3" spans="1:28" ht="15" x14ac:dyDescent="0.2">
      <c r="A3" s="46"/>
      <c r="B3" s="848"/>
      <c r="C3" s="849"/>
      <c r="D3" s="849"/>
      <c r="E3" s="849"/>
      <c r="F3" s="849"/>
      <c r="G3" s="849"/>
      <c r="H3" s="854" t="s">
        <v>1</v>
      </c>
      <c r="I3" s="854"/>
      <c r="J3" s="854"/>
      <c r="K3" s="854"/>
      <c r="L3" s="854"/>
      <c r="M3" s="854"/>
      <c r="N3" s="854"/>
      <c r="O3" s="854"/>
      <c r="P3" s="854" t="s">
        <v>2</v>
      </c>
      <c r="Q3" s="854"/>
      <c r="R3" s="854"/>
      <c r="S3" s="854"/>
      <c r="T3" s="854"/>
      <c r="U3" s="854"/>
      <c r="V3" s="854"/>
      <c r="W3" s="854"/>
      <c r="X3" s="854"/>
      <c r="Y3" s="854"/>
      <c r="Z3" s="854"/>
      <c r="AA3" s="854"/>
      <c r="AB3" s="855"/>
    </row>
    <row r="4" spans="1:28" ht="15.75" thickBot="1" x14ac:dyDescent="0.25">
      <c r="A4" s="46"/>
      <c r="B4" s="850"/>
      <c r="C4" s="851"/>
      <c r="D4" s="851"/>
      <c r="E4" s="851"/>
      <c r="F4" s="851"/>
      <c r="G4" s="851"/>
      <c r="H4" s="856" t="s">
        <v>3</v>
      </c>
      <c r="I4" s="856"/>
      <c r="J4" s="856"/>
      <c r="K4" s="856"/>
      <c r="L4" s="856"/>
      <c r="M4" s="856"/>
      <c r="N4" s="856"/>
      <c r="O4" s="856"/>
      <c r="P4" s="856"/>
      <c r="Q4" s="856"/>
      <c r="R4" s="856"/>
      <c r="S4" s="856"/>
      <c r="T4" s="856"/>
      <c r="U4" s="856"/>
      <c r="V4" s="856"/>
      <c r="W4" s="856"/>
      <c r="X4" s="856"/>
      <c r="Y4" s="856"/>
      <c r="Z4" s="856"/>
      <c r="AA4" s="856"/>
      <c r="AB4" s="857"/>
    </row>
    <row r="5" spans="1:28" ht="15" x14ac:dyDescent="0.2">
      <c r="A5" s="46"/>
      <c r="B5" s="46"/>
      <c r="C5" s="46"/>
      <c r="D5" s="46"/>
      <c r="E5" s="46"/>
      <c r="F5" s="46"/>
      <c r="G5" s="46"/>
      <c r="H5" s="49"/>
      <c r="I5" s="49"/>
      <c r="J5" s="49"/>
      <c r="K5" s="49"/>
      <c r="L5" s="49"/>
      <c r="M5" s="49"/>
      <c r="N5" s="49"/>
      <c r="O5" s="49"/>
      <c r="P5" s="49"/>
      <c r="Q5" s="49"/>
      <c r="R5" s="49"/>
      <c r="S5" s="49"/>
      <c r="T5" s="49"/>
      <c r="U5" s="49"/>
      <c r="V5" s="49"/>
      <c r="W5" s="49"/>
      <c r="X5" s="49"/>
      <c r="Y5" s="49"/>
      <c r="Z5" s="49"/>
      <c r="AA5" s="49"/>
      <c r="AB5" s="49"/>
    </row>
    <row r="6" spans="1:28" ht="15.75" thickBot="1" x14ac:dyDescent="0.25">
      <c r="B6" s="50"/>
      <c r="C6" s="51"/>
      <c r="D6" s="51"/>
      <c r="E6" s="51"/>
      <c r="F6" s="51"/>
      <c r="G6" s="51"/>
      <c r="H6" s="51"/>
      <c r="I6" s="52"/>
      <c r="J6" s="52"/>
      <c r="K6" s="52"/>
      <c r="L6" s="52"/>
      <c r="M6" s="52"/>
      <c r="N6" s="52"/>
      <c r="O6" s="52"/>
      <c r="P6" s="52"/>
      <c r="Q6" s="52"/>
      <c r="R6" s="53"/>
      <c r="S6" s="53"/>
      <c r="T6" s="53"/>
      <c r="U6" s="53"/>
      <c r="V6" s="53"/>
      <c r="W6" s="51"/>
      <c r="X6" s="51"/>
      <c r="Y6" s="51"/>
      <c r="Z6" s="51"/>
      <c r="AA6" s="51"/>
      <c r="AB6" s="54"/>
    </row>
    <row r="7" spans="1:28" ht="15" customHeight="1" x14ac:dyDescent="0.2">
      <c r="B7" s="55"/>
      <c r="C7" s="666" t="s">
        <v>4</v>
      </c>
      <c r="D7" s="667"/>
      <c r="E7" s="667"/>
      <c r="F7" s="667"/>
      <c r="G7" s="667"/>
      <c r="H7" s="668"/>
      <c r="I7" s="700" t="s">
        <v>1163</v>
      </c>
      <c r="J7" s="701"/>
      <c r="K7" s="701"/>
      <c r="L7" s="701"/>
      <c r="M7" s="701"/>
      <c r="N7" s="701"/>
      <c r="O7" s="701"/>
      <c r="P7" s="701"/>
      <c r="Q7" s="701"/>
      <c r="R7" s="701"/>
      <c r="S7" s="701"/>
      <c r="T7" s="701"/>
      <c r="U7" s="701"/>
      <c r="V7" s="701"/>
      <c r="W7" s="701"/>
      <c r="X7" s="701"/>
      <c r="Y7" s="701"/>
      <c r="Z7" s="701"/>
      <c r="AA7" s="702"/>
      <c r="AB7" s="56"/>
    </row>
    <row r="8" spans="1:28" ht="5.45" customHeight="1" thickBot="1" x14ac:dyDescent="0.25">
      <c r="B8" s="55"/>
      <c r="C8" s="669"/>
      <c r="D8" s="670"/>
      <c r="E8" s="670"/>
      <c r="F8" s="670"/>
      <c r="G8" s="670"/>
      <c r="H8" s="671"/>
      <c r="I8" s="703"/>
      <c r="J8" s="704"/>
      <c r="K8" s="704"/>
      <c r="L8" s="704"/>
      <c r="M8" s="704"/>
      <c r="N8" s="704"/>
      <c r="O8" s="704"/>
      <c r="P8" s="704"/>
      <c r="Q8" s="704"/>
      <c r="R8" s="704"/>
      <c r="S8" s="704"/>
      <c r="T8" s="704"/>
      <c r="U8" s="704"/>
      <c r="V8" s="704"/>
      <c r="W8" s="704"/>
      <c r="X8" s="704"/>
      <c r="Y8" s="704"/>
      <c r="Z8" s="704"/>
      <c r="AA8" s="705"/>
      <c r="AB8" s="56"/>
    </row>
    <row r="9" spans="1:28" ht="9" customHeight="1" thickBot="1" x14ac:dyDescent="0.25">
      <c r="B9" s="55"/>
      <c r="C9" s="57"/>
      <c r="D9" s="57"/>
      <c r="E9" s="57"/>
      <c r="F9" s="57"/>
      <c r="G9" s="57"/>
      <c r="H9" s="57"/>
      <c r="I9" s="58"/>
      <c r="J9" s="58"/>
      <c r="K9" s="58"/>
      <c r="L9" s="58"/>
      <c r="M9" s="58"/>
      <c r="N9" s="58"/>
      <c r="O9" s="58"/>
      <c r="P9" s="58"/>
      <c r="Q9" s="58"/>
      <c r="R9" s="59"/>
      <c r="S9" s="59"/>
      <c r="T9" s="59"/>
      <c r="U9" s="59"/>
      <c r="V9" s="59"/>
      <c r="W9" s="57"/>
      <c r="X9" s="57"/>
      <c r="Y9" s="57"/>
      <c r="Z9" s="57"/>
      <c r="AA9" s="57"/>
      <c r="AB9" s="56"/>
    </row>
    <row r="10" spans="1:28" ht="15" customHeight="1" thickBot="1" x14ac:dyDescent="0.25">
      <c r="B10" s="55"/>
      <c r="C10" s="666" t="s">
        <v>6</v>
      </c>
      <c r="D10" s="667"/>
      <c r="E10" s="667"/>
      <c r="F10" s="667"/>
      <c r="G10" s="667"/>
      <c r="H10" s="668"/>
      <c r="I10" s="838" t="s">
        <v>1190</v>
      </c>
      <c r="J10" s="839"/>
      <c r="K10" s="839"/>
      <c r="L10" s="839"/>
      <c r="M10" s="839"/>
      <c r="N10" s="839"/>
      <c r="O10" s="839"/>
      <c r="P10" s="839"/>
      <c r="Q10" s="840"/>
      <c r="R10" s="708" t="s">
        <v>8</v>
      </c>
      <c r="S10" s="709"/>
      <c r="T10" s="709"/>
      <c r="U10" s="710"/>
      <c r="V10" s="608" t="s">
        <v>9</v>
      </c>
      <c r="W10" s="609"/>
      <c r="X10" s="609"/>
      <c r="Y10" s="609"/>
      <c r="Z10" s="609"/>
      <c r="AA10" s="610"/>
      <c r="AB10" s="56"/>
    </row>
    <row r="11" spans="1:28" ht="14.45" customHeight="1" thickBot="1" x14ac:dyDescent="0.25">
      <c r="B11" s="55"/>
      <c r="C11" s="669"/>
      <c r="D11" s="670"/>
      <c r="E11" s="670"/>
      <c r="F11" s="670"/>
      <c r="G11" s="670"/>
      <c r="H11" s="671"/>
      <c r="I11" s="841"/>
      <c r="J11" s="842"/>
      <c r="K11" s="842"/>
      <c r="L11" s="842"/>
      <c r="M11" s="842"/>
      <c r="N11" s="842"/>
      <c r="O11" s="842"/>
      <c r="P11" s="842"/>
      <c r="Q11" s="843"/>
      <c r="R11" s="804" t="s">
        <v>1191</v>
      </c>
      <c r="S11" s="844"/>
      <c r="T11" s="844"/>
      <c r="U11" s="845"/>
      <c r="V11" s="1516">
        <v>5</v>
      </c>
      <c r="W11" s="1528"/>
      <c r="X11" s="1528"/>
      <c r="Y11" s="1528"/>
      <c r="Z11" s="1528"/>
      <c r="AA11" s="1529"/>
      <c r="AB11" s="56"/>
    </row>
    <row r="12" spans="1:28" ht="10.9" customHeight="1" thickBot="1" x14ac:dyDescent="0.25">
      <c r="B12" s="60"/>
      <c r="C12" s="61"/>
      <c r="D12" s="61"/>
      <c r="E12" s="61"/>
      <c r="F12" s="61"/>
      <c r="G12" s="61"/>
      <c r="H12" s="61"/>
      <c r="I12" s="61"/>
      <c r="J12" s="61"/>
      <c r="K12" s="61"/>
      <c r="L12" s="61"/>
      <c r="M12" s="61"/>
      <c r="N12" s="61"/>
      <c r="O12" s="61"/>
      <c r="P12" s="61"/>
      <c r="Q12" s="61"/>
      <c r="R12" s="61"/>
      <c r="S12" s="61"/>
      <c r="T12" s="61"/>
      <c r="U12" s="61"/>
      <c r="V12" s="61"/>
      <c r="W12" s="61"/>
      <c r="X12" s="61"/>
      <c r="Y12" s="61"/>
      <c r="Z12" s="61"/>
      <c r="AA12" s="61"/>
      <c r="AB12" s="456"/>
    </row>
    <row r="13" spans="1:28" ht="15" customHeight="1" x14ac:dyDescent="0.2">
      <c r="B13" s="60"/>
      <c r="C13" s="666" t="s">
        <v>11</v>
      </c>
      <c r="D13" s="667"/>
      <c r="E13" s="667"/>
      <c r="F13" s="667"/>
      <c r="G13" s="667"/>
      <c r="H13" s="668"/>
      <c r="I13" s="829" t="s">
        <v>1192</v>
      </c>
      <c r="J13" s="830"/>
      <c r="K13" s="830"/>
      <c r="L13" s="830"/>
      <c r="M13" s="830"/>
      <c r="N13" s="830"/>
      <c r="O13" s="830"/>
      <c r="P13" s="830"/>
      <c r="Q13" s="830"/>
      <c r="R13" s="830"/>
      <c r="S13" s="831"/>
      <c r="T13" s="666" t="s">
        <v>13</v>
      </c>
      <c r="U13" s="667"/>
      <c r="V13" s="667"/>
      <c r="W13" s="667"/>
      <c r="X13" s="667"/>
      <c r="Y13" s="667"/>
      <c r="Z13" s="667"/>
      <c r="AA13" s="668"/>
      <c r="AB13" s="456"/>
    </row>
    <row r="14" spans="1:28" ht="23.45" customHeight="1" thickBot="1" x14ac:dyDescent="0.25">
      <c r="B14" s="60"/>
      <c r="C14" s="669"/>
      <c r="D14" s="670"/>
      <c r="E14" s="670"/>
      <c r="F14" s="670"/>
      <c r="G14" s="670"/>
      <c r="H14" s="671"/>
      <c r="I14" s="832"/>
      <c r="J14" s="833"/>
      <c r="K14" s="833"/>
      <c r="L14" s="833"/>
      <c r="M14" s="833"/>
      <c r="N14" s="833"/>
      <c r="O14" s="833"/>
      <c r="P14" s="833"/>
      <c r="Q14" s="833"/>
      <c r="R14" s="833"/>
      <c r="S14" s="834"/>
      <c r="T14" s="835" t="s">
        <v>14</v>
      </c>
      <c r="U14" s="836"/>
      <c r="V14" s="836"/>
      <c r="W14" s="836"/>
      <c r="X14" s="836"/>
      <c r="Y14" s="836"/>
      <c r="Z14" s="836"/>
      <c r="AA14" s="837"/>
      <c r="AB14" s="456"/>
    </row>
    <row r="15" spans="1:28" ht="9.6" customHeight="1" thickBot="1" x14ac:dyDescent="0.25">
      <c r="B15" s="60"/>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456"/>
    </row>
    <row r="16" spans="1:28" ht="40.9" customHeight="1" thickBot="1" x14ac:dyDescent="0.25">
      <c r="B16" s="60"/>
      <c r="C16" s="629" t="s">
        <v>15</v>
      </c>
      <c r="D16" s="630"/>
      <c r="E16" s="630"/>
      <c r="F16" s="630"/>
      <c r="G16" s="630"/>
      <c r="H16" s="631"/>
      <c r="I16" s="801" t="s">
        <v>1193</v>
      </c>
      <c r="J16" s="802"/>
      <c r="K16" s="802"/>
      <c r="L16" s="802"/>
      <c r="M16" s="802"/>
      <c r="N16" s="802"/>
      <c r="O16" s="802"/>
      <c r="P16" s="802"/>
      <c r="Q16" s="802"/>
      <c r="R16" s="802"/>
      <c r="S16" s="802"/>
      <c r="T16" s="802"/>
      <c r="U16" s="802"/>
      <c r="V16" s="802"/>
      <c r="W16" s="802"/>
      <c r="X16" s="802"/>
      <c r="Y16" s="802"/>
      <c r="Z16" s="802"/>
      <c r="AA16" s="803"/>
      <c r="AB16" s="456"/>
    </row>
    <row r="17" spans="2:28" ht="8.4499999999999993" customHeight="1" thickBot="1" x14ac:dyDescent="0.25">
      <c r="B17" s="60"/>
      <c r="C17" s="59"/>
      <c r="D17" s="59"/>
      <c r="E17" s="59"/>
      <c r="F17" s="59"/>
      <c r="G17" s="59"/>
      <c r="H17" s="59"/>
      <c r="I17" s="63"/>
      <c r="J17" s="63"/>
      <c r="K17" s="63"/>
      <c r="L17" s="63"/>
      <c r="M17" s="63"/>
      <c r="N17" s="63"/>
      <c r="O17" s="63"/>
      <c r="P17" s="63"/>
      <c r="Q17" s="63"/>
      <c r="R17" s="63"/>
      <c r="S17" s="63"/>
      <c r="T17" s="63"/>
      <c r="U17" s="63"/>
      <c r="V17" s="63"/>
      <c r="W17" s="63"/>
      <c r="X17" s="63"/>
      <c r="Y17" s="63"/>
      <c r="Z17" s="63"/>
      <c r="AA17" s="63"/>
      <c r="AB17" s="456"/>
    </row>
    <row r="18" spans="2:28" ht="60" customHeight="1" thickBot="1" x14ac:dyDescent="0.25">
      <c r="B18" s="60"/>
      <c r="C18" s="629" t="s">
        <v>73</v>
      </c>
      <c r="D18" s="630"/>
      <c r="E18" s="630"/>
      <c r="F18" s="630"/>
      <c r="G18" s="630"/>
      <c r="H18" s="631"/>
      <c r="I18" s="801" t="s">
        <v>1194</v>
      </c>
      <c r="J18" s="802"/>
      <c r="K18" s="802"/>
      <c r="L18" s="802"/>
      <c r="M18" s="802"/>
      <c r="N18" s="802"/>
      <c r="O18" s="802"/>
      <c r="P18" s="802"/>
      <c r="Q18" s="802"/>
      <c r="R18" s="802"/>
      <c r="S18" s="802"/>
      <c r="T18" s="802"/>
      <c r="U18" s="802"/>
      <c r="V18" s="802"/>
      <c r="W18" s="802"/>
      <c r="X18" s="802"/>
      <c r="Y18" s="802"/>
      <c r="Z18" s="802"/>
      <c r="AA18" s="803"/>
      <c r="AB18" s="456"/>
    </row>
    <row r="19" spans="2:28" ht="9.6" customHeight="1" thickBot="1" x14ac:dyDescent="0.25">
      <c r="B19" s="60"/>
      <c r="C19" s="59"/>
      <c r="D19" s="59"/>
      <c r="E19" s="59"/>
      <c r="F19" s="59"/>
      <c r="G19" s="59"/>
      <c r="H19" s="59"/>
      <c r="I19" s="63"/>
      <c r="J19" s="63"/>
      <c r="K19" s="63"/>
      <c r="L19" s="63"/>
      <c r="M19" s="63"/>
      <c r="N19" s="63"/>
      <c r="O19" s="63"/>
      <c r="P19" s="63"/>
      <c r="Q19" s="63"/>
      <c r="R19" s="63"/>
      <c r="S19" s="63"/>
      <c r="T19" s="63"/>
      <c r="U19" s="63"/>
      <c r="V19" s="63"/>
      <c r="W19" s="63"/>
      <c r="X19" s="63"/>
      <c r="Y19" s="63"/>
      <c r="Z19" s="63"/>
      <c r="AA19" s="63"/>
      <c r="AB19" s="456"/>
    </row>
    <row r="20" spans="2:28" s="46" customFormat="1" ht="15" customHeight="1" x14ac:dyDescent="0.2">
      <c r="B20" s="60"/>
      <c r="C20" s="684" t="s">
        <v>19</v>
      </c>
      <c r="D20" s="685"/>
      <c r="E20" s="685"/>
      <c r="F20" s="685"/>
      <c r="G20" s="685"/>
      <c r="H20" s="686"/>
      <c r="I20" s="814" t="s">
        <v>658</v>
      </c>
      <c r="J20" s="815"/>
      <c r="K20" s="815"/>
      <c r="L20" s="816"/>
      <c r="M20" s="608" t="s">
        <v>21</v>
      </c>
      <c r="N20" s="609"/>
      <c r="O20" s="609"/>
      <c r="P20" s="609"/>
      <c r="Q20" s="609"/>
      <c r="R20" s="609"/>
      <c r="S20" s="610"/>
      <c r="T20" s="608" t="s">
        <v>22</v>
      </c>
      <c r="U20" s="609"/>
      <c r="V20" s="609"/>
      <c r="W20" s="609"/>
      <c r="X20" s="609"/>
      <c r="Y20" s="609"/>
      <c r="Z20" s="609"/>
      <c r="AA20" s="610"/>
      <c r="AB20" s="456"/>
    </row>
    <row r="21" spans="2:28" s="46" customFormat="1" ht="13.15" customHeight="1" thickBot="1" x14ac:dyDescent="0.25">
      <c r="B21" s="60"/>
      <c r="C21" s="687"/>
      <c r="D21" s="688"/>
      <c r="E21" s="688"/>
      <c r="F21" s="688"/>
      <c r="G21" s="688"/>
      <c r="H21" s="689"/>
      <c r="I21" s="817"/>
      <c r="J21" s="818"/>
      <c r="K21" s="818"/>
      <c r="L21" s="819"/>
      <c r="M21" s="823" t="s">
        <v>587</v>
      </c>
      <c r="N21" s="824"/>
      <c r="O21" s="824"/>
      <c r="P21" s="824"/>
      <c r="Q21" s="824"/>
      <c r="R21" s="824"/>
      <c r="S21" s="825"/>
      <c r="T21" s="1516" t="s">
        <v>24</v>
      </c>
      <c r="U21" s="824"/>
      <c r="V21" s="824"/>
      <c r="W21" s="824"/>
      <c r="X21" s="824"/>
      <c r="Y21" s="824"/>
      <c r="Z21" s="824"/>
      <c r="AA21" s="825"/>
      <c r="AB21" s="456"/>
    </row>
    <row r="22" spans="2:28" ht="8.4499999999999993" customHeight="1" thickBot="1" x14ac:dyDescent="0.25">
      <c r="B22" s="60"/>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456"/>
    </row>
    <row r="23" spans="2:28" ht="22.15" customHeight="1" x14ac:dyDescent="0.2">
      <c r="B23" s="60"/>
      <c r="C23" s="608" t="s">
        <v>25</v>
      </c>
      <c r="D23" s="609"/>
      <c r="E23" s="609"/>
      <c r="F23" s="609"/>
      <c r="G23" s="609"/>
      <c r="H23" s="609"/>
      <c r="I23" s="610"/>
      <c r="J23" s="608" t="s">
        <v>26</v>
      </c>
      <c r="K23" s="609"/>
      <c r="L23" s="609"/>
      <c r="M23" s="609"/>
      <c r="N23" s="609"/>
      <c r="O23" s="609"/>
      <c r="P23" s="610"/>
      <c r="Q23" s="608" t="s">
        <v>27</v>
      </c>
      <c r="R23" s="609"/>
      <c r="S23" s="609"/>
      <c r="T23" s="609"/>
      <c r="U23" s="609"/>
      <c r="V23" s="609"/>
      <c r="W23" s="609"/>
      <c r="X23" s="609"/>
      <c r="Y23" s="609"/>
      <c r="Z23" s="609"/>
      <c r="AA23" s="610"/>
      <c r="AB23" s="456"/>
    </row>
    <row r="24" spans="2:28" ht="28.5" customHeight="1" thickBot="1" x14ac:dyDescent="0.25">
      <c r="B24" s="60"/>
      <c r="C24" s="808" t="s">
        <v>1169</v>
      </c>
      <c r="D24" s="809"/>
      <c r="E24" s="809"/>
      <c r="F24" s="809"/>
      <c r="G24" s="809"/>
      <c r="H24" s="809"/>
      <c r="I24" s="810"/>
      <c r="J24" s="808" t="s">
        <v>1170</v>
      </c>
      <c r="K24" s="809"/>
      <c r="L24" s="809"/>
      <c r="M24" s="809"/>
      <c r="N24" s="809"/>
      <c r="O24" s="809"/>
      <c r="P24" s="810"/>
      <c r="Q24" s="811" t="s">
        <v>1171</v>
      </c>
      <c r="R24" s="812"/>
      <c r="S24" s="812"/>
      <c r="T24" s="812"/>
      <c r="U24" s="812"/>
      <c r="V24" s="812"/>
      <c r="W24" s="812"/>
      <c r="X24" s="812"/>
      <c r="Y24" s="812"/>
      <c r="Z24" s="812"/>
      <c r="AA24" s="813"/>
      <c r="AB24" s="456"/>
    </row>
    <row r="25" spans="2:28" ht="12.75" customHeight="1" thickBot="1" x14ac:dyDescent="0.25">
      <c r="B25" s="60"/>
      <c r="C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456"/>
    </row>
    <row r="26" spans="2:28" ht="28.9" customHeight="1" thickBot="1" x14ac:dyDescent="0.25">
      <c r="B26" s="60"/>
      <c r="C26" s="629" t="s">
        <v>31</v>
      </c>
      <c r="D26" s="630"/>
      <c r="E26" s="630"/>
      <c r="F26" s="630"/>
      <c r="G26" s="630"/>
      <c r="H26" s="631"/>
      <c r="I26" s="801" t="s">
        <v>1195</v>
      </c>
      <c r="J26" s="802"/>
      <c r="K26" s="802"/>
      <c r="L26" s="802"/>
      <c r="M26" s="802"/>
      <c r="N26" s="802"/>
      <c r="O26" s="802"/>
      <c r="P26" s="802"/>
      <c r="Q26" s="802"/>
      <c r="R26" s="802"/>
      <c r="S26" s="802"/>
      <c r="T26" s="802"/>
      <c r="U26" s="802"/>
      <c r="V26" s="802"/>
      <c r="W26" s="802"/>
      <c r="X26" s="802"/>
      <c r="Y26" s="802"/>
      <c r="Z26" s="802"/>
      <c r="AA26" s="803"/>
      <c r="AB26" s="456"/>
    </row>
    <row r="27" spans="2:28" ht="7.15" customHeight="1" thickBot="1" x14ac:dyDescent="0.25">
      <c r="B27" s="60"/>
      <c r="C27" s="59"/>
      <c r="D27" s="59"/>
      <c r="E27" s="59"/>
      <c r="F27" s="59"/>
      <c r="G27" s="59"/>
      <c r="H27" s="59"/>
      <c r="I27" s="63"/>
      <c r="J27" s="63"/>
      <c r="K27" s="63"/>
      <c r="L27" s="63"/>
      <c r="M27" s="63"/>
      <c r="N27" s="63"/>
      <c r="O27" s="63"/>
      <c r="P27" s="63"/>
      <c r="Q27" s="63"/>
      <c r="R27" s="63"/>
      <c r="S27" s="63"/>
      <c r="T27" s="63"/>
      <c r="U27" s="63"/>
      <c r="V27" s="63"/>
      <c r="W27" s="63"/>
      <c r="X27" s="63"/>
      <c r="Y27" s="63"/>
      <c r="Z27" s="63"/>
      <c r="AA27" s="63"/>
      <c r="AB27" s="456"/>
    </row>
    <row r="28" spans="2:28" ht="42" customHeight="1" thickBot="1" x14ac:dyDescent="0.25">
      <c r="B28" s="60"/>
      <c r="C28" s="629" t="s">
        <v>33</v>
      </c>
      <c r="D28" s="630"/>
      <c r="E28" s="630"/>
      <c r="F28" s="630"/>
      <c r="G28" s="630"/>
      <c r="H28" s="631"/>
      <c r="I28" s="804">
        <v>0.88</v>
      </c>
      <c r="J28" s="801"/>
      <c r="K28" s="617" t="s">
        <v>34</v>
      </c>
      <c r="L28" s="618"/>
      <c r="M28" s="618"/>
      <c r="N28" s="619"/>
      <c r="O28" s="805" t="s">
        <v>35</v>
      </c>
      <c r="P28" s="806"/>
      <c r="Q28" s="806"/>
      <c r="R28" s="807"/>
      <c r="S28" s="313" t="s">
        <v>37</v>
      </c>
      <c r="T28" s="806" t="s">
        <v>36</v>
      </c>
      <c r="U28" s="806"/>
      <c r="V28" s="807"/>
      <c r="W28" s="31"/>
      <c r="X28" s="635" t="s">
        <v>38</v>
      </c>
      <c r="Y28" s="636"/>
      <c r="Z28" s="637"/>
      <c r="AA28" s="65"/>
      <c r="AB28" s="456"/>
    </row>
    <row r="29" spans="2:28" ht="8.4499999999999993" customHeight="1" thickBot="1" x14ac:dyDescent="0.25">
      <c r="B29" s="60"/>
      <c r="C29" s="61"/>
      <c r="D29" s="61"/>
      <c r="E29" s="61"/>
      <c r="F29" s="61"/>
      <c r="G29" s="61"/>
      <c r="H29" s="61"/>
      <c r="I29" s="61"/>
      <c r="J29" s="61"/>
      <c r="K29" s="61"/>
      <c r="L29" s="61"/>
      <c r="M29" s="61"/>
      <c r="N29" s="61"/>
      <c r="O29" s="61"/>
      <c r="P29" s="61"/>
      <c r="Q29" s="61"/>
      <c r="R29" s="61"/>
      <c r="S29" s="61"/>
      <c r="T29" s="61"/>
      <c r="U29" s="61"/>
      <c r="V29" s="61"/>
      <c r="W29" s="61"/>
      <c r="X29" s="61"/>
      <c r="Y29" s="61"/>
      <c r="Z29" s="61"/>
      <c r="AA29" s="61"/>
      <c r="AB29" s="456"/>
    </row>
    <row r="30" spans="2:28" ht="15" customHeight="1" x14ac:dyDescent="0.25">
      <c r="B30" s="60"/>
      <c r="C30" s="651" t="s">
        <v>39</v>
      </c>
      <c r="D30" s="652"/>
      <c r="E30" s="652"/>
      <c r="F30" s="652"/>
      <c r="G30" s="652"/>
      <c r="H30" s="652"/>
      <c r="I30" s="652"/>
      <c r="J30" s="653"/>
      <c r="K30" s="660" t="s">
        <v>40</v>
      </c>
      <c r="L30" s="661"/>
      <c r="M30" s="661"/>
      <c r="N30" s="661"/>
      <c r="O30" s="661"/>
      <c r="P30" s="661"/>
      <c r="Q30" s="661"/>
      <c r="R30" s="661"/>
      <c r="S30" s="662" t="s">
        <v>41</v>
      </c>
      <c r="T30" s="662"/>
      <c r="U30" s="662"/>
      <c r="V30" s="662"/>
      <c r="W30" s="662"/>
      <c r="X30" s="663" t="s">
        <v>42</v>
      </c>
      <c r="Y30" s="663"/>
      <c r="Z30" s="663"/>
      <c r="AA30" s="664"/>
      <c r="AB30" s="456"/>
    </row>
    <row r="31" spans="2:28" ht="11.45" customHeight="1" x14ac:dyDescent="0.2">
      <c r="B31" s="60"/>
      <c r="C31" s="654"/>
      <c r="D31" s="797"/>
      <c r="E31" s="797"/>
      <c r="F31" s="797"/>
      <c r="G31" s="797"/>
      <c r="H31" s="797"/>
      <c r="I31" s="797"/>
      <c r="J31" s="656"/>
      <c r="K31" s="798" t="s">
        <v>43</v>
      </c>
      <c r="L31" s="799"/>
      <c r="M31" s="799"/>
      <c r="N31" s="799"/>
      <c r="O31" s="799" t="s">
        <v>44</v>
      </c>
      <c r="P31" s="799"/>
      <c r="Q31" s="799"/>
      <c r="R31" s="799"/>
      <c r="S31" s="799" t="s">
        <v>43</v>
      </c>
      <c r="T31" s="799"/>
      <c r="U31" s="799" t="s">
        <v>44</v>
      </c>
      <c r="V31" s="799"/>
      <c r="W31" s="799"/>
      <c r="X31" s="799" t="s">
        <v>43</v>
      </c>
      <c r="Y31" s="799"/>
      <c r="Z31" s="799" t="s">
        <v>44</v>
      </c>
      <c r="AA31" s="800"/>
      <c r="AB31" s="456"/>
    </row>
    <row r="32" spans="2:28" ht="13.15" customHeight="1" thickBot="1" x14ac:dyDescent="0.25">
      <c r="B32" s="60"/>
      <c r="C32" s="657"/>
      <c r="D32" s="658"/>
      <c r="E32" s="658"/>
      <c r="F32" s="658"/>
      <c r="G32" s="658"/>
      <c r="H32" s="658"/>
      <c r="I32" s="658"/>
      <c r="J32" s="659"/>
      <c r="K32" s="1511">
        <v>0</v>
      </c>
      <c r="L32" s="794"/>
      <c r="M32" s="794"/>
      <c r="N32" s="794"/>
      <c r="O32" s="795">
        <v>0.89</v>
      </c>
      <c r="P32" s="794"/>
      <c r="Q32" s="794"/>
      <c r="R32" s="794"/>
      <c r="S32" s="795">
        <v>0.9</v>
      </c>
      <c r="T32" s="794"/>
      <c r="U32" s="795">
        <v>0.99</v>
      </c>
      <c r="V32" s="794"/>
      <c r="W32" s="794"/>
      <c r="X32" s="795">
        <v>1</v>
      </c>
      <c r="Y32" s="794"/>
      <c r="Z32" s="795">
        <v>1</v>
      </c>
      <c r="AA32" s="796"/>
      <c r="AB32" s="456"/>
    </row>
    <row r="33" spans="2:28" ht="8.4499999999999993" customHeight="1" thickBot="1" x14ac:dyDescent="0.25">
      <c r="B33" s="60"/>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456"/>
    </row>
    <row r="34" spans="2:28" s="68" customFormat="1" ht="10.9" customHeight="1" thickBot="1" x14ac:dyDescent="0.25">
      <c r="B34" s="268"/>
      <c r="C34" s="1008" t="s">
        <v>45</v>
      </c>
      <c r="D34" s="1009"/>
      <c r="E34" s="1009"/>
      <c r="F34" s="1009"/>
      <c r="G34" s="1009"/>
      <c r="H34" s="1009"/>
      <c r="I34" s="1009"/>
      <c r="J34" s="1009"/>
      <c r="K34" s="1009"/>
      <c r="L34" s="1009"/>
      <c r="M34" s="1009"/>
      <c r="N34" s="1009"/>
      <c r="O34" s="1009"/>
      <c r="P34" s="1009"/>
      <c r="Q34" s="1009"/>
      <c r="R34" s="1009"/>
      <c r="S34" s="1009"/>
      <c r="T34" s="1009"/>
      <c r="U34" s="1009"/>
      <c r="V34" s="1009"/>
      <c r="W34" s="1009"/>
      <c r="X34" s="1009"/>
      <c r="Y34" s="1009"/>
      <c r="Z34" s="1009"/>
      <c r="AA34" s="1010"/>
      <c r="AB34" s="456"/>
    </row>
    <row r="35" spans="2:28" s="68" customFormat="1" ht="97.5" customHeight="1" thickBot="1" x14ac:dyDescent="0.25">
      <c r="B35" s="268"/>
      <c r="C35" s="1008" t="s">
        <v>46</v>
      </c>
      <c r="D35" s="1009"/>
      <c r="E35" s="1009"/>
      <c r="F35" s="1009"/>
      <c r="G35" s="1010"/>
      <c r="H35" s="38" t="s">
        <v>1196</v>
      </c>
      <c r="I35" s="38" t="s">
        <v>1197</v>
      </c>
      <c r="J35" s="455" t="s">
        <v>49</v>
      </c>
      <c r="K35" s="1146" t="s">
        <v>50</v>
      </c>
      <c r="L35" s="1147"/>
      <c r="M35" s="1147"/>
      <c r="N35" s="1147"/>
      <c r="O35" s="1147"/>
      <c r="P35" s="1147"/>
      <c r="Q35" s="1147"/>
      <c r="R35" s="1147"/>
      <c r="S35" s="1147"/>
      <c r="T35" s="1147"/>
      <c r="U35" s="1147"/>
      <c r="V35" s="1147"/>
      <c r="W35" s="1147"/>
      <c r="X35" s="1147"/>
      <c r="Y35" s="1147"/>
      <c r="Z35" s="1147"/>
      <c r="AA35" s="1148"/>
      <c r="AB35" s="456"/>
    </row>
    <row r="36" spans="2:28" s="68" customFormat="1" ht="39" customHeight="1" x14ac:dyDescent="0.2">
      <c r="B36" s="268"/>
      <c r="C36" s="1849" t="s">
        <v>1198</v>
      </c>
      <c r="D36" s="1850"/>
      <c r="E36" s="1850"/>
      <c r="F36" s="1850"/>
      <c r="G36" s="1851"/>
      <c r="H36" s="416">
        <v>13</v>
      </c>
      <c r="I36" s="416">
        <v>13</v>
      </c>
      <c r="J36" s="413">
        <f>+H36/I36</f>
        <v>1</v>
      </c>
      <c r="K36" s="1149" t="s">
        <v>1199</v>
      </c>
      <c r="L36" s="1150"/>
      <c r="M36" s="1150"/>
      <c r="N36" s="1150"/>
      <c r="O36" s="1150"/>
      <c r="P36" s="1150"/>
      <c r="Q36" s="1150"/>
      <c r="R36" s="1150"/>
      <c r="S36" s="1150"/>
      <c r="T36" s="1150"/>
      <c r="U36" s="1150"/>
      <c r="V36" s="1150"/>
      <c r="W36" s="1150"/>
      <c r="X36" s="1150"/>
      <c r="Y36" s="1150"/>
      <c r="Z36" s="1150"/>
      <c r="AA36" s="1151"/>
      <c r="AB36" s="456"/>
    </row>
    <row r="37" spans="2:28" s="68" customFormat="1" ht="40.5" customHeight="1" thickBot="1" x14ac:dyDescent="0.25">
      <c r="B37" s="268"/>
      <c r="C37" s="1849" t="s">
        <v>1200</v>
      </c>
      <c r="D37" s="1850"/>
      <c r="E37" s="1850"/>
      <c r="F37" s="1850"/>
      <c r="G37" s="1851"/>
      <c r="H37" s="473">
        <v>17</v>
      </c>
      <c r="I37" s="473">
        <v>17</v>
      </c>
      <c r="J37" s="478">
        <f t="shared" ref="J37" si="0">+H37/I37</f>
        <v>1</v>
      </c>
      <c r="K37" s="1149" t="s">
        <v>1201</v>
      </c>
      <c r="L37" s="1150"/>
      <c r="M37" s="1150"/>
      <c r="N37" s="1150"/>
      <c r="O37" s="1150"/>
      <c r="P37" s="1150"/>
      <c r="Q37" s="1150"/>
      <c r="R37" s="1150"/>
      <c r="S37" s="1150"/>
      <c r="T37" s="1150"/>
      <c r="U37" s="1150"/>
      <c r="V37" s="1150"/>
      <c r="W37" s="1150"/>
      <c r="X37" s="1150"/>
      <c r="Y37" s="1150"/>
      <c r="Z37" s="1150"/>
      <c r="AA37" s="1151"/>
      <c r="AB37" s="456"/>
    </row>
    <row r="38" spans="2:28" s="68" customFormat="1" ht="15.75" customHeight="1" thickBot="1" x14ac:dyDescent="0.3">
      <c r="B38" s="268"/>
      <c r="C38" s="1002" t="s">
        <v>51</v>
      </c>
      <c r="D38" s="1003"/>
      <c r="E38" s="1003"/>
      <c r="F38" s="1003"/>
      <c r="G38" s="1004"/>
      <c r="H38" s="474">
        <f>SUM(H36:H37)</f>
        <v>30</v>
      </c>
      <c r="I38" s="474">
        <f>SUM(I36:I37)</f>
        <v>30</v>
      </c>
      <c r="J38" s="479">
        <f>+(H38/I38)</f>
        <v>1</v>
      </c>
      <c r="K38" s="1005"/>
      <c r="L38" s="1006"/>
      <c r="M38" s="1006"/>
      <c r="N38" s="1006"/>
      <c r="O38" s="1006"/>
      <c r="P38" s="1006"/>
      <c r="Q38" s="1006"/>
      <c r="R38" s="1006"/>
      <c r="S38" s="1006"/>
      <c r="T38" s="1006"/>
      <c r="U38" s="1006"/>
      <c r="V38" s="1006"/>
      <c r="W38" s="1006"/>
      <c r="X38" s="1006"/>
      <c r="Y38" s="1006"/>
      <c r="Z38" s="1006"/>
      <c r="AA38" s="1007"/>
      <c r="AB38" s="456"/>
    </row>
    <row r="39" spans="2:28" s="68" customFormat="1" ht="9.75" customHeight="1" x14ac:dyDescent="0.2">
      <c r="B39" s="268"/>
      <c r="C39" s="61"/>
      <c r="D39" s="61"/>
      <c r="E39" s="61"/>
      <c r="F39" s="61"/>
      <c r="G39" s="61"/>
      <c r="H39" s="327"/>
      <c r="I39" s="327"/>
      <c r="J39" s="137"/>
      <c r="K39" s="61"/>
      <c r="L39" s="61"/>
      <c r="M39" s="61"/>
      <c r="N39" s="61"/>
      <c r="O39" s="61"/>
      <c r="P39" s="61"/>
      <c r="Q39" s="61"/>
      <c r="R39" s="61"/>
      <c r="S39" s="61"/>
      <c r="T39" s="61"/>
      <c r="U39" s="61"/>
      <c r="V39" s="61"/>
      <c r="W39" s="61"/>
      <c r="X39" s="61"/>
      <c r="Y39" s="61"/>
      <c r="Z39" s="61"/>
      <c r="AA39" s="61"/>
      <c r="AB39" s="456"/>
    </row>
    <row r="40" spans="2:28" s="68" customFormat="1" ht="11.25" customHeight="1" thickBot="1" x14ac:dyDescent="0.25">
      <c r="B40" s="268"/>
      <c r="C40" s="61"/>
      <c r="D40" s="61"/>
      <c r="E40" s="61"/>
      <c r="F40" s="61"/>
      <c r="G40" s="61"/>
      <c r="H40" s="327"/>
      <c r="I40" s="327"/>
      <c r="J40" s="137"/>
      <c r="K40" s="61"/>
      <c r="L40" s="61"/>
      <c r="M40" s="61"/>
      <c r="N40" s="61"/>
      <c r="O40" s="61"/>
      <c r="P40" s="61"/>
      <c r="Q40" s="61"/>
      <c r="R40" s="61"/>
      <c r="S40" s="61"/>
      <c r="T40" s="61"/>
      <c r="U40" s="61"/>
      <c r="V40" s="61"/>
      <c r="W40" s="61"/>
      <c r="X40" s="61"/>
      <c r="Y40" s="61"/>
      <c r="Z40" s="61"/>
      <c r="AA40" s="61"/>
      <c r="AB40" s="456"/>
    </row>
    <row r="41" spans="2:28" s="68" customFormat="1" x14ac:dyDescent="0.2">
      <c r="B41" s="268"/>
      <c r="C41" s="756" t="s">
        <v>52</v>
      </c>
      <c r="D41" s="757"/>
      <c r="E41" s="757"/>
      <c r="F41" s="757"/>
      <c r="G41" s="757"/>
      <c r="H41" s="757"/>
      <c r="I41" s="757"/>
      <c r="J41" s="757"/>
      <c r="K41" s="757"/>
      <c r="L41" s="757"/>
      <c r="M41" s="757"/>
      <c r="N41" s="757"/>
      <c r="O41" s="757"/>
      <c r="P41" s="757"/>
      <c r="Q41" s="757"/>
      <c r="R41" s="757"/>
      <c r="S41" s="757"/>
      <c r="T41" s="757"/>
      <c r="U41" s="757"/>
      <c r="V41" s="757"/>
      <c r="W41" s="757"/>
      <c r="X41" s="757"/>
      <c r="Y41" s="757"/>
      <c r="Z41" s="757"/>
      <c r="AA41" s="758"/>
      <c r="AB41" s="456"/>
    </row>
    <row r="42" spans="2:28" ht="1.1499999999999999" customHeight="1" thickBot="1" x14ac:dyDescent="0.25">
      <c r="B42" s="60"/>
      <c r="C42" s="759"/>
      <c r="D42" s="760"/>
      <c r="E42" s="760"/>
      <c r="F42" s="760"/>
      <c r="G42" s="760"/>
      <c r="H42" s="760"/>
      <c r="I42" s="760"/>
      <c r="J42" s="760"/>
      <c r="K42" s="760"/>
      <c r="L42" s="760"/>
      <c r="M42" s="760"/>
      <c r="N42" s="760"/>
      <c r="O42" s="760"/>
      <c r="P42" s="760"/>
      <c r="Q42" s="760"/>
      <c r="R42" s="760"/>
      <c r="S42" s="760"/>
      <c r="T42" s="760"/>
      <c r="U42" s="760"/>
      <c r="V42" s="760"/>
      <c r="W42" s="760"/>
      <c r="X42" s="760"/>
      <c r="Y42" s="760"/>
      <c r="Z42" s="760"/>
      <c r="AA42" s="761"/>
      <c r="AB42" s="456"/>
    </row>
    <row r="43" spans="2:28" x14ac:dyDescent="0.2">
      <c r="B43" s="60"/>
      <c r="C43" s="1856"/>
      <c r="D43" s="1857"/>
      <c r="E43" s="1857"/>
      <c r="F43" s="1857"/>
      <c r="G43" s="1857"/>
      <c r="H43" s="1857"/>
      <c r="I43" s="1857"/>
      <c r="J43" s="1857"/>
      <c r="K43" s="1857"/>
      <c r="L43" s="1857"/>
      <c r="M43" s="1857"/>
      <c r="N43" s="1857"/>
      <c r="O43" s="1857"/>
      <c r="P43" s="1857"/>
      <c r="Q43" s="1857"/>
      <c r="R43" s="1857"/>
      <c r="S43" s="1857"/>
      <c r="T43" s="1857"/>
      <c r="U43" s="1857"/>
      <c r="V43" s="1857"/>
      <c r="W43" s="1857"/>
      <c r="X43" s="1857"/>
      <c r="Y43" s="1857"/>
      <c r="Z43" s="1857"/>
      <c r="AA43" s="1858"/>
      <c r="AB43" s="456"/>
    </row>
    <row r="44" spans="2:28" x14ac:dyDescent="0.2">
      <c r="B44" s="60"/>
      <c r="C44" s="1859"/>
      <c r="D44" s="1860"/>
      <c r="E44" s="1860"/>
      <c r="F44" s="1860"/>
      <c r="G44" s="1860"/>
      <c r="H44" s="1860"/>
      <c r="I44" s="1860"/>
      <c r="J44" s="1860"/>
      <c r="K44" s="1860"/>
      <c r="L44" s="1860"/>
      <c r="M44" s="1860"/>
      <c r="N44" s="1860"/>
      <c r="O44" s="1860"/>
      <c r="P44" s="1860"/>
      <c r="Q44" s="1860"/>
      <c r="R44" s="1860"/>
      <c r="S44" s="1860"/>
      <c r="T44" s="1860"/>
      <c r="U44" s="1860"/>
      <c r="V44" s="1860"/>
      <c r="W44" s="1860"/>
      <c r="X44" s="1860"/>
      <c r="Y44" s="1860"/>
      <c r="Z44" s="1860"/>
      <c r="AA44" s="1861"/>
      <c r="AB44" s="456"/>
    </row>
    <row r="45" spans="2:28" x14ac:dyDescent="0.2">
      <c r="B45" s="60"/>
      <c r="C45" s="1859"/>
      <c r="D45" s="1860"/>
      <c r="E45" s="1860"/>
      <c r="F45" s="1860"/>
      <c r="G45" s="1860"/>
      <c r="H45" s="1860"/>
      <c r="I45" s="1860"/>
      <c r="J45" s="1860"/>
      <c r="K45" s="1860"/>
      <c r="L45" s="1860"/>
      <c r="M45" s="1860"/>
      <c r="N45" s="1860"/>
      <c r="O45" s="1860"/>
      <c r="P45" s="1860"/>
      <c r="Q45" s="1860"/>
      <c r="R45" s="1860"/>
      <c r="S45" s="1860"/>
      <c r="T45" s="1860"/>
      <c r="U45" s="1860"/>
      <c r="V45" s="1860"/>
      <c r="W45" s="1860"/>
      <c r="X45" s="1860"/>
      <c r="Y45" s="1860"/>
      <c r="Z45" s="1860"/>
      <c r="AA45" s="1861"/>
      <c r="AB45" s="456"/>
    </row>
    <row r="46" spans="2:28" x14ac:dyDescent="0.2">
      <c r="B46" s="60"/>
      <c r="C46" s="1859"/>
      <c r="D46" s="1860"/>
      <c r="E46" s="1860"/>
      <c r="F46" s="1860"/>
      <c r="G46" s="1860"/>
      <c r="H46" s="1860"/>
      <c r="I46" s="1860"/>
      <c r="J46" s="1860"/>
      <c r="K46" s="1860"/>
      <c r="L46" s="1860"/>
      <c r="M46" s="1860"/>
      <c r="N46" s="1860"/>
      <c r="O46" s="1860"/>
      <c r="P46" s="1860"/>
      <c r="Q46" s="1860"/>
      <c r="R46" s="1860"/>
      <c r="S46" s="1860"/>
      <c r="T46" s="1860"/>
      <c r="U46" s="1860"/>
      <c r="V46" s="1860"/>
      <c r="W46" s="1860"/>
      <c r="X46" s="1860"/>
      <c r="Y46" s="1860"/>
      <c r="Z46" s="1860"/>
      <c r="AA46" s="1861"/>
      <c r="AB46" s="456"/>
    </row>
    <row r="47" spans="2:28" x14ac:dyDescent="0.2">
      <c r="B47" s="60"/>
      <c r="C47" s="1859"/>
      <c r="D47" s="1860"/>
      <c r="E47" s="1860"/>
      <c r="F47" s="1860"/>
      <c r="G47" s="1860"/>
      <c r="H47" s="1860"/>
      <c r="I47" s="1860"/>
      <c r="J47" s="1860"/>
      <c r="K47" s="1860"/>
      <c r="L47" s="1860"/>
      <c r="M47" s="1860"/>
      <c r="N47" s="1860"/>
      <c r="O47" s="1860"/>
      <c r="P47" s="1860"/>
      <c r="Q47" s="1860"/>
      <c r="R47" s="1860"/>
      <c r="S47" s="1860"/>
      <c r="T47" s="1860"/>
      <c r="U47" s="1860"/>
      <c r="V47" s="1860"/>
      <c r="W47" s="1860"/>
      <c r="X47" s="1860"/>
      <c r="Y47" s="1860"/>
      <c r="Z47" s="1860"/>
      <c r="AA47" s="1861"/>
      <c r="AB47" s="456"/>
    </row>
    <row r="48" spans="2:28" x14ac:dyDescent="0.2">
      <c r="B48" s="60"/>
      <c r="C48" s="1859"/>
      <c r="D48" s="1860"/>
      <c r="E48" s="1860"/>
      <c r="F48" s="1860"/>
      <c r="G48" s="1860"/>
      <c r="H48" s="1860"/>
      <c r="I48" s="1860"/>
      <c r="J48" s="1860"/>
      <c r="K48" s="1860"/>
      <c r="L48" s="1860"/>
      <c r="M48" s="1860"/>
      <c r="N48" s="1860"/>
      <c r="O48" s="1860"/>
      <c r="P48" s="1860"/>
      <c r="Q48" s="1860"/>
      <c r="R48" s="1860"/>
      <c r="S48" s="1860"/>
      <c r="T48" s="1860"/>
      <c r="U48" s="1860"/>
      <c r="V48" s="1860"/>
      <c r="W48" s="1860"/>
      <c r="X48" s="1860"/>
      <c r="Y48" s="1860"/>
      <c r="Z48" s="1860"/>
      <c r="AA48" s="1861"/>
      <c r="AB48" s="456"/>
    </row>
    <row r="49" spans="1:28" ht="40.5" customHeight="1" thickBot="1" x14ac:dyDescent="0.25">
      <c r="B49" s="60"/>
      <c r="C49" s="1862"/>
      <c r="D49" s="1863"/>
      <c r="E49" s="1863"/>
      <c r="F49" s="1863"/>
      <c r="G49" s="1863"/>
      <c r="H49" s="1863"/>
      <c r="I49" s="1863"/>
      <c r="J49" s="1863"/>
      <c r="K49" s="1863"/>
      <c r="L49" s="1863"/>
      <c r="M49" s="1863"/>
      <c r="N49" s="1863"/>
      <c r="O49" s="1863"/>
      <c r="P49" s="1863"/>
      <c r="Q49" s="1863"/>
      <c r="R49" s="1863"/>
      <c r="S49" s="1863"/>
      <c r="T49" s="1863"/>
      <c r="U49" s="1863"/>
      <c r="V49" s="1863"/>
      <c r="W49" s="1863"/>
      <c r="X49" s="1863"/>
      <c r="Y49" s="1863"/>
      <c r="Z49" s="1863"/>
      <c r="AA49" s="1864"/>
      <c r="AB49" s="456"/>
    </row>
    <row r="50" spans="1:28" ht="9" customHeight="1" x14ac:dyDescent="0.2">
      <c r="B50" s="285"/>
      <c r="C50" s="328"/>
      <c r="D50" s="328"/>
      <c r="E50" s="328"/>
      <c r="F50" s="328"/>
      <c r="G50" s="328"/>
      <c r="H50" s="328"/>
      <c r="I50" s="328"/>
      <c r="J50" s="328"/>
      <c r="K50" s="328"/>
      <c r="L50" s="328"/>
      <c r="M50" s="328"/>
      <c r="N50" s="328"/>
      <c r="O50" s="328"/>
      <c r="P50" s="328"/>
      <c r="Q50" s="328"/>
      <c r="R50" s="328"/>
      <c r="S50" s="328"/>
      <c r="T50" s="328"/>
      <c r="U50" s="328"/>
      <c r="V50" s="328"/>
      <c r="W50" s="328"/>
      <c r="X50" s="328"/>
      <c r="Y50" s="328"/>
      <c r="Z50" s="328"/>
      <c r="AA50" s="328"/>
      <c r="AB50" s="80"/>
    </row>
    <row r="51" spans="1:28" ht="6" customHeight="1" thickBot="1" x14ac:dyDescent="0.25">
      <c r="B51" s="287"/>
      <c r="C51" s="329"/>
      <c r="D51" s="329"/>
      <c r="E51" s="329"/>
      <c r="F51" s="329"/>
      <c r="G51" s="329"/>
      <c r="H51" s="329"/>
      <c r="I51" s="329"/>
      <c r="J51" s="329"/>
      <c r="K51" s="329"/>
      <c r="L51" s="329"/>
      <c r="M51" s="329"/>
      <c r="N51" s="329"/>
      <c r="O51" s="329"/>
      <c r="P51" s="329"/>
      <c r="Q51" s="329"/>
      <c r="R51" s="329"/>
      <c r="S51" s="329"/>
      <c r="T51" s="329"/>
      <c r="U51" s="329"/>
      <c r="V51" s="329"/>
      <c r="W51" s="329"/>
      <c r="X51" s="329"/>
      <c r="Y51" s="329"/>
      <c r="Z51" s="329"/>
      <c r="AA51" s="329"/>
      <c r="AB51" s="83"/>
    </row>
    <row r="52" spans="1:28" ht="15.75" x14ac:dyDescent="0.2">
      <c r="B52" s="289"/>
      <c r="C52" s="771" t="s">
        <v>46</v>
      </c>
      <c r="D52" s="772"/>
      <c r="E52" s="772"/>
      <c r="F52" s="772"/>
      <c r="G52" s="773"/>
      <c r="H52" s="771" t="s">
        <v>91</v>
      </c>
      <c r="I52" s="773"/>
      <c r="J52" s="771" t="s">
        <v>64</v>
      </c>
      <c r="K52" s="772"/>
      <c r="L52" s="772"/>
      <c r="M52" s="773"/>
      <c r="N52" s="771" t="s">
        <v>53</v>
      </c>
      <c r="O52" s="772"/>
      <c r="P52" s="772"/>
      <c r="Q52" s="772"/>
      <c r="R52" s="772"/>
      <c r="S52" s="772"/>
      <c r="T52" s="772"/>
      <c r="U52" s="773"/>
      <c r="V52" s="777" t="s">
        <v>54</v>
      </c>
      <c r="W52" s="777"/>
      <c r="X52" s="777"/>
      <c r="Y52" s="777"/>
      <c r="Z52" s="777"/>
      <c r="AA52" s="778"/>
      <c r="AB52" s="411"/>
    </row>
    <row r="53" spans="1:28" ht="10.9" customHeight="1" thickBot="1" x14ac:dyDescent="0.25">
      <c r="A53" s="46"/>
      <c r="B53" s="412"/>
      <c r="C53" s="774"/>
      <c r="D53" s="775"/>
      <c r="E53" s="775"/>
      <c r="F53" s="775"/>
      <c r="G53" s="776"/>
      <c r="H53" s="774"/>
      <c r="I53" s="776"/>
      <c r="J53" s="774"/>
      <c r="K53" s="775"/>
      <c r="L53" s="775"/>
      <c r="M53" s="776"/>
      <c r="N53" s="774"/>
      <c r="O53" s="775"/>
      <c r="P53" s="775"/>
      <c r="Q53" s="775"/>
      <c r="R53" s="775"/>
      <c r="S53" s="775"/>
      <c r="T53" s="775"/>
      <c r="U53" s="776"/>
      <c r="V53" s="779"/>
      <c r="W53" s="779"/>
      <c r="X53" s="779"/>
      <c r="Y53" s="779"/>
      <c r="Z53" s="779"/>
      <c r="AA53" s="780"/>
      <c r="AB53" s="411"/>
    </row>
    <row r="54" spans="1:28" ht="16.5" hidden="1" thickBot="1" x14ac:dyDescent="0.25">
      <c r="A54" s="46"/>
      <c r="B54" s="412"/>
      <c r="C54" s="774"/>
      <c r="D54" s="775"/>
      <c r="E54" s="775"/>
      <c r="F54" s="775"/>
      <c r="G54" s="776"/>
      <c r="H54" s="774"/>
      <c r="I54" s="776"/>
      <c r="J54" s="774"/>
      <c r="K54" s="775"/>
      <c r="L54" s="775"/>
      <c r="M54" s="776"/>
      <c r="N54" s="950"/>
      <c r="O54" s="951"/>
      <c r="P54" s="951"/>
      <c r="Q54" s="951"/>
      <c r="R54" s="951"/>
      <c r="S54" s="951"/>
      <c r="T54" s="951"/>
      <c r="U54" s="952"/>
      <c r="V54" s="953"/>
      <c r="W54" s="953"/>
      <c r="X54" s="953"/>
      <c r="Y54" s="953"/>
      <c r="Z54" s="953"/>
      <c r="AA54" s="954"/>
      <c r="AB54" s="411"/>
    </row>
    <row r="55" spans="1:28" ht="45" customHeight="1" thickBot="1" x14ac:dyDescent="0.25">
      <c r="B55" s="289"/>
      <c r="C55" s="2473" t="s">
        <v>1202</v>
      </c>
      <c r="D55" s="1165"/>
      <c r="E55" s="1165"/>
      <c r="F55" s="1165"/>
      <c r="G55" s="1165"/>
      <c r="H55" s="2474">
        <v>1</v>
      </c>
      <c r="I55" s="1165"/>
      <c r="J55" s="1080">
        <v>1</v>
      </c>
      <c r="K55" s="1079"/>
      <c r="L55" s="1079"/>
      <c r="M55" s="1079"/>
      <c r="N55" s="1175"/>
      <c r="O55" s="1176"/>
      <c r="P55" s="1176"/>
      <c r="Q55" s="1176"/>
      <c r="R55" s="1176"/>
      <c r="S55" s="1176"/>
      <c r="T55" s="1176"/>
      <c r="U55" s="1177"/>
      <c r="V55" s="2475" t="s">
        <v>781</v>
      </c>
      <c r="W55" s="2476"/>
      <c r="X55" s="2476"/>
      <c r="Y55" s="2476"/>
      <c r="Z55" s="2476"/>
      <c r="AA55" s="2477"/>
      <c r="AB55" s="87"/>
    </row>
    <row r="56" spans="1:28" ht="27" customHeight="1" x14ac:dyDescent="0.2">
      <c r="B56" s="289"/>
      <c r="C56" s="2473" t="s">
        <v>1203</v>
      </c>
      <c r="D56" s="1165"/>
      <c r="E56" s="1165"/>
      <c r="F56" s="1165"/>
      <c r="G56" s="1165"/>
      <c r="H56" s="2474">
        <v>1</v>
      </c>
      <c r="I56" s="1165"/>
      <c r="J56" s="1080">
        <v>1</v>
      </c>
      <c r="K56" s="1079"/>
      <c r="L56" s="1079"/>
      <c r="M56" s="1079"/>
      <c r="N56" s="1885"/>
      <c r="O56" s="1886"/>
      <c r="P56" s="1886"/>
      <c r="Q56" s="1886"/>
      <c r="R56" s="1886"/>
      <c r="S56" s="1886"/>
      <c r="T56" s="1886"/>
      <c r="U56" s="1887"/>
      <c r="V56" s="1885" t="s">
        <v>781</v>
      </c>
      <c r="W56" s="1886"/>
      <c r="X56" s="1886"/>
      <c r="Y56" s="1886"/>
      <c r="Z56" s="1886"/>
      <c r="AA56" s="1888"/>
      <c r="AB56" s="87"/>
    </row>
    <row r="57" spans="1:28" x14ac:dyDescent="0.2">
      <c r="B57" s="289"/>
      <c r="C57" s="848"/>
      <c r="D57" s="849"/>
      <c r="E57" s="849"/>
      <c r="F57" s="849"/>
      <c r="G57" s="849"/>
      <c r="H57" s="849"/>
      <c r="I57" s="849"/>
      <c r="J57" s="849"/>
      <c r="K57" s="849"/>
      <c r="L57" s="849"/>
      <c r="M57" s="849"/>
      <c r="N57" s="1885"/>
      <c r="O57" s="1886"/>
      <c r="P57" s="1886"/>
      <c r="Q57" s="1886"/>
      <c r="R57" s="1886"/>
      <c r="S57" s="1886"/>
      <c r="T57" s="1886"/>
      <c r="U57" s="1887"/>
      <c r="V57" s="1885"/>
      <c r="W57" s="1886"/>
      <c r="X57" s="1886"/>
      <c r="Y57" s="1886"/>
      <c r="Z57" s="1886"/>
      <c r="AA57" s="1888"/>
      <c r="AB57" s="87"/>
    </row>
    <row r="58" spans="1:28" x14ac:dyDescent="0.2">
      <c r="B58" s="289"/>
      <c r="C58" s="848"/>
      <c r="D58" s="849"/>
      <c r="E58" s="849"/>
      <c r="F58" s="849"/>
      <c r="G58" s="849"/>
      <c r="H58" s="849"/>
      <c r="I58" s="849"/>
      <c r="J58" s="849"/>
      <c r="K58" s="849"/>
      <c r="L58" s="849"/>
      <c r="M58" s="849"/>
      <c r="N58" s="1885"/>
      <c r="O58" s="1886"/>
      <c r="P58" s="1886"/>
      <c r="Q58" s="1886"/>
      <c r="R58" s="1886"/>
      <c r="S58" s="1886"/>
      <c r="T58" s="1886"/>
      <c r="U58" s="1887"/>
      <c r="V58" s="1885"/>
      <c r="W58" s="1886"/>
      <c r="X58" s="1886"/>
      <c r="Y58" s="1886"/>
      <c r="Z58" s="1886"/>
      <c r="AA58" s="1888"/>
      <c r="AB58" s="87"/>
    </row>
    <row r="59" spans="1:28" x14ac:dyDescent="0.2">
      <c r="B59" s="289"/>
      <c r="C59" s="848"/>
      <c r="D59" s="849"/>
      <c r="E59" s="849"/>
      <c r="F59" s="849"/>
      <c r="G59" s="849"/>
      <c r="H59" s="849"/>
      <c r="I59" s="849"/>
      <c r="J59" s="849"/>
      <c r="K59" s="849"/>
      <c r="L59" s="849"/>
      <c r="M59" s="849"/>
      <c r="N59" s="1885"/>
      <c r="O59" s="1886"/>
      <c r="P59" s="1886"/>
      <c r="Q59" s="1886"/>
      <c r="R59" s="1886"/>
      <c r="S59" s="1886"/>
      <c r="T59" s="1886"/>
      <c r="U59" s="1887"/>
      <c r="V59" s="1885"/>
      <c r="W59" s="1886"/>
      <c r="X59" s="1886"/>
      <c r="Y59" s="1886"/>
      <c r="Z59" s="1886"/>
      <c r="AA59" s="1888"/>
      <c r="AB59" s="87"/>
    </row>
    <row r="60" spans="1:28" x14ac:dyDescent="0.2">
      <c r="B60" s="291"/>
      <c r="C60" s="328"/>
      <c r="D60" s="328"/>
      <c r="E60" s="328"/>
      <c r="F60" s="328"/>
      <c r="G60" s="328"/>
      <c r="H60" s="328"/>
      <c r="I60" s="328"/>
      <c r="J60" s="328"/>
      <c r="K60" s="328"/>
      <c r="L60" s="328"/>
      <c r="M60" s="328"/>
      <c r="N60" s="328"/>
      <c r="O60" s="328"/>
      <c r="P60" s="328"/>
      <c r="Q60" s="328"/>
      <c r="R60" s="328"/>
      <c r="S60" s="328"/>
      <c r="T60" s="328"/>
      <c r="U60" s="328"/>
      <c r="V60" s="328"/>
      <c r="W60" s="328"/>
      <c r="X60" s="328"/>
      <c r="Y60" s="328"/>
      <c r="Z60" s="328"/>
      <c r="AA60" s="328"/>
      <c r="AB60" s="89"/>
    </row>
    <row r="99" ht="6" customHeight="1" x14ac:dyDescent="0.2"/>
  </sheetData>
  <mergeCells count="98">
    <mergeCell ref="C59:G59"/>
    <mergeCell ref="H59:I59"/>
    <mergeCell ref="J59:M59"/>
    <mergeCell ref="N59:U59"/>
    <mergeCell ref="V59:AA59"/>
    <mergeCell ref="C57:G57"/>
    <mergeCell ref="H57:I57"/>
    <mergeCell ref="J57:M57"/>
    <mergeCell ref="N57:U57"/>
    <mergeCell ref="V57:AA57"/>
    <mergeCell ref="C58:G58"/>
    <mergeCell ref="H58:I58"/>
    <mergeCell ref="J58:M58"/>
    <mergeCell ref="N58:U58"/>
    <mergeCell ref="V58:AA58"/>
    <mergeCell ref="C55:G55"/>
    <mergeCell ref="H55:I55"/>
    <mergeCell ref="J55:M55"/>
    <mergeCell ref="N55:U55"/>
    <mergeCell ref="V55:AA55"/>
    <mergeCell ref="C56:G56"/>
    <mergeCell ref="H56:I56"/>
    <mergeCell ref="J56:M56"/>
    <mergeCell ref="N56:U56"/>
    <mergeCell ref="V56:AA56"/>
    <mergeCell ref="C38:G38"/>
    <mergeCell ref="K38:AA38"/>
    <mergeCell ref="C41:AA42"/>
    <mergeCell ref="C43:AA49"/>
    <mergeCell ref="C52:G54"/>
    <mergeCell ref="H52:I54"/>
    <mergeCell ref="J52:M54"/>
    <mergeCell ref="N52:U54"/>
    <mergeCell ref="V52:AA54"/>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B104"/>
  <sheetViews>
    <sheetView topLeftCell="A22" workbookViewId="0">
      <selection activeCell="H37" sqref="H37:J37"/>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35" width="3.7109375" style="1"/>
    <col min="36" max="36" width="5.5703125" style="1" bestFit="1" customWidth="1"/>
    <col min="37" max="37" width="4.5703125" style="1" bestFit="1" customWidth="1"/>
    <col min="38" max="16384" width="3.7109375" style="1"/>
  </cols>
  <sheetData>
    <row r="1" spans="2:28" ht="15" thickBot="1" x14ac:dyDescent="0.25">
      <c r="B1" s="2"/>
      <c r="C1" s="2"/>
      <c r="D1" s="2"/>
      <c r="E1" s="2"/>
      <c r="F1" s="2"/>
    </row>
    <row r="2" spans="2:28" ht="45.75" customHeight="1" x14ac:dyDescent="0.2">
      <c r="B2" s="719"/>
      <c r="C2" s="720"/>
      <c r="D2" s="720"/>
      <c r="E2" s="720"/>
      <c r="F2" s="720"/>
      <c r="G2" s="720"/>
      <c r="H2" s="725" t="s">
        <v>0</v>
      </c>
      <c r="I2" s="725"/>
      <c r="J2" s="725"/>
      <c r="K2" s="725"/>
      <c r="L2" s="725"/>
      <c r="M2" s="725"/>
      <c r="N2" s="725"/>
      <c r="O2" s="725"/>
      <c r="P2" s="725"/>
      <c r="Q2" s="725"/>
      <c r="R2" s="725"/>
      <c r="S2" s="725"/>
      <c r="T2" s="725"/>
      <c r="U2" s="725"/>
      <c r="V2" s="725"/>
      <c r="W2" s="725"/>
      <c r="X2" s="725"/>
      <c r="Y2" s="725"/>
      <c r="Z2" s="725"/>
      <c r="AA2" s="725"/>
      <c r="AB2" s="726"/>
    </row>
    <row r="3" spans="2:28" ht="15" x14ac:dyDescent="0.2">
      <c r="B3" s="721"/>
      <c r="C3" s="722"/>
      <c r="D3" s="722"/>
      <c r="E3" s="722"/>
      <c r="F3" s="722"/>
      <c r="G3" s="722"/>
      <c r="H3" s="727" t="s">
        <v>1</v>
      </c>
      <c r="I3" s="727"/>
      <c r="J3" s="727"/>
      <c r="K3" s="727"/>
      <c r="L3" s="727"/>
      <c r="M3" s="727"/>
      <c r="N3" s="727"/>
      <c r="O3" s="727"/>
      <c r="P3" s="727" t="s">
        <v>2</v>
      </c>
      <c r="Q3" s="727"/>
      <c r="R3" s="727"/>
      <c r="S3" s="727"/>
      <c r="T3" s="727"/>
      <c r="U3" s="727"/>
      <c r="V3" s="727"/>
      <c r="W3" s="727"/>
      <c r="X3" s="727"/>
      <c r="Y3" s="727"/>
      <c r="Z3" s="727"/>
      <c r="AA3" s="727"/>
      <c r="AB3" s="728"/>
    </row>
    <row r="4" spans="2:28" ht="15.75" thickBot="1" x14ac:dyDescent="0.25">
      <c r="B4" s="723"/>
      <c r="C4" s="724"/>
      <c r="D4" s="724"/>
      <c r="E4" s="724"/>
      <c r="F4" s="724"/>
      <c r="G4" s="724"/>
      <c r="H4" s="729" t="s">
        <v>3</v>
      </c>
      <c r="I4" s="729"/>
      <c r="J4" s="729"/>
      <c r="K4" s="729"/>
      <c r="L4" s="729"/>
      <c r="M4" s="729"/>
      <c r="N4" s="729"/>
      <c r="O4" s="729"/>
      <c r="P4" s="729"/>
      <c r="Q4" s="729"/>
      <c r="R4" s="729"/>
      <c r="S4" s="729"/>
      <c r="T4" s="729"/>
      <c r="U4" s="729"/>
      <c r="V4" s="729"/>
      <c r="W4" s="729"/>
      <c r="X4" s="729"/>
      <c r="Y4" s="729"/>
      <c r="Z4" s="729"/>
      <c r="AA4" s="729"/>
      <c r="AB4" s="730"/>
    </row>
    <row r="5" spans="2:28" ht="15" x14ac:dyDescent="0.2">
      <c r="H5" s="3"/>
      <c r="I5" s="3"/>
      <c r="J5" s="3"/>
      <c r="K5" s="3"/>
      <c r="L5" s="3"/>
      <c r="M5" s="3"/>
      <c r="N5" s="3"/>
      <c r="O5" s="3"/>
      <c r="P5" s="3"/>
      <c r="Q5" s="3"/>
      <c r="R5" s="3"/>
      <c r="S5" s="3"/>
      <c r="T5" s="3"/>
      <c r="U5" s="3"/>
      <c r="V5" s="3"/>
      <c r="W5" s="3"/>
      <c r="X5" s="3"/>
      <c r="Y5" s="3"/>
      <c r="Z5" s="3"/>
      <c r="AA5" s="3"/>
      <c r="AB5" s="3"/>
    </row>
    <row r="6" spans="2:28" ht="8.4499999999999993" customHeight="1"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666" t="s">
        <v>4</v>
      </c>
      <c r="D7" s="667"/>
      <c r="E7" s="667"/>
      <c r="F7" s="667"/>
      <c r="G7" s="667"/>
      <c r="H7" s="668"/>
      <c r="I7" s="700" t="s">
        <v>147</v>
      </c>
      <c r="J7" s="701"/>
      <c r="K7" s="701"/>
      <c r="L7" s="701"/>
      <c r="M7" s="701"/>
      <c r="N7" s="701"/>
      <c r="O7" s="701"/>
      <c r="P7" s="701"/>
      <c r="Q7" s="701"/>
      <c r="R7" s="701"/>
      <c r="S7" s="701"/>
      <c r="T7" s="701"/>
      <c r="U7" s="701"/>
      <c r="V7" s="701"/>
      <c r="W7" s="701"/>
      <c r="X7" s="701"/>
      <c r="Y7" s="701"/>
      <c r="Z7" s="701"/>
      <c r="AA7" s="702"/>
      <c r="AB7" s="10"/>
    </row>
    <row r="8" spans="2:28" ht="5.45" customHeight="1" thickBot="1" x14ac:dyDescent="0.25">
      <c r="B8" s="9"/>
      <c r="C8" s="669"/>
      <c r="D8" s="670"/>
      <c r="E8" s="670"/>
      <c r="F8" s="670"/>
      <c r="G8" s="670"/>
      <c r="H8" s="671"/>
      <c r="I8" s="703"/>
      <c r="J8" s="704"/>
      <c r="K8" s="704"/>
      <c r="L8" s="704"/>
      <c r="M8" s="704"/>
      <c r="N8" s="704"/>
      <c r="O8" s="704"/>
      <c r="P8" s="704"/>
      <c r="Q8" s="704"/>
      <c r="R8" s="704"/>
      <c r="S8" s="704"/>
      <c r="T8" s="704"/>
      <c r="U8" s="704"/>
      <c r="V8" s="704"/>
      <c r="W8" s="704"/>
      <c r="X8" s="704"/>
      <c r="Y8" s="704"/>
      <c r="Z8" s="704"/>
      <c r="AA8" s="705"/>
      <c r="AB8" s="10"/>
    </row>
    <row r="9" spans="2:28" ht="9"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666" t="s">
        <v>6</v>
      </c>
      <c r="D10" s="667"/>
      <c r="E10" s="667"/>
      <c r="F10" s="667"/>
      <c r="G10" s="667"/>
      <c r="H10" s="668"/>
      <c r="I10" s="972" t="s">
        <v>148</v>
      </c>
      <c r="J10" s="712"/>
      <c r="K10" s="712"/>
      <c r="L10" s="712"/>
      <c r="M10" s="712"/>
      <c r="N10" s="712"/>
      <c r="O10" s="712"/>
      <c r="P10" s="712"/>
      <c r="Q10" s="713"/>
      <c r="R10" s="708" t="s">
        <v>8</v>
      </c>
      <c r="S10" s="709"/>
      <c r="T10" s="709"/>
      <c r="U10" s="710"/>
      <c r="V10" s="608" t="s">
        <v>9</v>
      </c>
      <c r="W10" s="609"/>
      <c r="X10" s="609"/>
      <c r="Y10" s="609"/>
      <c r="Z10" s="609"/>
      <c r="AA10" s="610"/>
      <c r="AB10" s="10"/>
    </row>
    <row r="11" spans="2:28" ht="20.45" customHeight="1" thickBot="1" x14ac:dyDescent="0.25">
      <c r="B11" s="9"/>
      <c r="C11" s="669"/>
      <c r="D11" s="670"/>
      <c r="E11" s="670"/>
      <c r="F11" s="670"/>
      <c r="G11" s="670"/>
      <c r="H11" s="671"/>
      <c r="I11" s="714"/>
      <c r="J11" s="715"/>
      <c r="K11" s="715"/>
      <c r="L11" s="715"/>
      <c r="M11" s="715"/>
      <c r="N11" s="715"/>
      <c r="O11" s="715"/>
      <c r="P11" s="715"/>
      <c r="Q11" s="716"/>
      <c r="R11" s="640" t="s">
        <v>149</v>
      </c>
      <c r="S11" s="717"/>
      <c r="T11" s="717"/>
      <c r="U11" s="718"/>
      <c r="V11" s="699" t="s">
        <v>150</v>
      </c>
      <c r="W11" s="706"/>
      <c r="X11" s="706"/>
      <c r="Y11" s="706"/>
      <c r="Z11" s="706"/>
      <c r="AA11" s="707"/>
      <c r="AB11" s="10"/>
    </row>
    <row r="12" spans="2:28" ht="7.9"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666" t="s">
        <v>11</v>
      </c>
      <c r="D13" s="667"/>
      <c r="E13" s="667"/>
      <c r="F13" s="667"/>
      <c r="G13" s="667"/>
      <c r="H13" s="668"/>
      <c r="I13" s="672" t="s">
        <v>151</v>
      </c>
      <c r="J13" s="673"/>
      <c r="K13" s="673"/>
      <c r="L13" s="673"/>
      <c r="M13" s="673"/>
      <c r="N13" s="673"/>
      <c r="O13" s="673"/>
      <c r="P13" s="673"/>
      <c r="Q13" s="673"/>
      <c r="R13" s="673"/>
      <c r="S13" s="674"/>
      <c r="T13" s="666" t="s">
        <v>13</v>
      </c>
      <c r="U13" s="667"/>
      <c r="V13" s="667"/>
      <c r="W13" s="667"/>
      <c r="X13" s="667"/>
      <c r="Y13" s="667"/>
      <c r="Z13" s="667"/>
      <c r="AA13" s="668"/>
      <c r="AB13" s="16"/>
    </row>
    <row r="14" spans="2:28" ht="21" customHeight="1" thickBot="1" x14ac:dyDescent="0.25">
      <c r="B14" s="14"/>
      <c r="C14" s="669"/>
      <c r="D14" s="670"/>
      <c r="E14" s="670"/>
      <c r="F14" s="670"/>
      <c r="G14" s="670"/>
      <c r="H14" s="671"/>
      <c r="I14" s="675"/>
      <c r="J14" s="676"/>
      <c r="K14" s="676"/>
      <c r="L14" s="676"/>
      <c r="M14" s="676"/>
      <c r="N14" s="676"/>
      <c r="O14" s="676"/>
      <c r="P14" s="676"/>
      <c r="Q14" s="676"/>
      <c r="R14" s="676"/>
      <c r="S14" s="677"/>
      <c r="T14" s="678" t="s">
        <v>152</v>
      </c>
      <c r="U14" s="679"/>
      <c r="V14" s="679"/>
      <c r="W14" s="679"/>
      <c r="X14" s="679"/>
      <c r="Y14" s="679"/>
      <c r="Z14" s="679"/>
      <c r="AA14" s="680"/>
      <c r="AB14" s="16"/>
    </row>
    <row r="15" spans="2:28" ht="9.6"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31.9" customHeight="1" thickBot="1" x14ac:dyDescent="0.25">
      <c r="B16" s="14"/>
      <c r="C16" s="629" t="s">
        <v>15</v>
      </c>
      <c r="D16" s="630"/>
      <c r="E16" s="630"/>
      <c r="F16" s="630"/>
      <c r="G16" s="630"/>
      <c r="H16" s="631"/>
      <c r="I16" s="632" t="s">
        <v>153</v>
      </c>
      <c r="J16" s="633"/>
      <c r="K16" s="633"/>
      <c r="L16" s="633"/>
      <c r="M16" s="633"/>
      <c r="N16" s="633"/>
      <c r="O16" s="633"/>
      <c r="P16" s="633"/>
      <c r="Q16" s="633"/>
      <c r="R16" s="633"/>
      <c r="S16" s="633"/>
      <c r="T16" s="633"/>
      <c r="U16" s="633"/>
      <c r="V16" s="633"/>
      <c r="W16" s="633"/>
      <c r="X16" s="633"/>
      <c r="Y16" s="633"/>
      <c r="Z16" s="633"/>
      <c r="AA16" s="634"/>
      <c r="AB16" s="16"/>
    </row>
    <row r="17" spans="2:28" ht="10.9"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37.15" customHeight="1" thickBot="1" x14ac:dyDescent="0.25">
      <c r="B18" s="14"/>
      <c r="C18" s="629" t="s">
        <v>17</v>
      </c>
      <c r="D18" s="630"/>
      <c r="E18" s="630"/>
      <c r="F18" s="630"/>
      <c r="G18" s="630"/>
      <c r="H18" s="631"/>
      <c r="I18" s="632" t="s">
        <v>154</v>
      </c>
      <c r="J18" s="633"/>
      <c r="K18" s="633"/>
      <c r="L18" s="633"/>
      <c r="M18" s="633"/>
      <c r="N18" s="633"/>
      <c r="O18" s="633"/>
      <c r="P18" s="633"/>
      <c r="Q18" s="633"/>
      <c r="R18" s="633"/>
      <c r="S18" s="633"/>
      <c r="T18" s="633"/>
      <c r="U18" s="633"/>
      <c r="V18" s="633"/>
      <c r="W18" s="633"/>
      <c r="X18" s="633"/>
      <c r="Y18" s="633"/>
      <c r="Z18" s="633"/>
      <c r="AA18" s="634"/>
      <c r="AB18" s="16"/>
    </row>
    <row r="19" spans="2:28" ht="8.4499999999999993"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17.45" customHeight="1" x14ac:dyDescent="0.2">
      <c r="B20" s="14"/>
      <c r="C20" s="684" t="s">
        <v>19</v>
      </c>
      <c r="D20" s="685"/>
      <c r="E20" s="685"/>
      <c r="F20" s="685"/>
      <c r="G20" s="685"/>
      <c r="H20" s="686"/>
      <c r="I20" s="690" t="s">
        <v>155</v>
      </c>
      <c r="J20" s="691"/>
      <c r="K20" s="691"/>
      <c r="L20" s="692"/>
      <c r="M20" s="608" t="s">
        <v>21</v>
      </c>
      <c r="N20" s="609"/>
      <c r="O20" s="609"/>
      <c r="P20" s="609"/>
      <c r="Q20" s="609"/>
      <c r="R20" s="609"/>
      <c r="S20" s="610"/>
      <c r="T20" s="608" t="s">
        <v>22</v>
      </c>
      <c r="U20" s="609"/>
      <c r="V20" s="609"/>
      <c r="W20" s="609"/>
      <c r="X20" s="609"/>
      <c r="Y20" s="609"/>
      <c r="Z20" s="609"/>
      <c r="AA20" s="610"/>
      <c r="AB20" s="16"/>
    </row>
    <row r="21" spans="2:28" ht="15.6" customHeight="1" thickBot="1" x14ac:dyDescent="0.25">
      <c r="B21" s="14"/>
      <c r="C21" s="687"/>
      <c r="D21" s="688"/>
      <c r="E21" s="688"/>
      <c r="F21" s="688"/>
      <c r="G21" s="688"/>
      <c r="H21" s="689"/>
      <c r="I21" s="693"/>
      <c r="J21" s="694"/>
      <c r="K21" s="694"/>
      <c r="L21" s="695"/>
      <c r="M21" s="966" t="s">
        <v>156</v>
      </c>
      <c r="N21" s="967"/>
      <c r="O21" s="967"/>
      <c r="P21" s="967"/>
      <c r="Q21" s="967"/>
      <c r="R21" s="967"/>
      <c r="S21" s="968"/>
      <c r="T21" s="969" t="s">
        <v>157</v>
      </c>
      <c r="U21" s="970"/>
      <c r="V21" s="970"/>
      <c r="W21" s="970"/>
      <c r="X21" s="970"/>
      <c r="Y21" s="970"/>
      <c r="Z21" s="970"/>
      <c r="AA21" s="971"/>
      <c r="AB21" s="16"/>
    </row>
    <row r="22" spans="2:28" ht="9.6"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25.15" customHeight="1" x14ac:dyDescent="0.2">
      <c r="B23" s="14"/>
      <c r="C23" s="608" t="s">
        <v>25</v>
      </c>
      <c r="D23" s="609"/>
      <c r="E23" s="609"/>
      <c r="F23" s="609"/>
      <c r="G23" s="609"/>
      <c r="H23" s="609"/>
      <c r="I23" s="610"/>
      <c r="J23" s="608" t="s">
        <v>26</v>
      </c>
      <c r="K23" s="609"/>
      <c r="L23" s="609"/>
      <c r="M23" s="609"/>
      <c r="N23" s="609"/>
      <c r="O23" s="609"/>
      <c r="P23" s="610"/>
      <c r="Q23" s="608" t="s">
        <v>27</v>
      </c>
      <c r="R23" s="609"/>
      <c r="S23" s="609"/>
      <c r="T23" s="609"/>
      <c r="U23" s="609"/>
      <c r="V23" s="609"/>
      <c r="W23" s="609"/>
      <c r="X23" s="609"/>
      <c r="Y23" s="609"/>
      <c r="Z23" s="609"/>
      <c r="AA23" s="610"/>
      <c r="AB23" s="16"/>
    </row>
    <row r="24" spans="2:28" ht="40.15" customHeight="1" thickBot="1" x14ac:dyDescent="0.25">
      <c r="B24" s="14"/>
      <c r="C24" s="611" t="s">
        <v>158</v>
      </c>
      <c r="D24" s="612"/>
      <c r="E24" s="612"/>
      <c r="F24" s="612"/>
      <c r="G24" s="612"/>
      <c r="H24" s="612"/>
      <c r="I24" s="613"/>
      <c r="J24" s="611" t="s">
        <v>66</v>
      </c>
      <c r="K24" s="612"/>
      <c r="L24" s="612"/>
      <c r="M24" s="612"/>
      <c r="N24" s="612"/>
      <c r="O24" s="612"/>
      <c r="P24" s="613"/>
      <c r="Q24" s="614" t="s">
        <v>159</v>
      </c>
      <c r="R24" s="615"/>
      <c r="S24" s="615"/>
      <c r="T24" s="615"/>
      <c r="U24" s="615"/>
      <c r="V24" s="615"/>
      <c r="W24" s="615"/>
      <c r="X24" s="615"/>
      <c r="Y24" s="615"/>
      <c r="Z24" s="615"/>
      <c r="AA24" s="616"/>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629" t="s">
        <v>31</v>
      </c>
      <c r="D26" s="630"/>
      <c r="E26" s="630"/>
      <c r="F26" s="630"/>
      <c r="G26" s="630"/>
      <c r="H26" s="631"/>
      <c r="I26" s="632" t="s">
        <v>160</v>
      </c>
      <c r="J26" s="633"/>
      <c r="K26" s="633"/>
      <c r="L26" s="633"/>
      <c r="M26" s="633"/>
      <c r="N26" s="633"/>
      <c r="O26" s="633"/>
      <c r="P26" s="633"/>
      <c r="Q26" s="633"/>
      <c r="R26" s="633"/>
      <c r="S26" s="633"/>
      <c r="T26" s="633"/>
      <c r="U26" s="633"/>
      <c r="V26" s="633"/>
      <c r="W26" s="633"/>
      <c r="X26" s="633"/>
      <c r="Y26" s="633"/>
      <c r="Z26" s="633"/>
      <c r="AA26" s="634"/>
      <c r="AB26" s="16"/>
    </row>
    <row r="27" spans="2:28" ht="9"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43.15" customHeight="1" thickBot="1" x14ac:dyDescent="0.25">
      <c r="B28" s="14"/>
      <c r="C28" s="629" t="s">
        <v>33</v>
      </c>
      <c r="D28" s="630"/>
      <c r="E28" s="630"/>
      <c r="F28" s="630"/>
      <c r="G28" s="630"/>
      <c r="H28" s="631"/>
      <c r="I28" s="640">
        <v>0.8</v>
      </c>
      <c r="J28" s="632"/>
      <c r="K28" s="617" t="s">
        <v>34</v>
      </c>
      <c r="L28" s="618"/>
      <c r="M28" s="618"/>
      <c r="N28" s="619"/>
      <c r="O28" s="683" t="s">
        <v>35</v>
      </c>
      <c r="P28" s="681"/>
      <c r="Q28" s="681"/>
      <c r="R28" s="682"/>
      <c r="S28" s="117" t="s">
        <v>37</v>
      </c>
      <c r="T28" s="681" t="s">
        <v>36</v>
      </c>
      <c r="U28" s="681"/>
      <c r="V28" s="682"/>
      <c r="W28" s="31"/>
      <c r="X28" s="635" t="s">
        <v>38</v>
      </c>
      <c r="Y28" s="636"/>
      <c r="Z28" s="637"/>
      <c r="AA28" s="30"/>
      <c r="AB28" s="16"/>
    </row>
    <row r="29" spans="2:28" ht="7.9"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3.15" customHeight="1" x14ac:dyDescent="0.25">
      <c r="B30" s="14"/>
      <c r="C30" s="651" t="s">
        <v>39</v>
      </c>
      <c r="D30" s="652"/>
      <c r="E30" s="652"/>
      <c r="F30" s="652"/>
      <c r="G30" s="652"/>
      <c r="H30" s="652"/>
      <c r="I30" s="652"/>
      <c r="J30" s="653"/>
      <c r="K30" s="660" t="s">
        <v>40</v>
      </c>
      <c r="L30" s="661"/>
      <c r="M30" s="661"/>
      <c r="N30" s="661"/>
      <c r="O30" s="661"/>
      <c r="P30" s="661"/>
      <c r="Q30" s="661"/>
      <c r="R30" s="661"/>
      <c r="S30" s="662" t="s">
        <v>41</v>
      </c>
      <c r="T30" s="662"/>
      <c r="U30" s="662"/>
      <c r="V30" s="662"/>
      <c r="W30" s="662"/>
      <c r="X30" s="663" t="s">
        <v>42</v>
      </c>
      <c r="Y30" s="663"/>
      <c r="Z30" s="663"/>
      <c r="AA30" s="664"/>
      <c r="AB30" s="16"/>
    </row>
    <row r="31" spans="2:28" ht="14.25" customHeight="1" x14ac:dyDescent="0.2">
      <c r="B31" s="14"/>
      <c r="C31" s="654"/>
      <c r="D31" s="655"/>
      <c r="E31" s="655"/>
      <c r="F31" s="655"/>
      <c r="G31" s="655"/>
      <c r="H31" s="655"/>
      <c r="I31" s="655"/>
      <c r="J31" s="656"/>
      <c r="K31" s="665" t="s">
        <v>43</v>
      </c>
      <c r="L31" s="638"/>
      <c r="M31" s="638"/>
      <c r="N31" s="638"/>
      <c r="O31" s="638" t="s">
        <v>44</v>
      </c>
      <c r="P31" s="638"/>
      <c r="Q31" s="638"/>
      <c r="R31" s="638"/>
      <c r="S31" s="638" t="s">
        <v>43</v>
      </c>
      <c r="T31" s="638"/>
      <c r="U31" s="638" t="s">
        <v>44</v>
      </c>
      <c r="V31" s="638"/>
      <c r="W31" s="638"/>
      <c r="X31" s="638" t="s">
        <v>43</v>
      </c>
      <c r="Y31" s="638"/>
      <c r="Z31" s="638" t="s">
        <v>44</v>
      </c>
      <c r="AA31" s="639"/>
      <c r="AB31" s="16"/>
    </row>
    <row r="32" spans="2:28" ht="12" customHeight="1" thickBot="1" x14ac:dyDescent="0.25">
      <c r="B32" s="14"/>
      <c r="C32" s="657"/>
      <c r="D32" s="658"/>
      <c r="E32" s="658"/>
      <c r="F32" s="658"/>
      <c r="G32" s="658"/>
      <c r="H32" s="658"/>
      <c r="I32" s="658"/>
      <c r="J32" s="659"/>
      <c r="K32" s="647">
        <v>0</v>
      </c>
      <c r="L32" s="648"/>
      <c r="M32" s="648"/>
      <c r="N32" s="648"/>
      <c r="O32" s="649">
        <v>0.69</v>
      </c>
      <c r="P32" s="648"/>
      <c r="Q32" s="648"/>
      <c r="R32" s="648"/>
      <c r="S32" s="649">
        <v>0.7</v>
      </c>
      <c r="T32" s="648"/>
      <c r="U32" s="649">
        <v>0.79</v>
      </c>
      <c r="V32" s="648"/>
      <c r="W32" s="648"/>
      <c r="X32" s="649">
        <v>0.8</v>
      </c>
      <c r="Y32" s="648"/>
      <c r="Z32" s="649">
        <v>1</v>
      </c>
      <c r="AA32" s="650"/>
      <c r="AB32" s="16"/>
    </row>
    <row r="33" spans="2:28" ht="8.4499999999999993" customHeight="1"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91" customFormat="1" ht="12.75" thickBot="1" x14ac:dyDescent="0.25">
      <c r="B34" s="92"/>
      <c r="C34" s="623" t="s">
        <v>45</v>
      </c>
      <c r="D34" s="624"/>
      <c r="E34" s="624"/>
      <c r="F34" s="624"/>
      <c r="G34" s="624"/>
      <c r="H34" s="624"/>
      <c r="I34" s="624"/>
      <c r="J34" s="624"/>
      <c r="K34" s="624"/>
      <c r="L34" s="624"/>
      <c r="M34" s="624"/>
      <c r="N34" s="624"/>
      <c r="O34" s="624"/>
      <c r="P34" s="624"/>
      <c r="Q34" s="624"/>
      <c r="R34" s="624"/>
      <c r="S34" s="624"/>
      <c r="T34" s="624"/>
      <c r="U34" s="624"/>
      <c r="V34" s="624"/>
      <c r="W34" s="624"/>
      <c r="X34" s="624"/>
      <c r="Y34" s="624"/>
      <c r="Z34" s="624"/>
      <c r="AA34" s="625"/>
      <c r="AB34" s="118"/>
    </row>
    <row r="35" spans="2:28" s="91" customFormat="1" ht="33.6" customHeight="1" thickBot="1" x14ac:dyDescent="0.25">
      <c r="B35" s="92"/>
      <c r="C35" s="623" t="s">
        <v>46</v>
      </c>
      <c r="D35" s="624"/>
      <c r="E35" s="624"/>
      <c r="F35" s="624"/>
      <c r="G35" s="625"/>
      <c r="H35" s="38" t="s">
        <v>161</v>
      </c>
      <c r="I35" s="38" t="s">
        <v>162</v>
      </c>
      <c r="J35" s="38" t="s">
        <v>49</v>
      </c>
      <c r="K35" s="626" t="s">
        <v>50</v>
      </c>
      <c r="L35" s="627"/>
      <c r="M35" s="627"/>
      <c r="N35" s="627"/>
      <c r="O35" s="627"/>
      <c r="P35" s="627"/>
      <c r="Q35" s="627"/>
      <c r="R35" s="627"/>
      <c r="S35" s="627"/>
      <c r="T35" s="627"/>
      <c r="U35" s="627"/>
      <c r="V35" s="627"/>
      <c r="W35" s="627"/>
      <c r="X35" s="627"/>
      <c r="Y35" s="627"/>
      <c r="Z35" s="627"/>
      <c r="AA35" s="628"/>
      <c r="AB35" s="118"/>
    </row>
    <row r="36" spans="2:28" s="91" customFormat="1" ht="64.5" customHeight="1" thickBot="1" x14ac:dyDescent="0.25">
      <c r="B36" s="92"/>
      <c r="C36" s="641" t="s">
        <v>163</v>
      </c>
      <c r="D36" s="642"/>
      <c r="E36" s="642"/>
      <c r="F36" s="642"/>
      <c r="G36" s="643"/>
      <c r="H36" s="39">
        <v>100</v>
      </c>
      <c r="I36" s="39">
        <v>100</v>
      </c>
      <c r="J36" s="40">
        <f>H36/I36</f>
        <v>1</v>
      </c>
      <c r="K36" s="963" t="s">
        <v>164</v>
      </c>
      <c r="L36" s="964"/>
      <c r="M36" s="964"/>
      <c r="N36" s="964"/>
      <c r="O36" s="964"/>
      <c r="P36" s="964"/>
      <c r="Q36" s="964"/>
      <c r="R36" s="964"/>
      <c r="S36" s="964"/>
      <c r="T36" s="964"/>
      <c r="U36" s="964"/>
      <c r="V36" s="964"/>
      <c r="W36" s="964"/>
      <c r="X36" s="964"/>
      <c r="Y36" s="964"/>
      <c r="Z36" s="964"/>
      <c r="AA36" s="965"/>
      <c r="AB36" s="118"/>
    </row>
    <row r="37" spans="2:28" s="91" customFormat="1" ht="80.25" customHeight="1" x14ac:dyDescent="0.2">
      <c r="B37" s="92"/>
      <c r="C37" s="641" t="s">
        <v>165</v>
      </c>
      <c r="D37" s="642"/>
      <c r="E37" s="642"/>
      <c r="F37" s="642"/>
      <c r="G37" s="643"/>
      <c r="H37" s="69">
        <v>99</v>
      </c>
      <c r="I37" s="39">
        <v>100</v>
      </c>
      <c r="J37" s="40">
        <f>H37/I37</f>
        <v>0.99</v>
      </c>
      <c r="K37" s="963" t="s">
        <v>166</v>
      </c>
      <c r="L37" s="964"/>
      <c r="M37" s="964"/>
      <c r="N37" s="964"/>
      <c r="O37" s="964"/>
      <c r="P37" s="964"/>
      <c r="Q37" s="964"/>
      <c r="R37" s="964"/>
      <c r="S37" s="964"/>
      <c r="T37" s="964"/>
      <c r="U37" s="964"/>
      <c r="V37" s="964"/>
      <c r="W37" s="964"/>
      <c r="X37" s="964"/>
      <c r="Y37" s="964"/>
      <c r="Z37" s="964"/>
      <c r="AA37" s="965"/>
      <c r="AB37" s="118"/>
    </row>
    <row r="38" spans="2:28" s="91" customFormat="1" ht="12" customHeight="1" x14ac:dyDescent="0.2">
      <c r="B38" s="92"/>
      <c r="C38" s="893"/>
      <c r="D38" s="955"/>
      <c r="E38" s="955"/>
      <c r="F38" s="955"/>
      <c r="G38" s="956"/>
      <c r="H38" s="69"/>
      <c r="I38" s="69"/>
      <c r="J38" s="40"/>
      <c r="K38" s="960"/>
      <c r="L38" s="961"/>
      <c r="M38" s="961"/>
      <c r="N38" s="961"/>
      <c r="O38" s="961"/>
      <c r="P38" s="961"/>
      <c r="Q38" s="961"/>
      <c r="R38" s="961"/>
      <c r="S38" s="961"/>
      <c r="T38" s="961"/>
      <c r="U38" s="961"/>
      <c r="V38" s="961"/>
      <c r="W38" s="961"/>
      <c r="X38" s="961"/>
      <c r="Y38" s="961"/>
      <c r="Z38" s="961"/>
      <c r="AA38" s="962"/>
      <c r="AB38" s="118"/>
    </row>
    <row r="39" spans="2:28" s="91" customFormat="1" ht="12" customHeight="1" x14ac:dyDescent="0.2">
      <c r="B39" s="92"/>
      <c r="C39" s="893"/>
      <c r="D39" s="955"/>
      <c r="E39" s="955"/>
      <c r="F39" s="955"/>
      <c r="G39" s="956"/>
      <c r="H39" s="69"/>
      <c r="I39" s="69"/>
      <c r="J39" s="40"/>
      <c r="K39" s="960"/>
      <c r="L39" s="961"/>
      <c r="M39" s="961"/>
      <c r="N39" s="961"/>
      <c r="O39" s="961"/>
      <c r="P39" s="961"/>
      <c r="Q39" s="961"/>
      <c r="R39" s="961"/>
      <c r="S39" s="961"/>
      <c r="T39" s="961"/>
      <c r="U39" s="961"/>
      <c r="V39" s="961"/>
      <c r="W39" s="961"/>
      <c r="X39" s="961"/>
      <c r="Y39" s="961"/>
      <c r="Z39" s="961"/>
      <c r="AA39" s="962"/>
      <c r="AB39" s="118"/>
    </row>
    <row r="40" spans="2:28" s="91" customFormat="1" ht="12" x14ac:dyDescent="0.2">
      <c r="B40" s="92"/>
      <c r="C40" s="893"/>
      <c r="D40" s="955"/>
      <c r="E40" s="955"/>
      <c r="F40" s="955"/>
      <c r="G40" s="956"/>
      <c r="H40" s="69"/>
      <c r="I40" s="69"/>
      <c r="J40" s="40"/>
      <c r="K40" s="957"/>
      <c r="L40" s="958"/>
      <c r="M40" s="958"/>
      <c r="N40" s="958"/>
      <c r="O40" s="958"/>
      <c r="P40" s="958"/>
      <c r="Q40" s="958"/>
      <c r="R40" s="958"/>
      <c r="S40" s="958"/>
      <c r="T40" s="958"/>
      <c r="U40" s="958"/>
      <c r="V40" s="958"/>
      <c r="W40" s="958"/>
      <c r="X40" s="958"/>
      <c r="Y40" s="958"/>
      <c r="Z40" s="958"/>
      <c r="AA40" s="959"/>
      <c r="AB40" s="118"/>
    </row>
    <row r="41" spans="2:28" s="91" customFormat="1" ht="12" x14ac:dyDescent="0.2">
      <c r="B41" s="92"/>
      <c r="C41" s="893"/>
      <c r="D41" s="955"/>
      <c r="E41" s="955"/>
      <c r="F41" s="955"/>
      <c r="G41" s="956"/>
      <c r="H41" s="69"/>
      <c r="I41" s="69"/>
      <c r="J41" s="40"/>
      <c r="K41" s="957"/>
      <c r="L41" s="958"/>
      <c r="M41" s="958"/>
      <c r="N41" s="958"/>
      <c r="O41" s="958"/>
      <c r="P41" s="958"/>
      <c r="Q41" s="958"/>
      <c r="R41" s="958"/>
      <c r="S41" s="958"/>
      <c r="T41" s="958"/>
      <c r="U41" s="958"/>
      <c r="V41" s="958"/>
      <c r="W41" s="958"/>
      <c r="X41" s="958"/>
      <c r="Y41" s="958"/>
      <c r="Z41" s="958"/>
      <c r="AA41" s="959"/>
      <c r="AB41" s="118"/>
    </row>
    <row r="42" spans="2:28" s="91" customFormat="1" ht="12.75" thickBot="1" x14ac:dyDescent="0.25">
      <c r="B42" s="92"/>
      <c r="C42" s="893"/>
      <c r="D42" s="955"/>
      <c r="E42" s="955"/>
      <c r="F42" s="955"/>
      <c r="G42" s="956"/>
      <c r="H42" s="71"/>
      <c r="I42" s="71"/>
      <c r="J42" s="40"/>
      <c r="K42" s="790"/>
      <c r="L42" s="791"/>
      <c r="M42" s="791"/>
      <c r="N42" s="791"/>
      <c r="O42" s="791"/>
      <c r="P42" s="791"/>
      <c r="Q42" s="791"/>
      <c r="R42" s="791"/>
      <c r="S42" s="791"/>
      <c r="T42" s="791"/>
      <c r="U42" s="791"/>
      <c r="V42" s="791"/>
      <c r="W42" s="791"/>
      <c r="X42" s="791"/>
      <c r="Y42" s="791"/>
      <c r="Z42" s="791"/>
      <c r="AA42" s="792"/>
      <c r="AB42" s="118"/>
    </row>
    <row r="43" spans="2:28" s="91" customFormat="1" ht="15.75" customHeight="1" thickBot="1" x14ac:dyDescent="0.25">
      <c r="B43" s="92"/>
      <c r="C43" s="750" t="s">
        <v>51</v>
      </c>
      <c r="D43" s="751"/>
      <c r="E43" s="751"/>
      <c r="F43" s="751"/>
      <c r="G43" s="752"/>
      <c r="H43" s="72"/>
      <c r="I43" s="72"/>
      <c r="J43" s="119"/>
      <c r="K43" s="753"/>
      <c r="L43" s="754"/>
      <c r="M43" s="754"/>
      <c r="N43" s="754"/>
      <c r="O43" s="754"/>
      <c r="P43" s="754"/>
      <c r="Q43" s="754"/>
      <c r="R43" s="754"/>
      <c r="S43" s="754"/>
      <c r="T43" s="754"/>
      <c r="U43" s="754"/>
      <c r="V43" s="754"/>
      <c r="W43" s="754"/>
      <c r="X43" s="754"/>
      <c r="Y43" s="754"/>
      <c r="Z43" s="754"/>
      <c r="AA43" s="755"/>
      <c r="AB43" s="118"/>
    </row>
    <row r="44" spans="2:28" s="91" customFormat="1" ht="5.25" customHeight="1" x14ac:dyDescent="0.2">
      <c r="B44" s="92"/>
      <c r="C44" s="98"/>
      <c r="D44" s="98"/>
      <c r="E44" s="98"/>
      <c r="F44" s="98"/>
      <c r="G44" s="98"/>
      <c r="H44" s="99"/>
      <c r="I44" s="99"/>
      <c r="J44" s="75"/>
      <c r="K44" s="98"/>
      <c r="L44" s="98"/>
      <c r="M44" s="98"/>
      <c r="N44" s="98"/>
      <c r="O44" s="98"/>
      <c r="P44" s="98"/>
      <c r="Q44" s="98"/>
      <c r="R44" s="98"/>
      <c r="S44" s="98"/>
      <c r="T44" s="98"/>
      <c r="U44" s="98"/>
      <c r="V44" s="98"/>
      <c r="W44" s="98"/>
      <c r="X44" s="98"/>
      <c r="Y44" s="98"/>
      <c r="Z44" s="98"/>
      <c r="AA44" s="98"/>
      <c r="AB44" s="118"/>
    </row>
    <row r="45" spans="2:28" s="91" customFormat="1" ht="12.75" thickBot="1" x14ac:dyDescent="0.25">
      <c r="B45" s="92"/>
      <c r="C45" s="98"/>
      <c r="D45" s="98"/>
      <c r="E45" s="98"/>
      <c r="F45" s="98"/>
      <c r="G45" s="98"/>
      <c r="H45" s="99"/>
      <c r="I45" s="99"/>
      <c r="J45" s="75"/>
      <c r="K45" s="98"/>
      <c r="L45" s="98"/>
      <c r="M45" s="98"/>
      <c r="N45" s="98"/>
      <c r="O45" s="98"/>
      <c r="P45" s="98"/>
      <c r="Q45" s="98"/>
      <c r="R45" s="98"/>
      <c r="S45" s="98"/>
      <c r="T45" s="98"/>
      <c r="U45" s="98"/>
      <c r="V45" s="98"/>
      <c r="W45" s="98"/>
      <c r="X45" s="98"/>
      <c r="Y45" s="98"/>
      <c r="Z45" s="98"/>
      <c r="AA45" s="98"/>
      <c r="AB45" s="118"/>
    </row>
    <row r="46" spans="2:28" s="91" customFormat="1" ht="12" x14ac:dyDescent="0.2">
      <c r="B46" s="92"/>
      <c r="C46" s="756" t="s">
        <v>52</v>
      </c>
      <c r="D46" s="757"/>
      <c r="E46" s="757"/>
      <c r="F46" s="757"/>
      <c r="G46" s="757"/>
      <c r="H46" s="757"/>
      <c r="I46" s="757"/>
      <c r="J46" s="757"/>
      <c r="K46" s="757"/>
      <c r="L46" s="757"/>
      <c r="M46" s="757"/>
      <c r="N46" s="757"/>
      <c r="O46" s="757"/>
      <c r="P46" s="757"/>
      <c r="Q46" s="757"/>
      <c r="R46" s="757"/>
      <c r="S46" s="757"/>
      <c r="T46" s="757"/>
      <c r="U46" s="757"/>
      <c r="V46" s="757"/>
      <c r="W46" s="757"/>
      <c r="X46" s="757"/>
      <c r="Y46" s="757"/>
      <c r="Z46" s="757"/>
      <c r="AA46" s="758"/>
      <c r="AB46" s="118"/>
    </row>
    <row r="47" spans="2:28" s="100" customFormat="1" ht="12.75" thickBot="1" x14ac:dyDescent="0.25">
      <c r="B47" s="101"/>
      <c r="C47" s="759"/>
      <c r="D47" s="877"/>
      <c r="E47" s="877"/>
      <c r="F47" s="877"/>
      <c r="G47" s="877"/>
      <c r="H47" s="877"/>
      <c r="I47" s="877"/>
      <c r="J47" s="877"/>
      <c r="K47" s="877"/>
      <c r="L47" s="877"/>
      <c r="M47" s="877"/>
      <c r="N47" s="877"/>
      <c r="O47" s="877"/>
      <c r="P47" s="877"/>
      <c r="Q47" s="877"/>
      <c r="R47" s="877"/>
      <c r="S47" s="877"/>
      <c r="T47" s="877"/>
      <c r="U47" s="877"/>
      <c r="V47" s="877"/>
      <c r="W47" s="877"/>
      <c r="X47" s="877"/>
      <c r="Y47" s="877"/>
      <c r="Z47" s="877"/>
      <c r="AA47" s="761"/>
      <c r="AB47" s="118"/>
    </row>
    <row r="48" spans="2:28" s="100" customFormat="1" ht="12" x14ac:dyDescent="0.2">
      <c r="B48" s="101"/>
      <c r="C48" s="878"/>
      <c r="D48" s="879"/>
      <c r="E48" s="879"/>
      <c r="F48" s="879"/>
      <c r="G48" s="879"/>
      <c r="H48" s="879"/>
      <c r="I48" s="879"/>
      <c r="J48" s="879"/>
      <c r="K48" s="879"/>
      <c r="L48" s="879"/>
      <c r="M48" s="879"/>
      <c r="N48" s="879"/>
      <c r="O48" s="879"/>
      <c r="P48" s="879"/>
      <c r="Q48" s="879"/>
      <c r="R48" s="879"/>
      <c r="S48" s="879"/>
      <c r="T48" s="879"/>
      <c r="U48" s="879"/>
      <c r="V48" s="879"/>
      <c r="W48" s="879"/>
      <c r="X48" s="879"/>
      <c r="Y48" s="879"/>
      <c r="Z48" s="879"/>
      <c r="AA48" s="880"/>
      <c r="AB48" s="118"/>
    </row>
    <row r="49" spans="2:28" s="100" customFormat="1" ht="12" x14ac:dyDescent="0.2">
      <c r="B49" s="101"/>
      <c r="C49" s="881"/>
      <c r="D49" s="882"/>
      <c r="E49" s="882"/>
      <c r="F49" s="882"/>
      <c r="G49" s="882"/>
      <c r="H49" s="882"/>
      <c r="I49" s="882"/>
      <c r="J49" s="882"/>
      <c r="K49" s="882"/>
      <c r="L49" s="882"/>
      <c r="M49" s="882"/>
      <c r="N49" s="882"/>
      <c r="O49" s="882"/>
      <c r="P49" s="882"/>
      <c r="Q49" s="882"/>
      <c r="R49" s="882"/>
      <c r="S49" s="882"/>
      <c r="T49" s="882"/>
      <c r="U49" s="882"/>
      <c r="V49" s="882"/>
      <c r="W49" s="882"/>
      <c r="X49" s="882"/>
      <c r="Y49" s="882"/>
      <c r="Z49" s="882"/>
      <c r="AA49" s="883"/>
      <c r="AB49" s="118"/>
    </row>
    <row r="50" spans="2:28" s="100" customFormat="1" ht="12" x14ac:dyDescent="0.2">
      <c r="B50" s="101"/>
      <c r="C50" s="881"/>
      <c r="D50" s="882"/>
      <c r="E50" s="882"/>
      <c r="F50" s="882"/>
      <c r="G50" s="882"/>
      <c r="H50" s="882"/>
      <c r="I50" s="882"/>
      <c r="J50" s="882"/>
      <c r="K50" s="882"/>
      <c r="L50" s="882"/>
      <c r="M50" s="882"/>
      <c r="N50" s="882"/>
      <c r="O50" s="882"/>
      <c r="P50" s="882"/>
      <c r="Q50" s="882"/>
      <c r="R50" s="882"/>
      <c r="S50" s="882"/>
      <c r="T50" s="882"/>
      <c r="U50" s="882"/>
      <c r="V50" s="882"/>
      <c r="W50" s="882"/>
      <c r="X50" s="882"/>
      <c r="Y50" s="882"/>
      <c r="Z50" s="882"/>
      <c r="AA50" s="883"/>
      <c r="AB50" s="118"/>
    </row>
    <row r="51" spans="2:28" s="100" customFormat="1" ht="12" x14ac:dyDescent="0.2">
      <c r="B51" s="101"/>
      <c r="C51" s="881"/>
      <c r="D51" s="882"/>
      <c r="E51" s="882"/>
      <c r="F51" s="882"/>
      <c r="G51" s="882"/>
      <c r="H51" s="882"/>
      <c r="I51" s="882"/>
      <c r="J51" s="882"/>
      <c r="K51" s="882"/>
      <c r="L51" s="882"/>
      <c r="M51" s="882"/>
      <c r="N51" s="882"/>
      <c r="O51" s="882"/>
      <c r="P51" s="882"/>
      <c r="Q51" s="882"/>
      <c r="R51" s="882"/>
      <c r="S51" s="882"/>
      <c r="T51" s="882"/>
      <c r="U51" s="882"/>
      <c r="V51" s="882"/>
      <c r="W51" s="882"/>
      <c r="X51" s="882"/>
      <c r="Y51" s="882"/>
      <c r="Z51" s="882"/>
      <c r="AA51" s="883"/>
      <c r="AB51" s="118"/>
    </row>
    <row r="52" spans="2:28" s="100" customFormat="1" ht="12" x14ac:dyDescent="0.2">
      <c r="B52" s="101"/>
      <c r="C52" s="881"/>
      <c r="D52" s="882"/>
      <c r="E52" s="882"/>
      <c r="F52" s="882"/>
      <c r="G52" s="882"/>
      <c r="H52" s="882"/>
      <c r="I52" s="882"/>
      <c r="J52" s="882"/>
      <c r="K52" s="882"/>
      <c r="L52" s="882"/>
      <c r="M52" s="882"/>
      <c r="N52" s="882"/>
      <c r="O52" s="882"/>
      <c r="P52" s="882"/>
      <c r="Q52" s="882"/>
      <c r="R52" s="882"/>
      <c r="S52" s="882"/>
      <c r="T52" s="882"/>
      <c r="U52" s="882"/>
      <c r="V52" s="882"/>
      <c r="W52" s="882"/>
      <c r="X52" s="882"/>
      <c r="Y52" s="882"/>
      <c r="Z52" s="882"/>
      <c r="AA52" s="883"/>
      <c r="AB52" s="118"/>
    </row>
    <row r="53" spans="2:28" s="100" customFormat="1" ht="12" x14ac:dyDescent="0.2">
      <c r="B53" s="101"/>
      <c r="C53" s="881"/>
      <c r="D53" s="882"/>
      <c r="E53" s="882"/>
      <c r="F53" s="882"/>
      <c r="G53" s="882"/>
      <c r="H53" s="882"/>
      <c r="I53" s="882"/>
      <c r="J53" s="882"/>
      <c r="K53" s="882"/>
      <c r="L53" s="882"/>
      <c r="M53" s="882"/>
      <c r="N53" s="882"/>
      <c r="O53" s="882"/>
      <c r="P53" s="882"/>
      <c r="Q53" s="882"/>
      <c r="R53" s="882"/>
      <c r="S53" s="882"/>
      <c r="T53" s="882"/>
      <c r="U53" s="882"/>
      <c r="V53" s="882"/>
      <c r="W53" s="882"/>
      <c r="X53" s="882"/>
      <c r="Y53" s="882"/>
      <c r="Z53" s="882"/>
      <c r="AA53" s="883"/>
      <c r="AB53" s="118"/>
    </row>
    <row r="54" spans="2:28" s="100" customFormat="1" ht="156.75" customHeight="1" thickBot="1" x14ac:dyDescent="0.25">
      <c r="B54" s="101"/>
      <c r="C54" s="884"/>
      <c r="D54" s="885"/>
      <c r="E54" s="885"/>
      <c r="F54" s="885"/>
      <c r="G54" s="885"/>
      <c r="H54" s="885"/>
      <c r="I54" s="885"/>
      <c r="J54" s="885"/>
      <c r="K54" s="885"/>
      <c r="L54" s="885"/>
      <c r="M54" s="885"/>
      <c r="N54" s="885"/>
      <c r="O54" s="885"/>
      <c r="P54" s="885"/>
      <c r="Q54" s="885"/>
      <c r="R54" s="885"/>
      <c r="S54" s="885"/>
      <c r="T54" s="885"/>
      <c r="U54" s="885"/>
      <c r="V54" s="885"/>
      <c r="W54" s="885"/>
      <c r="X54" s="885"/>
      <c r="Y54" s="885"/>
      <c r="Z54" s="885"/>
      <c r="AA54" s="886"/>
      <c r="AB54" s="118"/>
    </row>
    <row r="55" spans="2:28" s="100" customFormat="1" ht="12" x14ac:dyDescent="0.2">
      <c r="B55" s="102"/>
      <c r="C55" s="103"/>
      <c r="D55" s="103"/>
      <c r="E55" s="103"/>
      <c r="F55" s="103"/>
      <c r="G55" s="103"/>
      <c r="H55" s="103"/>
      <c r="I55" s="103"/>
      <c r="J55" s="103"/>
      <c r="K55" s="103"/>
      <c r="L55" s="103"/>
      <c r="M55" s="103"/>
      <c r="N55" s="103"/>
      <c r="O55" s="103"/>
      <c r="P55" s="103"/>
      <c r="Q55" s="103"/>
      <c r="R55" s="103"/>
      <c r="S55" s="103"/>
      <c r="T55" s="103"/>
      <c r="U55" s="103"/>
      <c r="V55" s="103"/>
      <c r="W55" s="103"/>
      <c r="X55" s="103"/>
      <c r="Y55" s="103"/>
      <c r="Z55" s="103"/>
      <c r="AA55" s="103"/>
      <c r="AB55" s="120"/>
    </row>
    <row r="56" spans="2:28" s="100" customFormat="1" ht="12.75" thickBot="1" x14ac:dyDescent="0.25">
      <c r="B56" s="104"/>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c r="AA56" s="105"/>
      <c r="AB56" s="121"/>
    </row>
    <row r="57" spans="2:28" s="100" customFormat="1" ht="12" x14ac:dyDescent="0.2">
      <c r="B57" s="106"/>
      <c r="C57" s="771" t="s">
        <v>46</v>
      </c>
      <c r="D57" s="772"/>
      <c r="E57" s="772"/>
      <c r="F57" s="772"/>
      <c r="G57" s="773"/>
      <c r="H57" s="771" t="s">
        <v>91</v>
      </c>
      <c r="I57" s="773"/>
      <c r="J57" s="771" t="s">
        <v>64</v>
      </c>
      <c r="K57" s="772"/>
      <c r="L57" s="772"/>
      <c r="M57" s="773"/>
      <c r="N57" s="771" t="s">
        <v>53</v>
      </c>
      <c r="O57" s="772"/>
      <c r="P57" s="772"/>
      <c r="Q57" s="772"/>
      <c r="R57" s="772"/>
      <c r="S57" s="772"/>
      <c r="T57" s="772"/>
      <c r="U57" s="773"/>
      <c r="V57" s="777" t="s">
        <v>54</v>
      </c>
      <c r="W57" s="777"/>
      <c r="X57" s="777"/>
      <c r="Y57" s="777"/>
      <c r="Z57" s="777"/>
      <c r="AA57" s="778"/>
      <c r="AB57" s="122"/>
    </row>
    <row r="58" spans="2:28" s="100" customFormat="1" ht="12" x14ac:dyDescent="0.2">
      <c r="B58" s="86"/>
      <c r="C58" s="774"/>
      <c r="D58" s="888"/>
      <c r="E58" s="888"/>
      <c r="F58" s="888"/>
      <c r="G58" s="776"/>
      <c r="H58" s="774"/>
      <c r="I58" s="776"/>
      <c r="J58" s="774"/>
      <c r="K58" s="888"/>
      <c r="L58" s="888"/>
      <c r="M58" s="776"/>
      <c r="N58" s="774"/>
      <c r="O58" s="888"/>
      <c r="P58" s="888"/>
      <c r="Q58" s="888"/>
      <c r="R58" s="888"/>
      <c r="S58" s="888"/>
      <c r="T58" s="888"/>
      <c r="U58" s="776"/>
      <c r="V58" s="889"/>
      <c r="W58" s="889"/>
      <c r="X58" s="889"/>
      <c r="Y58" s="889"/>
      <c r="Z58" s="889"/>
      <c r="AA58" s="780"/>
      <c r="AB58" s="122"/>
    </row>
    <row r="59" spans="2:28" s="100" customFormat="1" ht="12.75" thickBot="1" x14ac:dyDescent="0.25">
      <c r="B59" s="86"/>
      <c r="C59" s="774"/>
      <c r="D59" s="888"/>
      <c r="E59" s="888"/>
      <c r="F59" s="888"/>
      <c r="G59" s="776"/>
      <c r="H59" s="774"/>
      <c r="I59" s="776"/>
      <c r="J59" s="774"/>
      <c r="K59" s="888"/>
      <c r="L59" s="888"/>
      <c r="M59" s="776"/>
      <c r="N59" s="950"/>
      <c r="O59" s="951"/>
      <c r="P59" s="951"/>
      <c r="Q59" s="951"/>
      <c r="R59" s="951"/>
      <c r="S59" s="951"/>
      <c r="T59" s="951"/>
      <c r="U59" s="952"/>
      <c r="V59" s="953"/>
      <c r="W59" s="953"/>
      <c r="X59" s="953"/>
      <c r="Y59" s="953"/>
      <c r="Z59" s="953"/>
      <c r="AA59" s="954"/>
      <c r="AB59" s="122"/>
    </row>
    <row r="60" spans="2:28" s="100" customFormat="1" ht="15" customHeight="1" x14ac:dyDescent="0.2">
      <c r="B60" s="106"/>
      <c r="C60" s="944"/>
      <c r="D60" s="945"/>
      <c r="E60" s="945"/>
      <c r="F60" s="945"/>
      <c r="G60" s="945"/>
      <c r="H60" s="945"/>
      <c r="I60" s="945"/>
      <c r="J60" s="945"/>
      <c r="K60" s="945"/>
      <c r="L60" s="945"/>
      <c r="M60" s="945"/>
      <c r="N60" s="946"/>
      <c r="O60" s="947"/>
      <c r="P60" s="947"/>
      <c r="Q60" s="947"/>
      <c r="R60" s="947"/>
      <c r="S60" s="947"/>
      <c r="T60" s="947"/>
      <c r="U60" s="948"/>
      <c r="V60" s="946"/>
      <c r="W60" s="947"/>
      <c r="X60" s="947"/>
      <c r="Y60" s="947"/>
      <c r="Z60" s="947"/>
      <c r="AA60" s="949"/>
      <c r="AB60" s="123"/>
    </row>
    <row r="61" spans="2:28" s="100" customFormat="1" ht="12" x14ac:dyDescent="0.2">
      <c r="B61" s="106"/>
      <c r="C61" s="938"/>
      <c r="D61" s="939"/>
      <c r="E61" s="939"/>
      <c r="F61" s="939"/>
      <c r="G61" s="939"/>
      <c r="H61" s="939"/>
      <c r="I61" s="939"/>
      <c r="J61" s="939"/>
      <c r="K61" s="939"/>
      <c r="L61" s="939"/>
      <c r="M61" s="939"/>
      <c r="N61" s="940"/>
      <c r="O61" s="941"/>
      <c r="P61" s="941"/>
      <c r="Q61" s="941"/>
      <c r="R61" s="941"/>
      <c r="S61" s="941"/>
      <c r="T61" s="941"/>
      <c r="U61" s="942"/>
      <c r="V61" s="940"/>
      <c r="W61" s="941"/>
      <c r="X61" s="941"/>
      <c r="Y61" s="941"/>
      <c r="Z61" s="941"/>
      <c r="AA61" s="943"/>
      <c r="AB61" s="123"/>
    </row>
    <row r="62" spans="2:28" s="100" customFormat="1" ht="12" x14ac:dyDescent="0.2">
      <c r="B62" s="106"/>
      <c r="C62" s="938"/>
      <c r="D62" s="939"/>
      <c r="E62" s="939"/>
      <c r="F62" s="939"/>
      <c r="G62" s="939"/>
      <c r="H62" s="939"/>
      <c r="I62" s="939"/>
      <c r="J62" s="939"/>
      <c r="K62" s="939"/>
      <c r="L62" s="939"/>
      <c r="M62" s="939"/>
      <c r="N62" s="940"/>
      <c r="O62" s="941"/>
      <c r="P62" s="941"/>
      <c r="Q62" s="941"/>
      <c r="R62" s="941"/>
      <c r="S62" s="941"/>
      <c r="T62" s="941"/>
      <c r="U62" s="942"/>
      <c r="V62" s="940"/>
      <c r="W62" s="941"/>
      <c r="X62" s="941"/>
      <c r="Y62" s="941"/>
      <c r="Z62" s="941"/>
      <c r="AA62" s="943"/>
      <c r="AB62" s="123"/>
    </row>
    <row r="63" spans="2:28" s="100" customFormat="1" ht="12" x14ac:dyDescent="0.2">
      <c r="B63" s="106"/>
      <c r="C63" s="938"/>
      <c r="D63" s="939"/>
      <c r="E63" s="939"/>
      <c r="F63" s="939"/>
      <c r="G63" s="939"/>
      <c r="H63" s="939"/>
      <c r="I63" s="939"/>
      <c r="J63" s="939"/>
      <c r="K63" s="939"/>
      <c r="L63" s="939"/>
      <c r="M63" s="939"/>
      <c r="N63" s="940"/>
      <c r="O63" s="941"/>
      <c r="P63" s="941"/>
      <c r="Q63" s="941"/>
      <c r="R63" s="941"/>
      <c r="S63" s="941"/>
      <c r="T63" s="941"/>
      <c r="U63" s="942"/>
      <c r="V63" s="940"/>
      <c r="W63" s="941"/>
      <c r="X63" s="941"/>
      <c r="Y63" s="941"/>
      <c r="Z63" s="941"/>
      <c r="AA63" s="943"/>
      <c r="AB63" s="123"/>
    </row>
    <row r="64" spans="2:28" s="100" customFormat="1" ht="15.75" customHeight="1" thickBot="1" x14ac:dyDescent="0.25">
      <c r="B64" s="106"/>
      <c r="C64" s="934"/>
      <c r="D64" s="935"/>
      <c r="E64" s="935"/>
      <c r="F64" s="935"/>
      <c r="G64" s="935"/>
      <c r="H64" s="935"/>
      <c r="I64" s="935"/>
      <c r="J64" s="935"/>
      <c r="K64" s="935"/>
      <c r="L64" s="935"/>
      <c r="M64" s="935"/>
      <c r="N64" s="921"/>
      <c r="O64" s="936"/>
      <c r="P64" s="936"/>
      <c r="Q64" s="936"/>
      <c r="R64" s="936"/>
      <c r="S64" s="936"/>
      <c r="T64" s="936"/>
      <c r="U64" s="922"/>
      <c r="V64" s="921"/>
      <c r="W64" s="936"/>
      <c r="X64" s="936"/>
      <c r="Y64" s="936"/>
      <c r="Z64" s="936"/>
      <c r="AA64" s="937"/>
      <c r="AB64" s="123"/>
    </row>
    <row r="65" spans="2:28" s="100" customFormat="1" ht="12" x14ac:dyDescent="0.2">
      <c r="B65" s="108"/>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24"/>
    </row>
    <row r="66" spans="2:28" s="100" customFormat="1" ht="12" x14ac:dyDescent="0.2"/>
    <row r="67" spans="2:28" s="100" customFormat="1" ht="12" x14ac:dyDescent="0.2"/>
    <row r="68" spans="2:28" s="100" customFormat="1" ht="12" x14ac:dyDescent="0.2"/>
    <row r="69" spans="2:28" s="100" customFormat="1" ht="12" x14ac:dyDescent="0.2"/>
    <row r="70" spans="2:28" s="100" customFormat="1" ht="12" x14ac:dyDescent="0.2"/>
    <row r="71" spans="2:28" s="100" customFormat="1" ht="12" x14ac:dyDescent="0.2"/>
    <row r="72" spans="2:28" s="100" customFormat="1" ht="12" x14ac:dyDescent="0.2"/>
    <row r="73" spans="2:28" s="100" customFormat="1" ht="12" x14ac:dyDescent="0.2"/>
    <row r="74" spans="2:28" s="100" customFormat="1" ht="12" x14ac:dyDescent="0.2"/>
    <row r="75" spans="2:28" s="100" customFormat="1" ht="12" x14ac:dyDescent="0.2"/>
    <row r="104" ht="6" customHeight="1" x14ac:dyDescent="0.2"/>
  </sheetData>
  <mergeCells count="108">
    <mergeCell ref="C10:H11"/>
    <mergeCell ref="I10:Q11"/>
    <mergeCell ref="R10:U10"/>
    <mergeCell ref="V10:AA10"/>
    <mergeCell ref="R11:U11"/>
    <mergeCell ref="V11:AA11"/>
    <mergeCell ref="B2:G4"/>
    <mergeCell ref="H2:AB2"/>
    <mergeCell ref="H3:O3"/>
    <mergeCell ref="P3:AB3"/>
    <mergeCell ref="H4:AB4"/>
    <mergeCell ref="C7:H8"/>
    <mergeCell ref="I7:AA8"/>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C46:AA47"/>
    <mergeCell ref="C48:AA54"/>
    <mergeCell ref="C57:G59"/>
    <mergeCell ref="H57:I59"/>
    <mergeCell ref="J57:M59"/>
    <mergeCell ref="N57:U59"/>
    <mergeCell ref="V57:AA59"/>
    <mergeCell ref="C41:G41"/>
    <mergeCell ref="K41:AA41"/>
    <mergeCell ref="C42:G42"/>
    <mergeCell ref="K42:AA42"/>
    <mergeCell ref="C43:G43"/>
    <mergeCell ref="K43:AA43"/>
    <mergeCell ref="C60:G60"/>
    <mergeCell ref="H60:I60"/>
    <mergeCell ref="J60:M60"/>
    <mergeCell ref="N60:U60"/>
    <mergeCell ref="V60:AA60"/>
    <mergeCell ref="C61:G61"/>
    <mergeCell ref="H61:I61"/>
    <mergeCell ref="J61:M61"/>
    <mergeCell ref="N61:U61"/>
    <mergeCell ref="V61:AA61"/>
    <mergeCell ref="C64:G64"/>
    <mergeCell ref="H64:I64"/>
    <mergeCell ref="J64:M64"/>
    <mergeCell ref="N64:U64"/>
    <mergeCell ref="V64:AA64"/>
    <mergeCell ref="C62:G62"/>
    <mergeCell ref="H62:I62"/>
    <mergeCell ref="J62:M62"/>
    <mergeCell ref="N62:U62"/>
    <mergeCell ref="V62:AA62"/>
    <mergeCell ref="C63:G63"/>
    <mergeCell ref="H63:I63"/>
    <mergeCell ref="J63:M63"/>
    <mergeCell ref="N63:U63"/>
    <mergeCell ref="V63:AA63"/>
  </mergeCells>
  <pageMargins left="0.7" right="0.7" top="0.75" bottom="0.75" header="0.3" footer="0.3"/>
  <drawing r:id="rId1"/>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07"/>
  <sheetViews>
    <sheetView workbookViewId="0">
      <selection activeCell="M21" sqref="M21:S21"/>
    </sheetView>
  </sheetViews>
  <sheetFormatPr baseColWidth="10" defaultColWidth="3.7109375" defaultRowHeight="14.25" x14ac:dyDescent="0.2"/>
  <cols>
    <col min="1" max="1" width="2" style="458" customWidth="1"/>
    <col min="2" max="2" width="2.85546875" style="458" customWidth="1"/>
    <col min="3" max="6" width="2.7109375" style="458" customWidth="1"/>
    <col min="7" max="7" width="4.28515625" style="458" customWidth="1"/>
    <col min="8" max="8" width="16.7109375" style="458" customWidth="1"/>
    <col min="9" max="9" width="15.7109375" style="458" customWidth="1"/>
    <col min="10" max="10" width="16" style="458" customWidth="1"/>
    <col min="11" max="15" width="5.28515625" style="458" customWidth="1"/>
    <col min="16" max="16" width="4.28515625" style="458" customWidth="1"/>
    <col min="17" max="17" width="5.28515625" style="458" customWidth="1"/>
    <col min="18" max="18" width="4.140625" style="458" customWidth="1"/>
    <col min="19" max="19" width="5.28515625" style="458" customWidth="1"/>
    <col min="20" max="20" width="4.42578125" style="458" customWidth="1"/>
    <col min="21" max="21" width="4.85546875" style="458" customWidth="1"/>
    <col min="22" max="25" width="5.28515625" style="458" customWidth="1"/>
    <col min="26" max="26" width="4.5703125" style="458" customWidth="1"/>
    <col min="27" max="27" width="5.28515625" style="458" customWidth="1"/>
    <col min="28" max="28" width="2" style="458" customWidth="1"/>
    <col min="29" max="29" width="1.5703125" style="458" customWidth="1"/>
    <col min="30" max="16384" width="3.7109375" style="458"/>
  </cols>
  <sheetData>
    <row r="1" spans="2:28" ht="9" customHeight="1" thickBot="1" x14ac:dyDescent="0.25">
      <c r="B1" s="442"/>
      <c r="C1" s="442"/>
      <c r="D1" s="442"/>
      <c r="E1" s="442"/>
      <c r="F1" s="442"/>
    </row>
    <row r="2" spans="2:28" ht="45.75" customHeight="1" x14ac:dyDescent="0.2">
      <c r="B2" s="719"/>
      <c r="C2" s="720"/>
      <c r="D2" s="720"/>
      <c r="E2" s="720"/>
      <c r="F2" s="720"/>
      <c r="G2" s="720"/>
      <c r="H2" s="2484" t="s">
        <v>0</v>
      </c>
      <c r="I2" s="2484"/>
      <c r="J2" s="2484"/>
      <c r="K2" s="2484"/>
      <c r="L2" s="2484"/>
      <c r="M2" s="2484"/>
      <c r="N2" s="2484"/>
      <c r="O2" s="2484"/>
      <c r="P2" s="2484"/>
      <c r="Q2" s="2484"/>
      <c r="R2" s="2484"/>
      <c r="S2" s="2484"/>
      <c r="T2" s="2484"/>
      <c r="U2" s="2484"/>
      <c r="V2" s="2484"/>
      <c r="W2" s="2484"/>
      <c r="X2" s="2484"/>
      <c r="Y2" s="2484"/>
      <c r="Z2" s="2484"/>
      <c r="AA2" s="2484"/>
      <c r="AB2" s="2485"/>
    </row>
    <row r="3" spans="2:28" ht="15" customHeight="1" x14ac:dyDescent="0.2">
      <c r="B3" s="721"/>
      <c r="C3" s="722"/>
      <c r="D3" s="722"/>
      <c r="E3" s="722"/>
      <c r="F3" s="722"/>
      <c r="G3" s="722"/>
      <c r="H3" s="727" t="s">
        <v>1</v>
      </c>
      <c r="I3" s="727"/>
      <c r="J3" s="727"/>
      <c r="K3" s="727"/>
      <c r="L3" s="727"/>
      <c r="M3" s="727"/>
      <c r="N3" s="727"/>
      <c r="O3" s="727"/>
      <c r="P3" s="727" t="s">
        <v>2</v>
      </c>
      <c r="Q3" s="727"/>
      <c r="R3" s="727"/>
      <c r="S3" s="727"/>
      <c r="T3" s="727"/>
      <c r="U3" s="727"/>
      <c r="V3" s="727"/>
      <c r="W3" s="727"/>
      <c r="X3" s="727"/>
      <c r="Y3" s="727"/>
      <c r="Z3" s="727"/>
      <c r="AA3" s="727"/>
      <c r="AB3" s="728"/>
    </row>
    <row r="4" spans="2:28" ht="15.75" customHeight="1" thickBot="1" x14ac:dyDescent="0.25">
      <c r="B4" s="723"/>
      <c r="C4" s="724"/>
      <c r="D4" s="724"/>
      <c r="E4" s="724"/>
      <c r="F4" s="724"/>
      <c r="G4" s="724"/>
      <c r="H4" s="729" t="s">
        <v>3</v>
      </c>
      <c r="I4" s="729"/>
      <c r="J4" s="729"/>
      <c r="K4" s="729"/>
      <c r="L4" s="729"/>
      <c r="M4" s="729"/>
      <c r="N4" s="729"/>
      <c r="O4" s="729"/>
      <c r="P4" s="729"/>
      <c r="Q4" s="729"/>
      <c r="R4" s="729"/>
      <c r="S4" s="729"/>
      <c r="T4" s="729"/>
      <c r="U4" s="729"/>
      <c r="V4" s="729"/>
      <c r="W4" s="729"/>
      <c r="X4" s="729"/>
      <c r="Y4" s="729"/>
      <c r="Z4" s="729"/>
      <c r="AA4" s="729"/>
      <c r="AB4" s="730"/>
    </row>
    <row r="5" spans="2:28" ht="8.25" customHeight="1" x14ac:dyDescent="0.2">
      <c r="H5" s="441"/>
      <c r="I5" s="441"/>
      <c r="J5" s="441"/>
      <c r="K5" s="441"/>
      <c r="L5" s="441"/>
      <c r="M5" s="441"/>
      <c r="N5" s="441"/>
      <c r="O5" s="441"/>
      <c r="P5" s="441"/>
      <c r="Q5" s="441"/>
      <c r="R5" s="441"/>
      <c r="S5" s="441"/>
      <c r="T5" s="441"/>
      <c r="U5" s="441"/>
      <c r="V5" s="441"/>
      <c r="W5" s="441"/>
      <c r="X5" s="441"/>
      <c r="Y5" s="441"/>
      <c r="Z5" s="441"/>
      <c r="AA5" s="441"/>
      <c r="AB5" s="441"/>
    </row>
    <row r="6" spans="2:28" ht="9" customHeight="1" thickBot="1" x14ac:dyDescent="0.25">
      <c r="B6" s="440"/>
      <c r="C6" s="437"/>
      <c r="D6" s="437"/>
      <c r="E6" s="437"/>
      <c r="F6" s="437"/>
      <c r="G6" s="437"/>
      <c r="H6" s="437"/>
      <c r="I6" s="439"/>
      <c r="J6" s="439"/>
      <c r="K6" s="439"/>
      <c r="L6" s="439"/>
      <c r="M6" s="439"/>
      <c r="N6" s="439"/>
      <c r="O6" s="439"/>
      <c r="P6" s="439"/>
      <c r="Q6" s="439"/>
      <c r="R6" s="438"/>
      <c r="S6" s="438"/>
      <c r="T6" s="438"/>
      <c r="U6" s="438"/>
      <c r="V6" s="438"/>
      <c r="W6" s="437"/>
      <c r="X6" s="437"/>
      <c r="Y6" s="437"/>
      <c r="Z6" s="437"/>
      <c r="AA6" s="437"/>
      <c r="AB6" s="436"/>
    </row>
    <row r="7" spans="2:28" ht="15" customHeight="1" x14ac:dyDescent="0.2">
      <c r="B7" s="433"/>
      <c r="C7" s="666" t="s">
        <v>4</v>
      </c>
      <c r="D7" s="667"/>
      <c r="E7" s="667"/>
      <c r="F7" s="667"/>
      <c r="G7" s="667"/>
      <c r="H7" s="668"/>
      <c r="I7" s="2478" t="s">
        <v>1204</v>
      </c>
      <c r="J7" s="2479"/>
      <c r="K7" s="2479"/>
      <c r="L7" s="2479"/>
      <c r="M7" s="2479"/>
      <c r="N7" s="2479"/>
      <c r="O7" s="2479"/>
      <c r="P7" s="2479"/>
      <c r="Q7" s="2479"/>
      <c r="R7" s="2479"/>
      <c r="S7" s="2479"/>
      <c r="T7" s="2479"/>
      <c r="U7" s="2479"/>
      <c r="V7" s="2479"/>
      <c r="W7" s="2479"/>
      <c r="X7" s="2479"/>
      <c r="Y7" s="2479"/>
      <c r="Z7" s="2479"/>
      <c r="AA7" s="2480"/>
      <c r="AB7" s="432"/>
    </row>
    <row r="8" spans="2:28" ht="9.75" customHeight="1" thickBot="1" x14ac:dyDescent="0.25">
      <c r="B8" s="433"/>
      <c r="C8" s="669"/>
      <c r="D8" s="670"/>
      <c r="E8" s="670"/>
      <c r="F8" s="670"/>
      <c r="G8" s="670"/>
      <c r="H8" s="671"/>
      <c r="I8" s="2481"/>
      <c r="J8" s="2482"/>
      <c r="K8" s="2482"/>
      <c r="L8" s="2482"/>
      <c r="M8" s="2482"/>
      <c r="N8" s="2482"/>
      <c r="O8" s="2482"/>
      <c r="P8" s="2482"/>
      <c r="Q8" s="2482"/>
      <c r="R8" s="2482"/>
      <c r="S8" s="2482"/>
      <c r="T8" s="2482"/>
      <c r="U8" s="2482"/>
      <c r="V8" s="2482"/>
      <c r="W8" s="2482"/>
      <c r="X8" s="2482"/>
      <c r="Y8" s="2482"/>
      <c r="Z8" s="2482"/>
      <c r="AA8" s="2483"/>
      <c r="AB8" s="432"/>
    </row>
    <row r="9" spans="2:28" ht="6.75" customHeight="1" thickBot="1" x14ac:dyDescent="0.25">
      <c r="B9" s="433"/>
      <c r="C9" s="434"/>
      <c r="D9" s="434"/>
      <c r="E9" s="434"/>
      <c r="F9" s="434"/>
      <c r="G9" s="434"/>
      <c r="H9" s="434"/>
      <c r="I9" s="435"/>
      <c r="J9" s="435"/>
      <c r="K9" s="435"/>
      <c r="L9" s="435"/>
      <c r="M9" s="435"/>
      <c r="N9" s="435"/>
      <c r="O9" s="435"/>
      <c r="P9" s="435"/>
      <c r="Q9" s="435"/>
      <c r="R9" s="431"/>
      <c r="S9" s="431"/>
      <c r="T9" s="431"/>
      <c r="U9" s="431"/>
      <c r="V9" s="431"/>
      <c r="W9" s="434"/>
      <c r="X9" s="434"/>
      <c r="Y9" s="434"/>
      <c r="Z9" s="434"/>
      <c r="AA9" s="480"/>
      <c r="AB9" s="432"/>
    </row>
    <row r="10" spans="2:28" ht="15" customHeight="1" thickBot="1" x14ac:dyDescent="0.25">
      <c r="B10" s="433"/>
      <c r="C10" s="666" t="s">
        <v>6</v>
      </c>
      <c r="D10" s="667"/>
      <c r="E10" s="667"/>
      <c r="F10" s="667"/>
      <c r="G10" s="667"/>
      <c r="H10" s="668"/>
      <c r="I10" s="2486" t="s">
        <v>1205</v>
      </c>
      <c r="J10" s="2487"/>
      <c r="K10" s="2487"/>
      <c r="L10" s="2487"/>
      <c r="M10" s="2487"/>
      <c r="N10" s="2487"/>
      <c r="O10" s="2487"/>
      <c r="P10" s="2487"/>
      <c r="Q10" s="2488"/>
      <c r="R10" s="708" t="s">
        <v>8</v>
      </c>
      <c r="S10" s="709"/>
      <c r="T10" s="709"/>
      <c r="U10" s="710"/>
      <c r="V10" s="608" t="s">
        <v>9</v>
      </c>
      <c r="W10" s="609"/>
      <c r="X10" s="609"/>
      <c r="Y10" s="609"/>
      <c r="Z10" s="609"/>
      <c r="AA10" s="610"/>
      <c r="AB10" s="432"/>
    </row>
    <row r="11" spans="2:28" ht="24" customHeight="1" thickBot="1" x14ac:dyDescent="0.25">
      <c r="B11" s="433"/>
      <c r="C11" s="669"/>
      <c r="D11" s="670"/>
      <c r="E11" s="670"/>
      <c r="F11" s="670"/>
      <c r="G11" s="670"/>
      <c r="H11" s="671"/>
      <c r="I11" s="2489"/>
      <c r="J11" s="2490"/>
      <c r="K11" s="2490"/>
      <c r="L11" s="2490"/>
      <c r="M11" s="2490"/>
      <c r="N11" s="2490"/>
      <c r="O11" s="2490"/>
      <c r="P11" s="2490"/>
      <c r="Q11" s="2491"/>
      <c r="R11" s="640" t="s">
        <v>1206</v>
      </c>
      <c r="S11" s="717"/>
      <c r="T11" s="717"/>
      <c r="U11" s="718"/>
      <c r="V11" s="2492">
        <v>11</v>
      </c>
      <c r="W11" s="2493"/>
      <c r="X11" s="2493"/>
      <c r="Y11" s="2493"/>
      <c r="Z11" s="2493"/>
      <c r="AA11" s="2494"/>
      <c r="AB11" s="432"/>
    </row>
    <row r="12" spans="2:28" ht="5.25" customHeight="1" thickBot="1" x14ac:dyDescent="0.25">
      <c r="B12" s="425"/>
      <c r="C12" s="428"/>
      <c r="D12" s="428"/>
      <c r="E12" s="428"/>
      <c r="F12" s="428"/>
      <c r="G12" s="428"/>
      <c r="H12" s="428"/>
      <c r="I12" s="428"/>
      <c r="J12" s="428"/>
      <c r="K12" s="428"/>
      <c r="L12" s="428"/>
      <c r="M12" s="428"/>
      <c r="N12" s="428"/>
      <c r="O12" s="428"/>
      <c r="P12" s="428"/>
      <c r="Q12" s="428"/>
      <c r="R12" s="428"/>
      <c r="S12" s="428"/>
      <c r="T12" s="428"/>
      <c r="U12" s="428"/>
      <c r="V12" s="428"/>
      <c r="W12" s="428"/>
      <c r="X12" s="428"/>
      <c r="Y12" s="428"/>
      <c r="Z12" s="428"/>
      <c r="AA12" s="481"/>
      <c r="AB12" s="424"/>
    </row>
    <row r="13" spans="2:28" ht="15" customHeight="1" x14ac:dyDescent="0.2">
      <c r="B13" s="425"/>
      <c r="C13" s="2495" t="s">
        <v>11</v>
      </c>
      <c r="D13" s="2496"/>
      <c r="E13" s="2496"/>
      <c r="F13" s="2496"/>
      <c r="G13" s="2496"/>
      <c r="H13" s="2497"/>
      <c r="I13" s="672" t="s">
        <v>1207</v>
      </c>
      <c r="J13" s="673"/>
      <c r="K13" s="673"/>
      <c r="L13" s="673"/>
      <c r="M13" s="673"/>
      <c r="N13" s="673"/>
      <c r="O13" s="673"/>
      <c r="P13" s="673"/>
      <c r="Q13" s="673"/>
      <c r="R13" s="673"/>
      <c r="S13" s="674"/>
      <c r="T13" s="2501" t="s">
        <v>13</v>
      </c>
      <c r="U13" s="2502"/>
      <c r="V13" s="2502"/>
      <c r="W13" s="2502"/>
      <c r="X13" s="2502"/>
      <c r="Y13" s="2502"/>
      <c r="Z13" s="2502"/>
      <c r="AA13" s="2503"/>
      <c r="AB13" s="424"/>
    </row>
    <row r="14" spans="2:28" ht="21" customHeight="1" thickBot="1" x14ac:dyDescent="0.25">
      <c r="B14" s="425"/>
      <c r="C14" s="2498"/>
      <c r="D14" s="2499"/>
      <c r="E14" s="2499"/>
      <c r="F14" s="2499"/>
      <c r="G14" s="2499"/>
      <c r="H14" s="2500"/>
      <c r="I14" s="675"/>
      <c r="J14" s="676"/>
      <c r="K14" s="676"/>
      <c r="L14" s="676"/>
      <c r="M14" s="676"/>
      <c r="N14" s="676"/>
      <c r="O14" s="676"/>
      <c r="P14" s="676"/>
      <c r="Q14" s="676"/>
      <c r="R14" s="676"/>
      <c r="S14" s="677"/>
      <c r="T14" s="2504" t="s">
        <v>71</v>
      </c>
      <c r="U14" s="2505"/>
      <c r="V14" s="2505"/>
      <c r="W14" s="2505"/>
      <c r="X14" s="2505"/>
      <c r="Y14" s="2505"/>
      <c r="Z14" s="2505"/>
      <c r="AA14" s="2506"/>
      <c r="AB14" s="424"/>
    </row>
    <row r="15" spans="2:28" ht="6" customHeight="1" thickBot="1" x14ac:dyDescent="0.25">
      <c r="B15" s="425"/>
      <c r="C15" s="428"/>
      <c r="D15" s="428"/>
      <c r="E15" s="428"/>
      <c r="F15" s="428"/>
      <c r="G15" s="428"/>
      <c r="H15" s="428"/>
      <c r="I15" s="482"/>
      <c r="J15" s="482"/>
      <c r="K15" s="482"/>
      <c r="L15" s="482"/>
      <c r="M15" s="482"/>
      <c r="N15" s="482"/>
      <c r="O15" s="482"/>
      <c r="P15" s="482"/>
      <c r="Q15" s="482"/>
      <c r="R15" s="482"/>
      <c r="S15" s="482"/>
      <c r="T15" s="482"/>
      <c r="U15" s="482"/>
      <c r="V15" s="482"/>
      <c r="W15" s="482"/>
      <c r="X15" s="482"/>
      <c r="Y15" s="482"/>
      <c r="Z15" s="482"/>
      <c r="AA15" s="483"/>
      <c r="AB15" s="424"/>
    </row>
    <row r="16" spans="2:28" ht="23.25" customHeight="1" thickBot="1" x14ac:dyDescent="0.25">
      <c r="B16" s="425"/>
      <c r="C16" s="2507" t="s">
        <v>15</v>
      </c>
      <c r="D16" s="2508"/>
      <c r="E16" s="2508"/>
      <c r="F16" s="2508"/>
      <c r="G16" s="2508"/>
      <c r="H16" s="2509"/>
      <c r="I16" s="632" t="s">
        <v>1208</v>
      </c>
      <c r="J16" s="633"/>
      <c r="K16" s="633"/>
      <c r="L16" s="633"/>
      <c r="M16" s="633"/>
      <c r="N16" s="633"/>
      <c r="O16" s="633"/>
      <c r="P16" s="633"/>
      <c r="Q16" s="633"/>
      <c r="R16" s="633"/>
      <c r="S16" s="633"/>
      <c r="T16" s="633"/>
      <c r="U16" s="633"/>
      <c r="V16" s="633"/>
      <c r="W16" s="633"/>
      <c r="X16" s="633"/>
      <c r="Y16" s="633"/>
      <c r="Z16" s="633"/>
      <c r="AA16" s="634"/>
      <c r="AB16" s="424"/>
    </row>
    <row r="17" spans="2:28" ht="6.75" customHeight="1" thickBot="1" x14ac:dyDescent="0.25">
      <c r="B17" s="425"/>
      <c r="C17" s="484"/>
      <c r="D17" s="484"/>
      <c r="E17" s="484"/>
      <c r="F17" s="484"/>
      <c r="G17" s="484"/>
      <c r="H17" s="484"/>
      <c r="I17" s="430"/>
      <c r="J17" s="430"/>
      <c r="K17" s="430"/>
      <c r="L17" s="430"/>
      <c r="M17" s="430"/>
      <c r="N17" s="430"/>
      <c r="O17" s="430"/>
      <c r="P17" s="430"/>
      <c r="Q17" s="430"/>
      <c r="R17" s="430"/>
      <c r="S17" s="430"/>
      <c r="T17" s="430"/>
      <c r="U17" s="430"/>
      <c r="V17" s="430"/>
      <c r="W17" s="430"/>
      <c r="X17" s="430"/>
      <c r="Y17" s="430"/>
      <c r="Z17" s="430"/>
      <c r="AA17" s="485"/>
      <c r="AB17" s="424"/>
    </row>
    <row r="18" spans="2:28" ht="33.75" customHeight="1" thickBot="1" x14ac:dyDescent="0.25">
      <c r="B18" s="425"/>
      <c r="C18" s="2507" t="s">
        <v>73</v>
      </c>
      <c r="D18" s="2508"/>
      <c r="E18" s="2508"/>
      <c r="F18" s="2508"/>
      <c r="G18" s="2508"/>
      <c r="H18" s="2509"/>
      <c r="I18" s="632" t="s">
        <v>1209</v>
      </c>
      <c r="J18" s="633"/>
      <c r="K18" s="633"/>
      <c r="L18" s="633"/>
      <c r="M18" s="633"/>
      <c r="N18" s="633"/>
      <c r="O18" s="633"/>
      <c r="P18" s="633"/>
      <c r="Q18" s="633"/>
      <c r="R18" s="633"/>
      <c r="S18" s="633"/>
      <c r="T18" s="633"/>
      <c r="U18" s="633"/>
      <c r="V18" s="633"/>
      <c r="W18" s="633"/>
      <c r="X18" s="633"/>
      <c r="Y18" s="633"/>
      <c r="Z18" s="633"/>
      <c r="AA18" s="634"/>
      <c r="AB18" s="424"/>
    </row>
    <row r="19" spans="2:28" ht="6.75" customHeight="1" thickBot="1" x14ac:dyDescent="0.25">
      <c r="B19" s="425"/>
      <c r="C19" s="431"/>
      <c r="D19" s="431"/>
      <c r="E19" s="431"/>
      <c r="F19" s="431"/>
      <c r="G19" s="431"/>
      <c r="H19" s="431"/>
      <c r="I19" s="430"/>
      <c r="J19" s="430"/>
      <c r="K19" s="430"/>
      <c r="L19" s="430"/>
      <c r="M19" s="430"/>
      <c r="N19" s="430"/>
      <c r="O19" s="430"/>
      <c r="P19" s="430"/>
      <c r="Q19" s="430"/>
      <c r="R19" s="430"/>
      <c r="S19" s="430"/>
      <c r="T19" s="430"/>
      <c r="U19" s="430"/>
      <c r="V19" s="430"/>
      <c r="W19" s="430"/>
      <c r="X19" s="430"/>
      <c r="Y19" s="430"/>
      <c r="Z19" s="430"/>
      <c r="AA19" s="485"/>
      <c r="AB19" s="424"/>
    </row>
    <row r="20" spans="2:28" ht="14.25" customHeight="1" x14ac:dyDescent="0.2">
      <c r="B20" s="425"/>
      <c r="C20" s="684" t="s">
        <v>19</v>
      </c>
      <c r="D20" s="685"/>
      <c r="E20" s="685"/>
      <c r="F20" s="685"/>
      <c r="G20" s="685"/>
      <c r="H20" s="686"/>
      <c r="I20" s="690" t="s">
        <v>1210</v>
      </c>
      <c r="J20" s="691"/>
      <c r="K20" s="691"/>
      <c r="L20" s="692"/>
      <c r="M20" s="608" t="s">
        <v>21</v>
      </c>
      <c r="N20" s="609"/>
      <c r="O20" s="609"/>
      <c r="P20" s="609"/>
      <c r="Q20" s="609"/>
      <c r="R20" s="609"/>
      <c r="S20" s="610"/>
      <c r="T20" s="608" t="s">
        <v>22</v>
      </c>
      <c r="U20" s="609"/>
      <c r="V20" s="609"/>
      <c r="W20" s="609"/>
      <c r="X20" s="609"/>
      <c r="Y20" s="609"/>
      <c r="Z20" s="609"/>
      <c r="AA20" s="610"/>
      <c r="AB20" s="424"/>
    </row>
    <row r="21" spans="2:28" ht="15.75" customHeight="1" thickBot="1" x14ac:dyDescent="0.25">
      <c r="B21" s="425"/>
      <c r="C21" s="687"/>
      <c r="D21" s="688"/>
      <c r="E21" s="688"/>
      <c r="F21" s="688"/>
      <c r="G21" s="688"/>
      <c r="H21" s="689"/>
      <c r="I21" s="693"/>
      <c r="J21" s="694"/>
      <c r="K21" s="694"/>
      <c r="L21" s="695"/>
      <c r="M21" s="696" t="s">
        <v>176</v>
      </c>
      <c r="N21" s="697"/>
      <c r="O21" s="697"/>
      <c r="P21" s="697"/>
      <c r="Q21" s="697"/>
      <c r="R21" s="697"/>
      <c r="S21" s="698"/>
      <c r="T21" s="699" t="s">
        <v>157</v>
      </c>
      <c r="U21" s="697"/>
      <c r="V21" s="697"/>
      <c r="W21" s="697"/>
      <c r="X21" s="697"/>
      <c r="Y21" s="697"/>
      <c r="Z21" s="697"/>
      <c r="AA21" s="698"/>
      <c r="AB21" s="424"/>
    </row>
    <row r="22" spans="2:28" ht="6.75" customHeight="1" thickBot="1" x14ac:dyDescent="0.25">
      <c r="B22" s="425"/>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81"/>
      <c r="AB22" s="424"/>
    </row>
    <row r="23" spans="2:28" ht="23.25" customHeight="1" x14ac:dyDescent="0.2">
      <c r="B23" s="425"/>
      <c r="C23" s="2510" t="s">
        <v>25</v>
      </c>
      <c r="D23" s="2511"/>
      <c r="E23" s="2511"/>
      <c r="F23" s="2511"/>
      <c r="G23" s="2511"/>
      <c r="H23" s="2511"/>
      <c r="I23" s="2512"/>
      <c r="J23" s="2510" t="s">
        <v>26</v>
      </c>
      <c r="K23" s="2511"/>
      <c r="L23" s="2511"/>
      <c r="M23" s="2511"/>
      <c r="N23" s="2511"/>
      <c r="O23" s="2511"/>
      <c r="P23" s="2512"/>
      <c r="Q23" s="2510" t="s">
        <v>27</v>
      </c>
      <c r="R23" s="2511"/>
      <c r="S23" s="2511"/>
      <c r="T23" s="2511"/>
      <c r="U23" s="2511"/>
      <c r="V23" s="2511"/>
      <c r="W23" s="2511"/>
      <c r="X23" s="2511"/>
      <c r="Y23" s="2511"/>
      <c r="Z23" s="2511"/>
      <c r="AA23" s="2512"/>
      <c r="AB23" s="424"/>
    </row>
    <row r="24" spans="2:28" ht="31.5" customHeight="1" thickBot="1" x14ac:dyDescent="0.25">
      <c r="B24" s="425"/>
      <c r="C24" s="611" t="s">
        <v>1211</v>
      </c>
      <c r="D24" s="612"/>
      <c r="E24" s="612"/>
      <c r="F24" s="612"/>
      <c r="G24" s="612"/>
      <c r="H24" s="612"/>
      <c r="I24" s="613"/>
      <c r="J24" s="611" t="s">
        <v>1212</v>
      </c>
      <c r="K24" s="612"/>
      <c r="L24" s="612"/>
      <c r="M24" s="612"/>
      <c r="N24" s="612"/>
      <c r="O24" s="612"/>
      <c r="P24" s="613"/>
      <c r="Q24" s="614" t="s">
        <v>1213</v>
      </c>
      <c r="R24" s="615"/>
      <c r="S24" s="615"/>
      <c r="T24" s="615"/>
      <c r="U24" s="615"/>
      <c r="V24" s="615"/>
      <c r="W24" s="615"/>
      <c r="X24" s="615"/>
      <c r="Y24" s="615"/>
      <c r="Z24" s="615"/>
      <c r="AA24" s="616"/>
      <c r="AB24" s="424"/>
    </row>
    <row r="25" spans="2:28" ht="7.5" customHeight="1" thickBot="1" x14ac:dyDescent="0.25">
      <c r="B25" s="425"/>
      <c r="C25" s="428"/>
      <c r="D25" s="428"/>
      <c r="E25" s="428"/>
      <c r="F25" s="428"/>
      <c r="G25" s="428"/>
      <c r="H25" s="428"/>
      <c r="I25" s="428"/>
      <c r="J25" s="428"/>
      <c r="K25" s="428"/>
      <c r="L25" s="428"/>
      <c r="M25" s="428"/>
      <c r="N25" s="428"/>
      <c r="O25" s="428"/>
      <c r="P25" s="428"/>
      <c r="Q25" s="428"/>
      <c r="R25" s="428"/>
      <c r="S25" s="428"/>
      <c r="T25" s="428"/>
      <c r="U25" s="428"/>
      <c r="V25" s="428"/>
      <c r="W25" s="428"/>
      <c r="X25" s="428"/>
      <c r="Y25" s="428"/>
      <c r="Z25" s="428"/>
      <c r="AA25" s="481"/>
      <c r="AB25" s="424"/>
    </row>
    <row r="26" spans="2:28" ht="26.25" customHeight="1" thickBot="1" x14ac:dyDescent="0.25">
      <c r="B26" s="425"/>
      <c r="C26" s="2507" t="s">
        <v>31</v>
      </c>
      <c r="D26" s="2508"/>
      <c r="E26" s="2508"/>
      <c r="F26" s="2508"/>
      <c r="G26" s="2508"/>
      <c r="H26" s="2509"/>
      <c r="I26" s="632" t="s">
        <v>1214</v>
      </c>
      <c r="J26" s="633"/>
      <c r="K26" s="633"/>
      <c r="L26" s="633"/>
      <c r="M26" s="633"/>
      <c r="N26" s="633"/>
      <c r="O26" s="633"/>
      <c r="P26" s="633"/>
      <c r="Q26" s="633"/>
      <c r="R26" s="633"/>
      <c r="S26" s="633"/>
      <c r="T26" s="633"/>
      <c r="U26" s="633"/>
      <c r="V26" s="633"/>
      <c r="W26" s="633"/>
      <c r="X26" s="633"/>
      <c r="Y26" s="633"/>
      <c r="Z26" s="633"/>
      <c r="AA26" s="634"/>
      <c r="AB26" s="424"/>
    </row>
    <row r="27" spans="2:28" ht="6" customHeight="1" thickBot="1" x14ac:dyDescent="0.25">
      <c r="B27" s="425"/>
      <c r="C27" s="431"/>
      <c r="D27" s="431"/>
      <c r="E27" s="431"/>
      <c r="F27" s="431"/>
      <c r="G27" s="431"/>
      <c r="H27" s="431"/>
      <c r="I27" s="430"/>
      <c r="J27" s="430"/>
      <c r="K27" s="430"/>
      <c r="L27" s="430"/>
      <c r="M27" s="430"/>
      <c r="N27" s="430"/>
      <c r="O27" s="430"/>
      <c r="P27" s="430"/>
      <c r="Q27" s="430"/>
      <c r="R27" s="430"/>
      <c r="S27" s="430"/>
      <c r="T27" s="430"/>
      <c r="U27" s="430"/>
      <c r="V27" s="430"/>
      <c r="W27" s="430"/>
      <c r="X27" s="430"/>
      <c r="Y27" s="430"/>
      <c r="Z27" s="430"/>
      <c r="AA27" s="485"/>
      <c r="AB27" s="424"/>
    </row>
    <row r="28" spans="2:28" ht="30.75" customHeight="1" thickBot="1" x14ac:dyDescent="0.25">
      <c r="B28" s="425"/>
      <c r="C28" s="2507" t="s">
        <v>33</v>
      </c>
      <c r="D28" s="2508"/>
      <c r="E28" s="2508"/>
      <c r="F28" s="2508"/>
      <c r="G28" s="2508"/>
      <c r="H28" s="2509"/>
      <c r="I28" s="640">
        <v>0.9</v>
      </c>
      <c r="J28" s="632"/>
      <c r="K28" s="1709" t="s">
        <v>34</v>
      </c>
      <c r="L28" s="1710"/>
      <c r="M28" s="1710"/>
      <c r="N28" s="1711"/>
      <c r="O28" s="1035" t="s">
        <v>35</v>
      </c>
      <c r="P28" s="2513"/>
      <c r="Q28" s="2513"/>
      <c r="R28" s="2514"/>
      <c r="S28" s="465" t="s">
        <v>37</v>
      </c>
      <c r="T28" s="2513" t="s">
        <v>36</v>
      </c>
      <c r="U28" s="2513"/>
      <c r="V28" s="2514"/>
      <c r="W28" s="31"/>
      <c r="X28" s="1512" t="s">
        <v>38</v>
      </c>
      <c r="Y28" s="2515"/>
      <c r="Z28" s="2516"/>
      <c r="AA28" s="429"/>
      <c r="AB28" s="424"/>
    </row>
    <row r="29" spans="2:28" ht="6.75" customHeight="1" thickBot="1" x14ac:dyDescent="0.25">
      <c r="B29" s="425"/>
      <c r="C29" s="428"/>
      <c r="D29" s="428"/>
      <c r="E29" s="428"/>
      <c r="F29" s="428"/>
      <c r="G29" s="428"/>
      <c r="H29" s="428"/>
      <c r="I29" s="428"/>
      <c r="J29" s="428"/>
      <c r="K29" s="428"/>
      <c r="L29" s="428"/>
      <c r="M29" s="428"/>
      <c r="N29" s="428"/>
      <c r="O29" s="428"/>
      <c r="P29" s="428"/>
      <c r="Q29" s="428"/>
      <c r="R29" s="428"/>
      <c r="S29" s="428"/>
      <c r="T29" s="428"/>
      <c r="U29" s="428"/>
      <c r="V29" s="428"/>
      <c r="W29" s="428"/>
      <c r="X29" s="428"/>
      <c r="Y29" s="428"/>
      <c r="Z29" s="428"/>
      <c r="AA29" s="481"/>
      <c r="AB29" s="424"/>
    </row>
    <row r="30" spans="2:28" ht="15" customHeight="1" x14ac:dyDescent="0.25">
      <c r="B30" s="425"/>
      <c r="C30" s="651" t="s">
        <v>39</v>
      </c>
      <c r="D30" s="652"/>
      <c r="E30" s="652"/>
      <c r="F30" s="652"/>
      <c r="G30" s="652"/>
      <c r="H30" s="652"/>
      <c r="I30" s="652"/>
      <c r="J30" s="653"/>
      <c r="K30" s="660" t="s">
        <v>40</v>
      </c>
      <c r="L30" s="661"/>
      <c r="M30" s="661"/>
      <c r="N30" s="661"/>
      <c r="O30" s="661"/>
      <c r="P30" s="661"/>
      <c r="Q30" s="661"/>
      <c r="R30" s="661"/>
      <c r="S30" s="662" t="s">
        <v>41</v>
      </c>
      <c r="T30" s="662"/>
      <c r="U30" s="662"/>
      <c r="V30" s="662"/>
      <c r="W30" s="662"/>
      <c r="X30" s="663" t="s">
        <v>42</v>
      </c>
      <c r="Y30" s="663"/>
      <c r="Z30" s="663"/>
      <c r="AA30" s="664"/>
      <c r="AB30" s="424"/>
    </row>
    <row r="31" spans="2:28" ht="14.25" customHeight="1" x14ac:dyDescent="0.2">
      <c r="B31" s="425"/>
      <c r="C31" s="654"/>
      <c r="D31" s="655"/>
      <c r="E31" s="655"/>
      <c r="F31" s="655"/>
      <c r="G31" s="655"/>
      <c r="H31" s="655"/>
      <c r="I31" s="655"/>
      <c r="J31" s="656"/>
      <c r="K31" s="665" t="s">
        <v>43</v>
      </c>
      <c r="L31" s="638"/>
      <c r="M31" s="638"/>
      <c r="N31" s="638"/>
      <c r="O31" s="638" t="s">
        <v>44</v>
      </c>
      <c r="P31" s="638"/>
      <c r="Q31" s="638"/>
      <c r="R31" s="638"/>
      <c r="S31" s="638" t="s">
        <v>43</v>
      </c>
      <c r="T31" s="638"/>
      <c r="U31" s="638" t="s">
        <v>44</v>
      </c>
      <c r="V31" s="638"/>
      <c r="W31" s="638"/>
      <c r="X31" s="638" t="s">
        <v>43</v>
      </c>
      <c r="Y31" s="638"/>
      <c r="Z31" s="638" t="s">
        <v>44</v>
      </c>
      <c r="AA31" s="639"/>
      <c r="AB31" s="424"/>
    </row>
    <row r="32" spans="2:28" ht="15" customHeight="1" thickBot="1" x14ac:dyDescent="0.25">
      <c r="B32" s="425"/>
      <c r="C32" s="657"/>
      <c r="D32" s="658"/>
      <c r="E32" s="658"/>
      <c r="F32" s="658"/>
      <c r="G32" s="658"/>
      <c r="H32" s="658"/>
      <c r="I32" s="658"/>
      <c r="J32" s="659"/>
      <c r="K32" s="2521">
        <v>0</v>
      </c>
      <c r="L32" s="2522"/>
      <c r="M32" s="2522"/>
      <c r="N32" s="2522"/>
      <c r="O32" s="2523">
        <v>0.79900000000000004</v>
      </c>
      <c r="P32" s="2522"/>
      <c r="Q32" s="2522"/>
      <c r="R32" s="2522"/>
      <c r="S32" s="2524">
        <v>0.8</v>
      </c>
      <c r="T32" s="2522"/>
      <c r="U32" s="2523">
        <v>0.89900000000000002</v>
      </c>
      <c r="V32" s="2522"/>
      <c r="W32" s="2522"/>
      <c r="X32" s="2524">
        <v>0.9</v>
      </c>
      <c r="Y32" s="2522"/>
      <c r="Z32" s="2524">
        <v>1</v>
      </c>
      <c r="AA32" s="2525"/>
      <c r="AB32" s="424"/>
    </row>
    <row r="33" spans="2:28" ht="6.75" customHeight="1" thickBot="1" x14ac:dyDescent="0.25">
      <c r="B33" s="425"/>
      <c r="C33" s="428"/>
      <c r="D33" s="428"/>
      <c r="E33" s="428"/>
      <c r="F33" s="428"/>
      <c r="G33" s="428"/>
      <c r="H33" s="428"/>
      <c r="I33" s="428"/>
      <c r="J33" s="428"/>
      <c r="K33" s="428"/>
      <c r="L33" s="428"/>
      <c r="M33" s="428"/>
      <c r="N33" s="428"/>
      <c r="O33" s="428"/>
      <c r="P33" s="428"/>
      <c r="Q33" s="428"/>
      <c r="R33" s="428"/>
      <c r="S33" s="428"/>
      <c r="T33" s="428"/>
      <c r="U33" s="428"/>
      <c r="V33" s="428"/>
      <c r="W33" s="428"/>
      <c r="X33" s="428"/>
      <c r="Y33" s="428"/>
      <c r="Z33" s="428"/>
      <c r="AA33" s="481"/>
      <c r="AB33" s="424"/>
    </row>
    <row r="34" spans="2:28" s="426" customFormat="1" ht="15.75" customHeight="1" x14ac:dyDescent="0.2">
      <c r="B34" s="427"/>
      <c r="C34" s="2005" t="s">
        <v>45</v>
      </c>
      <c r="D34" s="2526"/>
      <c r="E34" s="2526"/>
      <c r="F34" s="2526"/>
      <c r="G34" s="2526"/>
      <c r="H34" s="2526"/>
      <c r="I34" s="2526"/>
      <c r="J34" s="2526"/>
      <c r="K34" s="2526"/>
      <c r="L34" s="2526"/>
      <c r="M34" s="2526"/>
      <c r="N34" s="2526"/>
      <c r="O34" s="2526"/>
      <c r="P34" s="2526"/>
      <c r="Q34" s="2526"/>
      <c r="R34" s="2526"/>
      <c r="S34" s="2526"/>
      <c r="T34" s="2526"/>
      <c r="U34" s="2526"/>
      <c r="V34" s="2526"/>
      <c r="W34" s="2526"/>
      <c r="X34" s="2526"/>
      <c r="Y34" s="2526"/>
      <c r="Z34" s="2526"/>
      <c r="AA34" s="2007"/>
      <c r="AB34" s="424"/>
    </row>
    <row r="35" spans="2:28" s="426" customFormat="1" ht="50.25" customHeight="1" x14ac:dyDescent="0.2">
      <c r="B35" s="427"/>
      <c r="C35" s="2527" t="s">
        <v>46</v>
      </c>
      <c r="D35" s="2528"/>
      <c r="E35" s="2528"/>
      <c r="F35" s="2528"/>
      <c r="G35" s="2528"/>
      <c r="H35" s="486" t="s">
        <v>1215</v>
      </c>
      <c r="I35" s="486" t="s">
        <v>1216</v>
      </c>
      <c r="J35" s="486" t="s">
        <v>1217</v>
      </c>
      <c r="K35" s="1135" t="s">
        <v>50</v>
      </c>
      <c r="L35" s="1135"/>
      <c r="M35" s="1135"/>
      <c r="N35" s="1135"/>
      <c r="O35" s="1135"/>
      <c r="P35" s="1135"/>
      <c r="Q35" s="1135"/>
      <c r="R35" s="1135"/>
      <c r="S35" s="1135"/>
      <c r="T35" s="1135"/>
      <c r="U35" s="1135"/>
      <c r="V35" s="1135"/>
      <c r="W35" s="1135"/>
      <c r="X35" s="1135"/>
      <c r="Y35" s="1135"/>
      <c r="Z35" s="1135"/>
      <c r="AA35" s="2529"/>
      <c r="AB35" s="424"/>
    </row>
    <row r="36" spans="2:28" s="426" customFormat="1" ht="87" customHeight="1" x14ac:dyDescent="0.25">
      <c r="B36" s="427"/>
      <c r="C36" s="2517" t="s">
        <v>314</v>
      </c>
      <c r="D36" s="2518"/>
      <c r="E36" s="2518"/>
      <c r="F36" s="2518"/>
      <c r="G36" s="2518"/>
      <c r="H36" s="487">
        <f>+[48]TRIM1!Q56</f>
        <v>36</v>
      </c>
      <c r="I36" s="487">
        <f>+[48]TRIM1!L55</f>
        <v>37</v>
      </c>
      <c r="J36" s="488">
        <f>+H36/I36</f>
        <v>0.97297297297297303</v>
      </c>
      <c r="K36" s="2519" t="s">
        <v>1218</v>
      </c>
      <c r="L36" s="2519"/>
      <c r="M36" s="2519"/>
      <c r="N36" s="2519"/>
      <c r="O36" s="2519"/>
      <c r="P36" s="2519"/>
      <c r="Q36" s="2519"/>
      <c r="R36" s="2519"/>
      <c r="S36" s="2519"/>
      <c r="T36" s="2519"/>
      <c r="U36" s="2519"/>
      <c r="V36" s="2519"/>
      <c r="W36" s="2519"/>
      <c r="X36" s="2519"/>
      <c r="Y36" s="2519"/>
      <c r="Z36" s="2519"/>
      <c r="AA36" s="2520"/>
      <c r="AB36" s="424"/>
    </row>
    <row r="37" spans="2:28" s="426" customFormat="1" ht="87.75" customHeight="1" x14ac:dyDescent="0.25">
      <c r="B37" s="427"/>
      <c r="C37" s="2517" t="s">
        <v>59</v>
      </c>
      <c r="D37" s="2518"/>
      <c r="E37" s="2518"/>
      <c r="F37" s="2518"/>
      <c r="G37" s="2518"/>
      <c r="H37" s="487">
        <v>23</v>
      </c>
      <c r="I37" s="487">
        <f>+[48]TRIM1!M55</f>
        <v>23</v>
      </c>
      <c r="J37" s="488">
        <f>+H37/I37</f>
        <v>1</v>
      </c>
      <c r="K37" s="2519" t="s">
        <v>1219</v>
      </c>
      <c r="L37" s="2519"/>
      <c r="M37" s="2519"/>
      <c r="N37" s="2519"/>
      <c r="O37" s="2519"/>
      <c r="P37" s="2519"/>
      <c r="Q37" s="2519"/>
      <c r="R37" s="2519"/>
      <c r="S37" s="2519"/>
      <c r="T37" s="2519"/>
      <c r="U37" s="2519"/>
      <c r="V37" s="2519"/>
      <c r="W37" s="2519"/>
      <c r="X37" s="2519"/>
      <c r="Y37" s="2519"/>
      <c r="Z37" s="2519"/>
      <c r="AA37" s="2520"/>
      <c r="AB37" s="424"/>
    </row>
    <row r="38" spans="2:28" s="426" customFormat="1" ht="108" customHeight="1" x14ac:dyDescent="0.25">
      <c r="B38" s="427"/>
      <c r="C38" s="2517" t="s">
        <v>61</v>
      </c>
      <c r="D38" s="2518"/>
      <c r="E38" s="2518"/>
      <c r="F38" s="2518"/>
      <c r="G38" s="2518"/>
      <c r="H38" s="487">
        <v>31</v>
      </c>
      <c r="I38" s="487">
        <v>32</v>
      </c>
      <c r="J38" s="488">
        <f>+H38/I38</f>
        <v>0.96875</v>
      </c>
      <c r="K38" s="2519" t="s">
        <v>1220</v>
      </c>
      <c r="L38" s="2519"/>
      <c r="M38" s="2519"/>
      <c r="N38" s="2519"/>
      <c r="O38" s="2519"/>
      <c r="P38" s="2519"/>
      <c r="Q38" s="2519"/>
      <c r="R38" s="2519"/>
      <c r="S38" s="2519"/>
      <c r="T38" s="2519"/>
      <c r="U38" s="2519"/>
      <c r="V38" s="2519"/>
      <c r="W38" s="2519"/>
      <c r="X38" s="2519"/>
      <c r="Y38" s="2519"/>
      <c r="Z38" s="2519"/>
      <c r="AA38" s="2520"/>
      <c r="AB38" s="424"/>
    </row>
    <row r="39" spans="2:28" s="426" customFormat="1" ht="102" customHeight="1" thickBot="1" x14ac:dyDescent="0.3">
      <c r="B39" s="427"/>
      <c r="C39" s="2530" t="s">
        <v>189</v>
      </c>
      <c r="D39" s="2531"/>
      <c r="E39" s="2531"/>
      <c r="F39" s="2531"/>
      <c r="G39" s="2531"/>
      <c r="H39" s="489">
        <v>28</v>
      </c>
      <c r="I39" s="489">
        <v>29</v>
      </c>
      <c r="J39" s="488">
        <f>+H39/I39</f>
        <v>0.96551724137931039</v>
      </c>
      <c r="K39" s="2532" t="s">
        <v>1221</v>
      </c>
      <c r="L39" s="2446"/>
      <c r="M39" s="2446"/>
      <c r="N39" s="2446"/>
      <c r="O39" s="2446"/>
      <c r="P39" s="2446"/>
      <c r="Q39" s="2446"/>
      <c r="R39" s="2446"/>
      <c r="S39" s="2446"/>
      <c r="T39" s="2446"/>
      <c r="U39" s="2446"/>
      <c r="V39" s="2446"/>
      <c r="W39" s="2446"/>
      <c r="X39" s="2446"/>
      <c r="Y39" s="2446"/>
      <c r="Z39" s="2446"/>
      <c r="AA39" s="2447"/>
      <c r="AB39" s="424"/>
    </row>
    <row r="40" spans="2:28" s="426" customFormat="1" ht="25.5" customHeight="1" thickTop="1" thickBot="1" x14ac:dyDescent="0.3">
      <c r="B40" s="427"/>
      <c r="C40" s="2533" t="s">
        <v>1222</v>
      </c>
      <c r="D40" s="2534"/>
      <c r="E40" s="2534"/>
      <c r="F40" s="2534"/>
      <c r="G40" s="2534"/>
      <c r="H40" s="490">
        <f>SUM(H36:H39)</f>
        <v>118</v>
      </c>
      <c r="I40" s="490">
        <f>SUM(I36:I39)</f>
        <v>121</v>
      </c>
      <c r="J40" s="491">
        <f>+H40/I40</f>
        <v>0.97520661157024791</v>
      </c>
      <c r="K40" s="2535"/>
      <c r="L40" s="2535"/>
      <c r="M40" s="2535"/>
      <c r="N40" s="2535"/>
      <c r="O40" s="2535"/>
      <c r="P40" s="2535"/>
      <c r="Q40" s="2535"/>
      <c r="R40" s="2535"/>
      <c r="S40" s="2535"/>
      <c r="T40" s="2535"/>
      <c r="U40" s="2535"/>
      <c r="V40" s="2535"/>
      <c r="W40" s="2535"/>
      <c r="X40" s="2535"/>
      <c r="Y40" s="2535"/>
      <c r="Z40" s="2535"/>
      <c r="AA40" s="2536"/>
      <c r="AB40" s="424"/>
    </row>
    <row r="41" spans="2:28" s="426" customFormat="1" ht="4.5" customHeight="1" thickBot="1" x14ac:dyDescent="0.25">
      <c r="B41" s="427"/>
      <c r="C41" s="428"/>
      <c r="D41" s="428"/>
      <c r="E41" s="428"/>
      <c r="F41" s="428"/>
      <c r="G41" s="428"/>
      <c r="H41" s="448"/>
      <c r="I41" s="448"/>
      <c r="J41" s="137"/>
      <c r="K41" s="428"/>
      <c r="L41" s="428"/>
      <c r="M41" s="428"/>
      <c r="N41" s="428"/>
      <c r="O41" s="428"/>
      <c r="P41" s="428"/>
      <c r="Q41" s="428"/>
      <c r="R41" s="428"/>
      <c r="S41" s="428"/>
      <c r="T41" s="428"/>
      <c r="U41" s="428"/>
      <c r="V41" s="428"/>
      <c r="W41" s="428"/>
      <c r="X41" s="428"/>
      <c r="Y41" s="428"/>
      <c r="Z41" s="428"/>
      <c r="AA41" s="428"/>
      <c r="AB41" s="424"/>
    </row>
    <row r="42" spans="2:28" s="426" customFormat="1" x14ac:dyDescent="0.2">
      <c r="B42" s="427"/>
      <c r="C42" s="820" t="s">
        <v>52</v>
      </c>
      <c r="D42" s="821"/>
      <c r="E42" s="821"/>
      <c r="F42" s="821"/>
      <c r="G42" s="821"/>
      <c r="H42" s="821"/>
      <c r="I42" s="821"/>
      <c r="J42" s="821"/>
      <c r="K42" s="821"/>
      <c r="L42" s="821"/>
      <c r="M42" s="821"/>
      <c r="N42" s="821"/>
      <c r="O42" s="821"/>
      <c r="P42" s="821"/>
      <c r="Q42" s="821"/>
      <c r="R42" s="821"/>
      <c r="S42" s="821"/>
      <c r="T42" s="821"/>
      <c r="U42" s="821"/>
      <c r="V42" s="821"/>
      <c r="W42" s="821"/>
      <c r="X42" s="821"/>
      <c r="Y42" s="821"/>
      <c r="Z42" s="821"/>
      <c r="AA42" s="822"/>
      <c r="AB42" s="424"/>
    </row>
    <row r="43" spans="2:28" s="426" customFormat="1" ht="15" customHeight="1" thickBot="1" x14ac:dyDescent="0.25">
      <c r="B43" s="425"/>
      <c r="C43" s="1125"/>
      <c r="D43" s="1126"/>
      <c r="E43" s="1126"/>
      <c r="F43" s="1126"/>
      <c r="G43" s="1126"/>
      <c r="H43" s="1126"/>
      <c r="I43" s="1126"/>
      <c r="J43" s="1126"/>
      <c r="K43" s="1126"/>
      <c r="L43" s="1126"/>
      <c r="M43" s="1126"/>
      <c r="N43" s="1126"/>
      <c r="O43" s="1126"/>
      <c r="P43" s="1126"/>
      <c r="Q43" s="1126"/>
      <c r="R43" s="1126"/>
      <c r="S43" s="1126"/>
      <c r="T43" s="1126"/>
      <c r="U43" s="1126"/>
      <c r="V43" s="1126"/>
      <c r="W43" s="1126"/>
      <c r="X43" s="1126"/>
      <c r="Y43" s="1126"/>
      <c r="Z43" s="1126"/>
      <c r="AA43" s="1127"/>
      <c r="AB43" s="424"/>
    </row>
    <row r="44" spans="2:28" s="426" customFormat="1" ht="165" customHeight="1" thickBot="1" x14ac:dyDescent="0.25">
      <c r="B44" s="425"/>
      <c r="C44" s="2537" t="s">
        <v>90</v>
      </c>
      <c r="D44" s="2538"/>
      <c r="E44" s="2538"/>
      <c r="F44" s="2538"/>
      <c r="G44" s="2538"/>
      <c r="H44" s="2538"/>
      <c r="I44" s="2538"/>
      <c r="J44" s="2538"/>
      <c r="K44" s="2538"/>
      <c r="L44" s="2538"/>
      <c r="M44" s="2538"/>
      <c r="N44" s="2538"/>
      <c r="O44" s="2538"/>
      <c r="P44" s="2538"/>
      <c r="Q44" s="2538"/>
      <c r="R44" s="2538"/>
      <c r="S44" s="2538"/>
      <c r="T44" s="2538"/>
      <c r="U44" s="2538"/>
      <c r="V44" s="2538"/>
      <c r="W44" s="2538"/>
      <c r="X44" s="2538"/>
      <c r="Y44" s="2538"/>
      <c r="Z44" s="2538"/>
      <c r="AA44" s="2539"/>
      <c r="AB44" s="424"/>
    </row>
    <row r="45" spans="2:28" ht="7.5" customHeight="1" x14ac:dyDescent="0.2">
      <c r="B45" s="423"/>
      <c r="C45" s="446"/>
      <c r="D45" s="446"/>
      <c r="E45" s="446"/>
      <c r="F45" s="446"/>
      <c r="G45" s="446"/>
      <c r="H45" s="446"/>
      <c r="I45" s="446"/>
      <c r="J45" s="446"/>
      <c r="K45" s="446"/>
      <c r="L45" s="446"/>
      <c r="M45" s="446"/>
      <c r="N45" s="446"/>
      <c r="O45" s="446"/>
      <c r="P45" s="446"/>
      <c r="Q45" s="446"/>
      <c r="R45" s="446"/>
      <c r="S45" s="446"/>
      <c r="T45" s="446"/>
      <c r="U45" s="446"/>
      <c r="V45" s="446"/>
      <c r="W45" s="446"/>
      <c r="X45" s="446"/>
      <c r="Y45" s="446"/>
      <c r="Z45" s="446"/>
      <c r="AA45" s="446"/>
      <c r="AB45" s="422"/>
    </row>
    <row r="46" spans="2:28" ht="8.25" customHeight="1" thickBot="1" x14ac:dyDescent="0.25">
      <c r="B46" s="421"/>
      <c r="C46" s="447"/>
      <c r="D46" s="447"/>
      <c r="E46" s="447"/>
      <c r="F46" s="447"/>
      <c r="G46" s="447"/>
      <c r="H46" s="447"/>
      <c r="I46" s="447"/>
      <c r="J46" s="447"/>
      <c r="K46" s="447"/>
      <c r="L46" s="447"/>
      <c r="M46" s="447"/>
      <c r="N46" s="447"/>
      <c r="O46" s="447"/>
      <c r="P46" s="447"/>
      <c r="Q46" s="447"/>
      <c r="R46" s="447"/>
      <c r="S46" s="447"/>
      <c r="T46" s="447"/>
      <c r="U46" s="447"/>
      <c r="V46" s="447"/>
      <c r="W46" s="447"/>
      <c r="X46" s="447"/>
      <c r="Y46" s="447"/>
      <c r="Z46" s="447"/>
      <c r="AA46" s="447"/>
      <c r="AB46" s="420"/>
    </row>
    <row r="47" spans="2:28" ht="15.75" customHeight="1" x14ac:dyDescent="0.2">
      <c r="B47" s="418"/>
      <c r="C47" s="1968" t="s">
        <v>46</v>
      </c>
      <c r="D47" s="1969"/>
      <c r="E47" s="1969"/>
      <c r="F47" s="1969"/>
      <c r="G47" s="1969"/>
      <c r="H47" s="1969" t="s">
        <v>91</v>
      </c>
      <c r="I47" s="1969"/>
      <c r="J47" s="1969" t="s">
        <v>64</v>
      </c>
      <c r="K47" s="1969"/>
      <c r="L47" s="1969"/>
      <c r="M47" s="1969"/>
      <c r="N47" s="1969" t="s">
        <v>53</v>
      </c>
      <c r="O47" s="1969"/>
      <c r="P47" s="1969"/>
      <c r="Q47" s="1969"/>
      <c r="R47" s="1969"/>
      <c r="S47" s="1969"/>
      <c r="T47" s="1969"/>
      <c r="U47" s="1969"/>
      <c r="V47" s="2121" t="s">
        <v>54</v>
      </c>
      <c r="W47" s="2121"/>
      <c r="X47" s="2121"/>
      <c r="Y47" s="2121"/>
      <c r="Z47" s="2121"/>
      <c r="AA47" s="2122"/>
      <c r="AB47" s="411"/>
    </row>
    <row r="48" spans="2:28" ht="15.75" x14ac:dyDescent="0.2">
      <c r="B48" s="412"/>
      <c r="C48" s="2331" t="s">
        <v>314</v>
      </c>
      <c r="D48" s="1131"/>
      <c r="E48" s="1131"/>
      <c r="F48" s="1131"/>
      <c r="G48" s="1131"/>
      <c r="H48" s="722"/>
      <c r="I48" s="722"/>
      <c r="J48" s="722"/>
      <c r="K48" s="722"/>
      <c r="L48" s="722"/>
      <c r="M48" s="722"/>
      <c r="N48" s="722"/>
      <c r="O48" s="722"/>
      <c r="P48" s="722"/>
      <c r="Q48" s="722"/>
      <c r="R48" s="722"/>
      <c r="S48" s="722"/>
      <c r="T48" s="722"/>
      <c r="U48" s="722"/>
      <c r="V48" s="722"/>
      <c r="W48" s="722"/>
      <c r="X48" s="722"/>
      <c r="Y48" s="722"/>
      <c r="Z48" s="722"/>
      <c r="AA48" s="2542"/>
      <c r="AB48" s="411"/>
    </row>
    <row r="49" spans="1:29" ht="14.25" customHeight="1" x14ac:dyDescent="0.2">
      <c r="B49" s="418"/>
      <c r="C49" s="2331" t="s">
        <v>59</v>
      </c>
      <c r="D49" s="1131"/>
      <c r="E49" s="1131"/>
      <c r="F49" s="1131"/>
      <c r="G49" s="1131"/>
      <c r="H49" s="722"/>
      <c r="I49" s="722"/>
      <c r="J49" s="722"/>
      <c r="K49" s="722"/>
      <c r="L49" s="722"/>
      <c r="M49" s="722"/>
      <c r="N49" s="2540"/>
      <c r="O49" s="2540"/>
      <c r="P49" s="2540"/>
      <c r="Q49" s="2540"/>
      <c r="R49" s="2540"/>
      <c r="S49" s="2540"/>
      <c r="T49" s="2540"/>
      <c r="U49" s="2540"/>
      <c r="V49" s="2540"/>
      <c r="W49" s="2540"/>
      <c r="X49" s="2540"/>
      <c r="Y49" s="2540"/>
      <c r="Z49" s="2540"/>
      <c r="AA49" s="2541"/>
      <c r="AB49" s="454"/>
    </row>
    <row r="50" spans="1:29" ht="14.25" customHeight="1" x14ac:dyDescent="0.2">
      <c r="B50" s="418"/>
      <c r="C50" s="2331" t="s">
        <v>61</v>
      </c>
      <c r="D50" s="1131"/>
      <c r="E50" s="1131"/>
      <c r="F50" s="1131"/>
      <c r="G50" s="1131"/>
      <c r="H50" s="722"/>
      <c r="I50" s="722"/>
      <c r="J50" s="722"/>
      <c r="K50" s="722"/>
      <c r="L50" s="722"/>
      <c r="M50" s="722"/>
      <c r="N50" s="722"/>
      <c r="O50" s="722"/>
      <c r="P50" s="722"/>
      <c r="Q50" s="722"/>
      <c r="R50" s="722"/>
      <c r="S50" s="722"/>
      <c r="T50" s="722"/>
      <c r="U50" s="722"/>
      <c r="V50" s="722"/>
      <c r="W50" s="722"/>
      <c r="X50" s="722"/>
      <c r="Y50" s="722"/>
      <c r="Z50" s="722"/>
      <c r="AA50" s="2542"/>
      <c r="AB50" s="454"/>
    </row>
    <row r="51" spans="1:29" ht="14.25" customHeight="1" thickBot="1" x14ac:dyDescent="0.25">
      <c r="B51" s="418"/>
      <c r="C51" s="2346" t="s">
        <v>189</v>
      </c>
      <c r="D51" s="2347"/>
      <c r="E51" s="2347"/>
      <c r="F51" s="2347"/>
      <c r="G51" s="2347"/>
      <c r="H51" s="724"/>
      <c r="I51" s="724"/>
      <c r="J51" s="724"/>
      <c r="K51" s="724"/>
      <c r="L51" s="724"/>
      <c r="M51" s="724"/>
      <c r="N51" s="724"/>
      <c r="O51" s="724"/>
      <c r="P51" s="724"/>
      <c r="Q51" s="724"/>
      <c r="R51" s="724"/>
      <c r="S51" s="724"/>
      <c r="T51" s="724"/>
      <c r="U51" s="724"/>
      <c r="V51" s="724"/>
      <c r="W51" s="724"/>
      <c r="X51" s="724"/>
      <c r="Y51" s="724"/>
      <c r="Z51" s="724"/>
      <c r="AA51" s="2543"/>
      <c r="AB51" s="454"/>
    </row>
    <row r="52" spans="1:29" ht="6" customHeight="1" x14ac:dyDescent="0.2">
      <c r="B52" s="444"/>
      <c r="C52" s="446"/>
      <c r="D52" s="446"/>
      <c r="E52" s="446"/>
      <c r="F52" s="446"/>
      <c r="G52" s="446"/>
      <c r="H52" s="446"/>
      <c r="I52" s="446"/>
      <c r="J52" s="446"/>
      <c r="K52" s="446"/>
      <c r="L52" s="446"/>
      <c r="M52" s="446"/>
      <c r="N52" s="446"/>
      <c r="O52" s="446"/>
      <c r="P52" s="446"/>
      <c r="Q52" s="446"/>
      <c r="R52" s="446"/>
      <c r="S52" s="446"/>
      <c r="T52" s="446"/>
      <c r="U52" s="446"/>
      <c r="V52" s="446"/>
      <c r="W52" s="446"/>
      <c r="X52" s="446"/>
      <c r="Y52" s="446"/>
      <c r="Z52" s="446"/>
      <c r="AA52" s="446"/>
      <c r="AB52" s="445"/>
    </row>
    <row r="53" spans="1:29" ht="8.25" customHeight="1" x14ac:dyDescent="0.2"/>
    <row r="54" spans="1:29" s="493" customFormat="1" x14ac:dyDescent="0.2">
      <c r="A54" s="458"/>
      <c r="B54" s="458"/>
      <c r="C54" s="458"/>
      <c r="D54" s="458"/>
      <c r="E54" s="458"/>
      <c r="F54" s="458"/>
      <c r="G54" s="458"/>
      <c r="H54" s="458"/>
      <c r="I54" s="458"/>
      <c r="J54" s="458"/>
      <c r="K54" s="458"/>
      <c r="L54" s="458"/>
      <c r="M54" s="458"/>
      <c r="N54" s="458"/>
      <c r="O54" s="458"/>
      <c r="P54" s="458"/>
      <c r="Q54" s="458"/>
      <c r="R54" s="458"/>
      <c r="S54" s="458"/>
      <c r="T54" s="458"/>
      <c r="U54" s="458"/>
      <c r="V54" s="458"/>
      <c r="W54" s="458"/>
      <c r="X54" s="458"/>
      <c r="Y54" s="458"/>
      <c r="Z54" s="458"/>
      <c r="AA54" s="458"/>
      <c r="AB54" s="458"/>
      <c r="AC54" s="492"/>
    </row>
    <row r="55" spans="1:29" s="493" customFormat="1" x14ac:dyDescent="0.2">
      <c r="A55" s="458"/>
      <c r="B55" s="458"/>
      <c r="C55" s="458"/>
      <c r="D55" s="458"/>
      <c r="E55" s="458"/>
      <c r="F55" s="458"/>
      <c r="G55" s="458"/>
      <c r="H55" s="458"/>
      <c r="I55" s="458"/>
      <c r="J55" s="458"/>
      <c r="K55" s="458"/>
      <c r="L55" s="458"/>
      <c r="M55" s="458"/>
      <c r="N55" s="458"/>
      <c r="O55" s="458"/>
      <c r="P55" s="458"/>
      <c r="Q55" s="458"/>
      <c r="R55" s="458"/>
      <c r="S55" s="458"/>
      <c r="T55" s="458"/>
      <c r="U55" s="458"/>
      <c r="V55" s="458"/>
      <c r="W55" s="458"/>
      <c r="X55" s="458"/>
      <c r="Y55" s="458"/>
      <c r="Z55" s="458"/>
      <c r="AA55" s="458"/>
      <c r="AB55" s="458"/>
      <c r="AC55" s="492"/>
    </row>
    <row r="56" spans="1:29" s="493" customFormat="1" ht="15" customHeight="1" x14ac:dyDescent="0.2">
      <c r="A56" s="458"/>
      <c r="B56" s="458"/>
      <c r="C56" s="458"/>
      <c r="D56" s="458"/>
      <c r="E56" s="458"/>
      <c r="F56" s="458"/>
      <c r="G56" s="458"/>
      <c r="H56" s="458"/>
      <c r="I56" s="458"/>
      <c r="J56" s="458"/>
      <c r="K56" s="458"/>
      <c r="L56" s="458"/>
      <c r="M56" s="458"/>
      <c r="N56" s="458"/>
      <c r="O56" s="458"/>
      <c r="P56" s="458"/>
      <c r="Q56" s="458"/>
      <c r="R56" s="458"/>
      <c r="S56" s="458"/>
      <c r="T56" s="458"/>
      <c r="U56" s="458"/>
      <c r="V56" s="458"/>
      <c r="W56" s="458"/>
      <c r="X56" s="458"/>
      <c r="Y56" s="458"/>
      <c r="Z56" s="458"/>
      <c r="AA56" s="458"/>
      <c r="AB56" s="458"/>
      <c r="AC56" s="492"/>
    </row>
    <row r="57" spans="1:29" s="493" customFormat="1" ht="15" customHeight="1" x14ac:dyDescent="0.2">
      <c r="A57" s="458"/>
      <c r="B57" s="458"/>
      <c r="C57" s="458"/>
      <c r="D57" s="458"/>
      <c r="E57" s="458"/>
      <c r="F57" s="458"/>
      <c r="G57" s="458"/>
      <c r="H57" s="458"/>
      <c r="I57" s="458"/>
      <c r="J57" s="458"/>
      <c r="K57" s="458"/>
      <c r="L57" s="458"/>
      <c r="M57" s="458"/>
      <c r="N57" s="458"/>
      <c r="O57" s="458"/>
      <c r="P57" s="458"/>
      <c r="Q57" s="458"/>
      <c r="R57" s="458"/>
      <c r="S57" s="458"/>
      <c r="T57" s="458"/>
      <c r="U57" s="458"/>
      <c r="V57" s="458"/>
      <c r="W57" s="458"/>
      <c r="X57" s="458"/>
      <c r="Y57" s="458"/>
      <c r="Z57" s="458"/>
      <c r="AA57" s="458"/>
      <c r="AB57" s="458"/>
      <c r="AC57" s="492"/>
    </row>
    <row r="58" spans="1:29" s="493" customFormat="1" ht="15" customHeight="1" x14ac:dyDescent="0.2">
      <c r="A58" s="458"/>
      <c r="B58" s="458"/>
      <c r="C58" s="458"/>
      <c r="D58" s="458"/>
      <c r="E58" s="458"/>
      <c r="F58" s="458"/>
      <c r="G58" s="458"/>
      <c r="H58" s="458"/>
      <c r="I58" s="458"/>
      <c r="J58" s="458"/>
      <c r="K58" s="458"/>
      <c r="L58" s="458"/>
      <c r="M58" s="458"/>
      <c r="N58" s="458"/>
      <c r="O58" s="458"/>
      <c r="P58" s="458"/>
      <c r="Q58" s="458"/>
      <c r="R58" s="458"/>
      <c r="S58" s="458"/>
      <c r="T58" s="458"/>
      <c r="U58" s="458"/>
      <c r="V58" s="458"/>
      <c r="W58" s="458"/>
      <c r="X58" s="458"/>
      <c r="Y58" s="458"/>
      <c r="Z58" s="458"/>
      <c r="AA58" s="458"/>
      <c r="AB58" s="458"/>
      <c r="AC58" s="492"/>
    </row>
    <row r="59" spans="1:29" s="493" customFormat="1" ht="15" customHeight="1" x14ac:dyDescent="0.2">
      <c r="A59" s="458"/>
      <c r="B59" s="458"/>
      <c r="C59" s="458"/>
      <c r="D59" s="458"/>
      <c r="E59" s="458"/>
      <c r="F59" s="458"/>
      <c r="G59" s="458"/>
      <c r="H59" s="458"/>
      <c r="I59" s="458"/>
      <c r="J59" s="458"/>
      <c r="K59" s="458"/>
      <c r="L59" s="458"/>
      <c r="M59" s="458"/>
      <c r="N59" s="458"/>
      <c r="O59" s="458"/>
      <c r="P59" s="458"/>
      <c r="Q59" s="458"/>
      <c r="R59" s="458"/>
      <c r="S59" s="458"/>
      <c r="T59" s="458"/>
      <c r="U59" s="458"/>
      <c r="V59" s="458"/>
      <c r="W59" s="458"/>
      <c r="X59" s="458"/>
      <c r="Y59" s="458"/>
      <c r="Z59" s="458"/>
      <c r="AA59" s="458"/>
      <c r="AB59" s="458"/>
      <c r="AC59" s="492"/>
    </row>
    <row r="67" spans="1:29" s="493" customFormat="1" ht="15.75" customHeight="1" x14ac:dyDescent="0.2">
      <c r="A67" s="458"/>
      <c r="B67" s="458"/>
      <c r="C67" s="458"/>
      <c r="D67" s="458"/>
      <c r="E67" s="458"/>
      <c r="F67" s="458"/>
      <c r="G67" s="458"/>
      <c r="H67" s="458"/>
      <c r="I67" s="458"/>
      <c r="J67" s="458"/>
      <c r="K67" s="458"/>
      <c r="L67" s="458"/>
      <c r="M67" s="458"/>
      <c r="N67" s="458"/>
      <c r="O67" s="458"/>
      <c r="P67" s="458"/>
      <c r="Q67" s="458"/>
      <c r="R67" s="458"/>
      <c r="S67" s="458"/>
      <c r="T67" s="458"/>
      <c r="U67" s="458"/>
      <c r="V67" s="458"/>
      <c r="W67" s="458"/>
      <c r="X67" s="458"/>
      <c r="Y67" s="458"/>
      <c r="Z67" s="458"/>
      <c r="AA67" s="458"/>
      <c r="AB67" s="458"/>
      <c r="AC67" s="492"/>
    </row>
    <row r="107" ht="6" customHeight="1" x14ac:dyDescent="0.2"/>
  </sheetData>
  <mergeCells count="97">
    <mergeCell ref="C50:G50"/>
    <mergeCell ref="H50:I50"/>
    <mergeCell ref="J50:M50"/>
    <mergeCell ref="N50:U50"/>
    <mergeCell ref="V50:AA50"/>
    <mergeCell ref="C51:G51"/>
    <mergeCell ref="H51:I51"/>
    <mergeCell ref="J51:M51"/>
    <mergeCell ref="N51:U51"/>
    <mergeCell ref="V51:AA51"/>
    <mergeCell ref="C48:G48"/>
    <mergeCell ref="H48:I48"/>
    <mergeCell ref="J48:M48"/>
    <mergeCell ref="N48:U48"/>
    <mergeCell ref="V48:AA48"/>
    <mergeCell ref="C49:G49"/>
    <mergeCell ref="H49:I49"/>
    <mergeCell ref="J49:M49"/>
    <mergeCell ref="N49:U49"/>
    <mergeCell ref="V49:AA49"/>
    <mergeCell ref="C42:AA43"/>
    <mergeCell ref="C44:AA44"/>
    <mergeCell ref="C47:G47"/>
    <mergeCell ref="H47:I47"/>
    <mergeCell ref="J47:M47"/>
    <mergeCell ref="N47:U47"/>
    <mergeCell ref="V47:AA47"/>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 right="0.7" top="0.75" bottom="0.75" header="0.3" footer="0.3"/>
  <drawing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106"/>
  <sheetViews>
    <sheetView tabSelected="1" workbookViewId="0">
      <selection activeCell="I13" sqref="I13:S14"/>
    </sheetView>
  </sheetViews>
  <sheetFormatPr baseColWidth="10" defaultColWidth="3.7109375" defaultRowHeight="14.25" x14ac:dyDescent="0.2"/>
  <cols>
    <col min="1" max="1" width="2" style="494" customWidth="1"/>
    <col min="2" max="2" width="2.85546875" style="494" customWidth="1"/>
    <col min="3" max="6" width="2.7109375" style="494" customWidth="1"/>
    <col min="7" max="7" width="4.28515625" style="494" customWidth="1"/>
    <col min="8" max="8" width="15.42578125" style="494" customWidth="1"/>
    <col min="9" max="9" width="15.7109375" style="494" customWidth="1"/>
    <col min="10" max="10" width="15" style="494" customWidth="1"/>
    <col min="11" max="14" width="3.42578125" style="494" customWidth="1"/>
    <col min="15" max="15" width="2.7109375" style="494" customWidth="1"/>
    <col min="16" max="16" width="3.42578125" style="494" customWidth="1"/>
    <col min="17" max="17" width="3.5703125" style="494" customWidth="1"/>
    <col min="18" max="18" width="3.7109375" style="494"/>
    <col min="19" max="19" width="4.85546875" style="494" customWidth="1"/>
    <col min="20" max="20" width="7.42578125" style="494" customWidth="1"/>
    <col min="21" max="21" width="3.5703125" style="494" customWidth="1"/>
    <col min="22" max="22" width="3.7109375" style="494"/>
    <col min="23" max="25" width="5" style="494" customWidth="1"/>
    <col min="26" max="26" width="6.7109375" style="494" customWidth="1"/>
    <col min="27" max="27" width="4.140625" style="494" customWidth="1"/>
    <col min="28" max="28" width="2" style="494" customWidth="1"/>
    <col min="29" max="29" width="1.5703125" style="494" customWidth="1"/>
    <col min="30" max="32" width="3.7109375" style="494"/>
    <col min="33" max="33" width="4.28515625" style="494" bestFit="1" customWidth="1"/>
    <col min="34" max="16384" width="3.7109375" style="494"/>
  </cols>
  <sheetData>
    <row r="1" spans="2:28" ht="9" customHeight="1" thickBot="1" x14ac:dyDescent="0.25">
      <c r="B1" s="495"/>
      <c r="C1" s="495"/>
      <c r="D1" s="495"/>
      <c r="E1" s="495"/>
      <c r="F1" s="495"/>
    </row>
    <row r="2" spans="2:28" ht="45.75" customHeight="1" x14ac:dyDescent="0.2">
      <c r="B2" s="719"/>
      <c r="C2" s="720"/>
      <c r="D2" s="720"/>
      <c r="E2" s="720"/>
      <c r="F2" s="720"/>
      <c r="G2" s="720"/>
      <c r="H2" s="725" t="s">
        <v>0</v>
      </c>
      <c r="I2" s="725"/>
      <c r="J2" s="725"/>
      <c r="K2" s="725"/>
      <c r="L2" s="725"/>
      <c r="M2" s="725"/>
      <c r="N2" s="725"/>
      <c r="O2" s="725"/>
      <c r="P2" s="725"/>
      <c r="Q2" s="725"/>
      <c r="R2" s="725"/>
      <c r="S2" s="725"/>
      <c r="T2" s="725"/>
      <c r="U2" s="725"/>
      <c r="V2" s="725"/>
      <c r="W2" s="725"/>
      <c r="X2" s="725"/>
      <c r="Y2" s="725"/>
      <c r="Z2" s="725"/>
      <c r="AA2" s="725"/>
      <c r="AB2" s="726"/>
    </row>
    <row r="3" spans="2:28" ht="15" customHeight="1" x14ac:dyDescent="0.2">
      <c r="B3" s="721"/>
      <c r="C3" s="722"/>
      <c r="D3" s="722"/>
      <c r="E3" s="722"/>
      <c r="F3" s="722"/>
      <c r="G3" s="722"/>
      <c r="H3" s="727" t="s">
        <v>1</v>
      </c>
      <c r="I3" s="727"/>
      <c r="J3" s="727"/>
      <c r="K3" s="727"/>
      <c r="L3" s="727"/>
      <c r="M3" s="727"/>
      <c r="N3" s="727"/>
      <c r="O3" s="727"/>
      <c r="P3" s="727" t="s">
        <v>2</v>
      </c>
      <c r="Q3" s="727"/>
      <c r="R3" s="727"/>
      <c r="S3" s="727"/>
      <c r="T3" s="727"/>
      <c r="U3" s="727"/>
      <c r="V3" s="727"/>
      <c r="W3" s="727"/>
      <c r="X3" s="727"/>
      <c r="Y3" s="727"/>
      <c r="Z3" s="727"/>
      <c r="AA3" s="727"/>
      <c r="AB3" s="728"/>
    </row>
    <row r="4" spans="2:28" ht="15.75" customHeight="1" thickBot="1" x14ac:dyDescent="0.25">
      <c r="B4" s="723"/>
      <c r="C4" s="724"/>
      <c r="D4" s="724"/>
      <c r="E4" s="724"/>
      <c r="F4" s="724"/>
      <c r="G4" s="724"/>
      <c r="H4" s="729" t="s">
        <v>3</v>
      </c>
      <c r="I4" s="729"/>
      <c r="J4" s="729"/>
      <c r="K4" s="729"/>
      <c r="L4" s="729"/>
      <c r="M4" s="729"/>
      <c r="N4" s="729"/>
      <c r="O4" s="729"/>
      <c r="P4" s="729"/>
      <c r="Q4" s="729"/>
      <c r="R4" s="729"/>
      <c r="S4" s="729"/>
      <c r="T4" s="729"/>
      <c r="U4" s="729"/>
      <c r="V4" s="729"/>
      <c r="W4" s="729"/>
      <c r="X4" s="729"/>
      <c r="Y4" s="729"/>
      <c r="Z4" s="729"/>
      <c r="AA4" s="729"/>
      <c r="AB4" s="730"/>
    </row>
    <row r="5" spans="2:28" ht="8.25" customHeight="1" x14ac:dyDescent="0.2">
      <c r="H5" s="496"/>
      <c r="I5" s="496"/>
      <c r="J5" s="496"/>
      <c r="K5" s="496"/>
      <c r="L5" s="496"/>
      <c r="M5" s="496"/>
      <c r="N5" s="496"/>
      <c r="O5" s="496"/>
      <c r="P5" s="496"/>
      <c r="Q5" s="496"/>
      <c r="R5" s="496"/>
      <c r="S5" s="496"/>
      <c r="T5" s="496"/>
      <c r="U5" s="496"/>
      <c r="V5" s="496"/>
      <c r="W5" s="496"/>
      <c r="X5" s="496"/>
      <c r="Y5" s="496"/>
      <c r="Z5" s="496"/>
      <c r="AA5" s="496"/>
      <c r="AB5" s="496"/>
    </row>
    <row r="6" spans="2:28" ht="9" customHeight="1" thickBot="1" x14ac:dyDescent="0.25">
      <c r="B6" s="511"/>
      <c r="C6" s="512"/>
      <c r="D6" s="512"/>
      <c r="E6" s="512"/>
      <c r="F6" s="512"/>
      <c r="G6" s="512"/>
      <c r="H6" s="512"/>
      <c r="I6" s="513"/>
      <c r="J6" s="513"/>
      <c r="K6" s="513"/>
      <c r="L6" s="513"/>
      <c r="M6" s="513"/>
      <c r="N6" s="513"/>
      <c r="O6" s="513"/>
      <c r="P6" s="513"/>
      <c r="Q6" s="513"/>
      <c r="R6" s="514"/>
      <c r="S6" s="514"/>
      <c r="T6" s="514"/>
      <c r="U6" s="514"/>
      <c r="V6" s="514"/>
      <c r="W6" s="512"/>
      <c r="X6" s="512"/>
      <c r="Y6" s="512"/>
      <c r="Z6" s="512"/>
      <c r="AA6" s="512"/>
      <c r="AB6" s="515"/>
    </row>
    <row r="7" spans="2:28" ht="15" customHeight="1" x14ac:dyDescent="0.2">
      <c r="B7" s="524"/>
      <c r="C7" s="666" t="s">
        <v>4</v>
      </c>
      <c r="D7" s="667"/>
      <c r="E7" s="667"/>
      <c r="F7" s="667"/>
      <c r="G7" s="667"/>
      <c r="H7" s="668"/>
      <c r="I7" s="2545" t="s">
        <v>1204</v>
      </c>
      <c r="J7" s="2546"/>
      <c r="K7" s="2546"/>
      <c r="L7" s="2546"/>
      <c r="M7" s="2546"/>
      <c r="N7" s="2546"/>
      <c r="O7" s="2546"/>
      <c r="P7" s="2546"/>
      <c r="Q7" s="2546"/>
      <c r="R7" s="2546"/>
      <c r="S7" s="2546"/>
      <c r="T7" s="2546"/>
      <c r="U7" s="2546"/>
      <c r="V7" s="2546"/>
      <c r="W7" s="2546"/>
      <c r="X7" s="2546"/>
      <c r="Y7" s="2546"/>
      <c r="Z7" s="2546"/>
      <c r="AA7" s="2547"/>
      <c r="AB7" s="525"/>
    </row>
    <row r="8" spans="2:28" ht="15.75" thickBot="1" x14ac:dyDescent="0.25">
      <c r="B8" s="524"/>
      <c r="C8" s="669"/>
      <c r="D8" s="670"/>
      <c r="E8" s="670"/>
      <c r="F8" s="670"/>
      <c r="G8" s="670"/>
      <c r="H8" s="671"/>
      <c r="I8" s="2548"/>
      <c r="J8" s="2549"/>
      <c r="K8" s="2549"/>
      <c r="L8" s="2549"/>
      <c r="M8" s="2549"/>
      <c r="N8" s="2549"/>
      <c r="O8" s="2549"/>
      <c r="P8" s="2549"/>
      <c r="Q8" s="2549"/>
      <c r="R8" s="2549"/>
      <c r="S8" s="2549"/>
      <c r="T8" s="2549"/>
      <c r="U8" s="2549"/>
      <c r="V8" s="2549"/>
      <c r="W8" s="2549"/>
      <c r="X8" s="2549"/>
      <c r="Y8" s="2549"/>
      <c r="Z8" s="2549"/>
      <c r="AA8" s="2550"/>
      <c r="AB8" s="525"/>
    </row>
    <row r="9" spans="2:28" ht="6.75" customHeight="1" thickBot="1" x14ac:dyDescent="0.25">
      <c r="B9" s="524"/>
      <c r="C9" s="526"/>
      <c r="D9" s="526"/>
      <c r="E9" s="526"/>
      <c r="F9" s="526"/>
      <c r="G9" s="526"/>
      <c r="H9" s="526"/>
      <c r="I9" s="527"/>
      <c r="J9" s="527"/>
      <c r="K9" s="527"/>
      <c r="L9" s="527"/>
      <c r="M9" s="527"/>
      <c r="N9" s="527"/>
      <c r="O9" s="527"/>
      <c r="P9" s="527"/>
      <c r="Q9" s="527"/>
      <c r="R9" s="528"/>
      <c r="S9" s="528"/>
      <c r="T9" s="528"/>
      <c r="U9" s="528"/>
      <c r="V9" s="528"/>
      <c r="W9" s="526"/>
      <c r="X9" s="526"/>
      <c r="Y9" s="526"/>
      <c r="Z9" s="526"/>
      <c r="AA9" s="529"/>
      <c r="AB9" s="525"/>
    </row>
    <row r="10" spans="2:28" ht="15" customHeight="1" thickBot="1" x14ac:dyDescent="0.25">
      <c r="B10" s="524"/>
      <c r="C10" s="666" t="s">
        <v>6</v>
      </c>
      <c r="D10" s="667"/>
      <c r="E10" s="667"/>
      <c r="F10" s="667"/>
      <c r="G10" s="667"/>
      <c r="H10" s="668"/>
      <c r="I10" s="2551" t="s">
        <v>1223</v>
      </c>
      <c r="J10" s="2552"/>
      <c r="K10" s="2552"/>
      <c r="L10" s="2552"/>
      <c r="M10" s="2552"/>
      <c r="N10" s="2552"/>
      <c r="O10" s="2552"/>
      <c r="P10" s="2552"/>
      <c r="Q10" s="2553"/>
      <c r="R10" s="708" t="s">
        <v>8</v>
      </c>
      <c r="S10" s="709"/>
      <c r="T10" s="709"/>
      <c r="U10" s="710"/>
      <c r="V10" s="608" t="s">
        <v>9</v>
      </c>
      <c r="W10" s="609"/>
      <c r="X10" s="609"/>
      <c r="Y10" s="609"/>
      <c r="Z10" s="609"/>
      <c r="AA10" s="610"/>
      <c r="AB10" s="525"/>
    </row>
    <row r="11" spans="2:28" ht="28.5" customHeight="1" thickBot="1" x14ac:dyDescent="0.25">
      <c r="B11" s="524"/>
      <c r="C11" s="669"/>
      <c r="D11" s="670"/>
      <c r="E11" s="670"/>
      <c r="F11" s="670"/>
      <c r="G11" s="670"/>
      <c r="H11" s="671"/>
      <c r="I11" s="2554"/>
      <c r="J11" s="2555"/>
      <c r="K11" s="2555"/>
      <c r="L11" s="2555"/>
      <c r="M11" s="2555"/>
      <c r="N11" s="2555"/>
      <c r="O11" s="2555"/>
      <c r="P11" s="2555"/>
      <c r="Q11" s="2556"/>
      <c r="R11" s="640" t="s">
        <v>1243</v>
      </c>
      <c r="S11" s="717"/>
      <c r="T11" s="717"/>
      <c r="U11" s="718"/>
      <c r="V11" s="2557">
        <v>5</v>
      </c>
      <c r="W11" s="2558"/>
      <c r="X11" s="2558"/>
      <c r="Y11" s="2558"/>
      <c r="Z11" s="2558"/>
      <c r="AA11" s="2559"/>
      <c r="AB11" s="525"/>
    </row>
    <row r="12" spans="2:28" ht="5.25" customHeight="1" thickBot="1" x14ac:dyDescent="0.25">
      <c r="B12" s="497"/>
      <c r="C12" s="498"/>
      <c r="D12" s="498"/>
      <c r="E12" s="498"/>
      <c r="F12" s="498"/>
      <c r="G12" s="498"/>
      <c r="H12" s="498"/>
      <c r="I12" s="498"/>
      <c r="J12" s="498"/>
      <c r="K12" s="498"/>
      <c r="L12" s="498"/>
      <c r="M12" s="498"/>
      <c r="N12" s="498"/>
      <c r="O12" s="498"/>
      <c r="P12" s="498"/>
      <c r="Q12" s="498"/>
      <c r="R12" s="498"/>
      <c r="S12" s="498"/>
      <c r="T12" s="498"/>
      <c r="U12" s="498"/>
      <c r="V12" s="498"/>
      <c r="W12" s="498"/>
      <c r="X12" s="498"/>
      <c r="Y12" s="498"/>
      <c r="Z12" s="498"/>
      <c r="AA12" s="530"/>
      <c r="AB12" s="499"/>
    </row>
    <row r="13" spans="2:28" ht="15" customHeight="1" x14ac:dyDescent="0.2">
      <c r="B13" s="497"/>
      <c r="C13" s="2495" t="s">
        <v>11</v>
      </c>
      <c r="D13" s="2496"/>
      <c r="E13" s="2496"/>
      <c r="F13" s="2496"/>
      <c r="G13" s="2496"/>
      <c r="H13" s="2497"/>
      <c r="I13" s="672" t="s">
        <v>1224</v>
      </c>
      <c r="J13" s="673"/>
      <c r="K13" s="673"/>
      <c r="L13" s="673"/>
      <c r="M13" s="673"/>
      <c r="N13" s="673"/>
      <c r="O13" s="673"/>
      <c r="P13" s="673"/>
      <c r="Q13" s="673"/>
      <c r="R13" s="673"/>
      <c r="S13" s="674"/>
      <c r="T13" s="2560" t="s">
        <v>13</v>
      </c>
      <c r="U13" s="2561"/>
      <c r="V13" s="2561"/>
      <c r="W13" s="2561"/>
      <c r="X13" s="2561"/>
      <c r="Y13" s="2561"/>
      <c r="Z13" s="2561"/>
      <c r="AA13" s="2562"/>
      <c r="AB13" s="499"/>
    </row>
    <row r="14" spans="2:28" ht="30" customHeight="1" thickBot="1" x14ac:dyDescent="0.25">
      <c r="B14" s="497"/>
      <c r="C14" s="2498"/>
      <c r="D14" s="2499"/>
      <c r="E14" s="2499"/>
      <c r="F14" s="2499"/>
      <c r="G14" s="2499"/>
      <c r="H14" s="2500"/>
      <c r="I14" s="675"/>
      <c r="J14" s="676"/>
      <c r="K14" s="676"/>
      <c r="L14" s="676"/>
      <c r="M14" s="676"/>
      <c r="N14" s="676"/>
      <c r="O14" s="676"/>
      <c r="P14" s="676"/>
      <c r="Q14" s="676"/>
      <c r="R14" s="676"/>
      <c r="S14" s="677"/>
      <c r="T14" s="2563" t="s">
        <v>71</v>
      </c>
      <c r="U14" s="2564"/>
      <c r="V14" s="2564"/>
      <c r="W14" s="2564"/>
      <c r="X14" s="2564"/>
      <c r="Y14" s="2564"/>
      <c r="Z14" s="2564"/>
      <c r="AA14" s="2565"/>
      <c r="AB14" s="499"/>
    </row>
    <row r="15" spans="2:28" ht="6" customHeight="1" thickBot="1" x14ac:dyDescent="0.25">
      <c r="B15" s="497"/>
      <c r="C15" s="498"/>
      <c r="D15" s="498"/>
      <c r="E15" s="498"/>
      <c r="F15" s="498"/>
      <c r="G15" s="498"/>
      <c r="H15" s="498"/>
      <c r="I15" s="531"/>
      <c r="J15" s="531"/>
      <c r="K15" s="531"/>
      <c r="L15" s="531"/>
      <c r="M15" s="531"/>
      <c r="N15" s="531"/>
      <c r="O15" s="531"/>
      <c r="P15" s="531"/>
      <c r="Q15" s="531"/>
      <c r="R15" s="531"/>
      <c r="S15" s="531"/>
      <c r="T15" s="531"/>
      <c r="U15" s="531"/>
      <c r="V15" s="531"/>
      <c r="W15" s="531"/>
      <c r="X15" s="531"/>
      <c r="Y15" s="531"/>
      <c r="Z15" s="531"/>
      <c r="AA15" s="532"/>
      <c r="AB15" s="499"/>
    </row>
    <row r="16" spans="2:28" ht="33.75" customHeight="1" thickBot="1" x14ac:dyDescent="0.25">
      <c r="B16" s="497"/>
      <c r="C16" s="2507" t="s">
        <v>15</v>
      </c>
      <c r="D16" s="2508"/>
      <c r="E16" s="2508"/>
      <c r="F16" s="2508"/>
      <c r="G16" s="2508"/>
      <c r="H16" s="2509"/>
      <c r="I16" s="632" t="s">
        <v>1225</v>
      </c>
      <c r="J16" s="633"/>
      <c r="K16" s="633"/>
      <c r="L16" s="633"/>
      <c r="M16" s="633"/>
      <c r="N16" s="633"/>
      <c r="O16" s="633"/>
      <c r="P16" s="633"/>
      <c r="Q16" s="633"/>
      <c r="R16" s="633"/>
      <c r="S16" s="633"/>
      <c r="T16" s="633"/>
      <c r="U16" s="633"/>
      <c r="V16" s="633"/>
      <c r="W16" s="633"/>
      <c r="X16" s="633"/>
      <c r="Y16" s="633"/>
      <c r="Z16" s="633"/>
      <c r="AA16" s="634"/>
      <c r="AB16" s="499"/>
    </row>
    <row r="17" spans="2:28" ht="6.75" customHeight="1" thickBot="1" x14ac:dyDescent="0.25">
      <c r="B17" s="497"/>
      <c r="C17" s="500"/>
      <c r="D17" s="500"/>
      <c r="E17" s="500"/>
      <c r="F17" s="500"/>
      <c r="G17" s="500"/>
      <c r="H17" s="500"/>
      <c r="I17" s="533"/>
      <c r="J17" s="533"/>
      <c r="K17" s="533"/>
      <c r="L17" s="533"/>
      <c r="M17" s="533"/>
      <c r="N17" s="533"/>
      <c r="O17" s="533"/>
      <c r="P17" s="533"/>
      <c r="Q17" s="533"/>
      <c r="R17" s="533"/>
      <c r="S17" s="533"/>
      <c r="T17" s="533"/>
      <c r="U17" s="533"/>
      <c r="V17" s="533"/>
      <c r="W17" s="533"/>
      <c r="X17" s="533"/>
      <c r="Y17" s="533"/>
      <c r="Z17" s="533"/>
      <c r="AA17" s="534"/>
      <c r="AB17" s="499"/>
    </row>
    <row r="18" spans="2:28" ht="49.5" customHeight="1" thickBot="1" x14ac:dyDescent="0.25">
      <c r="B18" s="497"/>
      <c r="C18" s="2507" t="s">
        <v>73</v>
      </c>
      <c r="D18" s="2508"/>
      <c r="E18" s="2508"/>
      <c r="F18" s="2508"/>
      <c r="G18" s="2508"/>
      <c r="H18" s="2509"/>
      <c r="I18" s="632" t="s">
        <v>1226</v>
      </c>
      <c r="J18" s="633"/>
      <c r="K18" s="633"/>
      <c r="L18" s="633"/>
      <c r="M18" s="633"/>
      <c r="N18" s="633"/>
      <c r="O18" s="633"/>
      <c r="P18" s="633"/>
      <c r="Q18" s="633"/>
      <c r="R18" s="633"/>
      <c r="S18" s="633"/>
      <c r="T18" s="633"/>
      <c r="U18" s="633"/>
      <c r="V18" s="633"/>
      <c r="W18" s="633"/>
      <c r="X18" s="633"/>
      <c r="Y18" s="633"/>
      <c r="Z18" s="633"/>
      <c r="AA18" s="634"/>
      <c r="AB18" s="499"/>
    </row>
    <row r="19" spans="2:28" ht="6.75" customHeight="1" thickBot="1" x14ac:dyDescent="0.25">
      <c r="B19" s="497"/>
      <c r="C19" s="528"/>
      <c r="D19" s="528"/>
      <c r="E19" s="528"/>
      <c r="F19" s="528"/>
      <c r="G19" s="528"/>
      <c r="H19" s="528"/>
      <c r="I19" s="533"/>
      <c r="J19" s="533"/>
      <c r="K19" s="533"/>
      <c r="L19" s="533"/>
      <c r="M19" s="533"/>
      <c r="N19" s="533"/>
      <c r="O19" s="533"/>
      <c r="P19" s="533"/>
      <c r="Q19" s="533"/>
      <c r="R19" s="533"/>
      <c r="S19" s="533"/>
      <c r="T19" s="533"/>
      <c r="U19" s="533"/>
      <c r="V19" s="533"/>
      <c r="W19" s="533"/>
      <c r="X19" s="533"/>
      <c r="Y19" s="533"/>
      <c r="Z19" s="533"/>
      <c r="AA19" s="534"/>
      <c r="AB19" s="499"/>
    </row>
    <row r="20" spans="2:28" ht="14.25" customHeight="1" x14ac:dyDescent="0.2">
      <c r="B20" s="497"/>
      <c r="C20" s="684" t="s">
        <v>19</v>
      </c>
      <c r="D20" s="685"/>
      <c r="E20" s="685"/>
      <c r="F20" s="685"/>
      <c r="G20" s="685"/>
      <c r="H20" s="686"/>
      <c r="I20" s="690" t="s">
        <v>1210</v>
      </c>
      <c r="J20" s="691"/>
      <c r="K20" s="691"/>
      <c r="L20" s="692"/>
      <c r="M20" s="608" t="s">
        <v>21</v>
      </c>
      <c r="N20" s="609"/>
      <c r="O20" s="609"/>
      <c r="P20" s="609"/>
      <c r="Q20" s="609"/>
      <c r="R20" s="609"/>
      <c r="S20" s="610"/>
      <c r="T20" s="608" t="s">
        <v>22</v>
      </c>
      <c r="U20" s="609"/>
      <c r="V20" s="609"/>
      <c r="W20" s="609"/>
      <c r="X20" s="609"/>
      <c r="Y20" s="609"/>
      <c r="Z20" s="609"/>
      <c r="AA20" s="610"/>
      <c r="AB20" s="499"/>
    </row>
    <row r="21" spans="2:28" ht="21.75" customHeight="1" thickBot="1" x14ac:dyDescent="0.25">
      <c r="B21" s="497"/>
      <c r="C21" s="687"/>
      <c r="D21" s="688"/>
      <c r="E21" s="688"/>
      <c r="F21" s="688"/>
      <c r="G21" s="688"/>
      <c r="H21" s="689"/>
      <c r="I21" s="693"/>
      <c r="J21" s="694"/>
      <c r="K21" s="694"/>
      <c r="L21" s="695"/>
      <c r="M21" s="696" t="s">
        <v>176</v>
      </c>
      <c r="N21" s="697"/>
      <c r="O21" s="697"/>
      <c r="P21" s="697"/>
      <c r="Q21" s="697"/>
      <c r="R21" s="697"/>
      <c r="S21" s="698"/>
      <c r="T21" s="699" t="s">
        <v>157</v>
      </c>
      <c r="U21" s="697"/>
      <c r="V21" s="697"/>
      <c r="W21" s="697"/>
      <c r="X21" s="697"/>
      <c r="Y21" s="697"/>
      <c r="Z21" s="697"/>
      <c r="AA21" s="698"/>
      <c r="AB21" s="499"/>
    </row>
    <row r="22" spans="2:28" ht="6.75" customHeight="1" thickBot="1" x14ac:dyDescent="0.25">
      <c r="B22" s="497"/>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8"/>
      <c r="AA22" s="530"/>
      <c r="AB22" s="499"/>
    </row>
    <row r="23" spans="2:28" ht="23.25" customHeight="1" x14ac:dyDescent="0.2">
      <c r="B23" s="497"/>
      <c r="C23" s="2510" t="s">
        <v>25</v>
      </c>
      <c r="D23" s="2511"/>
      <c r="E23" s="2511"/>
      <c r="F23" s="2511"/>
      <c r="G23" s="2511"/>
      <c r="H23" s="2511"/>
      <c r="I23" s="2512"/>
      <c r="J23" s="2510" t="s">
        <v>26</v>
      </c>
      <c r="K23" s="2511"/>
      <c r="L23" s="2511"/>
      <c r="M23" s="2511"/>
      <c r="N23" s="2511"/>
      <c r="O23" s="2511"/>
      <c r="P23" s="2512"/>
      <c r="Q23" s="2510" t="s">
        <v>27</v>
      </c>
      <c r="R23" s="2511"/>
      <c r="S23" s="2511"/>
      <c r="T23" s="2511"/>
      <c r="U23" s="2511"/>
      <c r="V23" s="2511"/>
      <c r="W23" s="2511"/>
      <c r="X23" s="2511"/>
      <c r="Y23" s="2511"/>
      <c r="Z23" s="2511"/>
      <c r="AA23" s="2512"/>
      <c r="AB23" s="499"/>
    </row>
    <row r="24" spans="2:28" ht="31.5" customHeight="1" thickBot="1" x14ac:dyDescent="0.25">
      <c r="B24" s="497"/>
      <c r="C24" s="611" t="s">
        <v>1227</v>
      </c>
      <c r="D24" s="612"/>
      <c r="E24" s="612"/>
      <c r="F24" s="612"/>
      <c r="G24" s="612"/>
      <c r="H24" s="612"/>
      <c r="I24" s="613"/>
      <c r="J24" s="611" t="s">
        <v>1212</v>
      </c>
      <c r="K24" s="612"/>
      <c r="L24" s="612"/>
      <c r="M24" s="612"/>
      <c r="N24" s="612"/>
      <c r="O24" s="612"/>
      <c r="P24" s="613"/>
      <c r="Q24" s="614" t="s">
        <v>1213</v>
      </c>
      <c r="R24" s="615"/>
      <c r="S24" s="615"/>
      <c r="T24" s="615"/>
      <c r="U24" s="615"/>
      <c r="V24" s="615"/>
      <c r="W24" s="615"/>
      <c r="X24" s="615"/>
      <c r="Y24" s="615"/>
      <c r="Z24" s="615"/>
      <c r="AA24" s="616"/>
      <c r="AB24" s="499"/>
    </row>
    <row r="25" spans="2:28" ht="7.5" customHeight="1" thickBot="1" x14ac:dyDescent="0.25">
      <c r="B25" s="497"/>
      <c r="C25" s="498"/>
      <c r="D25" s="498"/>
      <c r="E25" s="498"/>
      <c r="F25" s="498"/>
      <c r="G25" s="498"/>
      <c r="H25" s="498"/>
      <c r="I25" s="498"/>
      <c r="J25" s="498"/>
      <c r="K25" s="498"/>
      <c r="L25" s="498"/>
      <c r="M25" s="498"/>
      <c r="N25" s="498"/>
      <c r="O25" s="498"/>
      <c r="P25" s="498"/>
      <c r="Q25" s="498"/>
      <c r="R25" s="498"/>
      <c r="S25" s="498"/>
      <c r="T25" s="498"/>
      <c r="U25" s="498"/>
      <c r="V25" s="498"/>
      <c r="W25" s="498"/>
      <c r="X25" s="498"/>
      <c r="Y25" s="498"/>
      <c r="Z25" s="498"/>
      <c r="AA25" s="530"/>
      <c r="AB25" s="499"/>
    </row>
    <row r="26" spans="2:28" ht="36.75" customHeight="1" thickBot="1" x14ac:dyDescent="0.25">
      <c r="B26" s="497"/>
      <c r="C26" s="2507" t="s">
        <v>31</v>
      </c>
      <c r="D26" s="2508"/>
      <c r="E26" s="2508"/>
      <c r="F26" s="2508"/>
      <c r="G26" s="2508"/>
      <c r="H26" s="2509"/>
      <c r="I26" s="632" t="s">
        <v>1228</v>
      </c>
      <c r="J26" s="633"/>
      <c r="K26" s="633"/>
      <c r="L26" s="633"/>
      <c r="M26" s="633"/>
      <c r="N26" s="633"/>
      <c r="O26" s="633"/>
      <c r="P26" s="633"/>
      <c r="Q26" s="633"/>
      <c r="R26" s="633"/>
      <c r="S26" s="633"/>
      <c r="T26" s="633"/>
      <c r="U26" s="633"/>
      <c r="V26" s="633"/>
      <c r="W26" s="633"/>
      <c r="X26" s="633"/>
      <c r="Y26" s="633"/>
      <c r="Z26" s="633"/>
      <c r="AA26" s="634"/>
      <c r="AB26" s="499"/>
    </row>
    <row r="27" spans="2:28" ht="6" customHeight="1" thickBot="1" x14ac:dyDescent="0.25">
      <c r="B27" s="497"/>
      <c r="C27" s="528"/>
      <c r="D27" s="528"/>
      <c r="E27" s="528"/>
      <c r="F27" s="528"/>
      <c r="G27" s="528"/>
      <c r="H27" s="528"/>
      <c r="I27" s="533"/>
      <c r="J27" s="533"/>
      <c r="K27" s="533"/>
      <c r="L27" s="533"/>
      <c r="M27" s="533"/>
      <c r="N27" s="533"/>
      <c r="O27" s="533"/>
      <c r="P27" s="533"/>
      <c r="Q27" s="533"/>
      <c r="R27" s="533"/>
      <c r="S27" s="533"/>
      <c r="T27" s="533"/>
      <c r="U27" s="533"/>
      <c r="V27" s="533"/>
      <c r="W27" s="533"/>
      <c r="X27" s="533"/>
      <c r="Y27" s="533"/>
      <c r="Z27" s="533"/>
      <c r="AA27" s="534"/>
      <c r="AB27" s="499"/>
    </row>
    <row r="28" spans="2:28" ht="30.75" customHeight="1" thickBot="1" x14ac:dyDescent="0.25">
      <c r="B28" s="497"/>
      <c r="C28" s="2507" t="s">
        <v>33</v>
      </c>
      <c r="D28" s="2508"/>
      <c r="E28" s="2508"/>
      <c r="F28" s="2508"/>
      <c r="G28" s="2508"/>
      <c r="H28" s="2509"/>
      <c r="I28" s="640">
        <v>0.9</v>
      </c>
      <c r="J28" s="632"/>
      <c r="K28" s="1709" t="s">
        <v>34</v>
      </c>
      <c r="L28" s="1710"/>
      <c r="M28" s="1710"/>
      <c r="N28" s="1711"/>
      <c r="O28" s="1035" t="s">
        <v>35</v>
      </c>
      <c r="P28" s="2513"/>
      <c r="Q28" s="2513"/>
      <c r="R28" s="2514"/>
      <c r="S28" s="535" t="s">
        <v>37</v>
      </c>
      <c r="T28" s="2513" t="s">
        <v>36</v>
      </c>
      <c r="U28" s="2513"/>
      <c r="V28" s="2514"/>
      <c r="W28" s="536"/>
      <c r="X28" s="1512" t="s">
        <v>38</v>
      </c>
      <c r="Y28" s="2515"/>
      <c r="Z28" s="2516"/>
      <c r="AA28" s="537"/>
      <c r="AB28" s="499"/>
    </row>
    <row r="29" spans="2:28" ht="6.75" customHeight="1" thickBot="1" x14ac:dyDescent="0.25">
      <c r="B29" s="497"/>
      <c r="C29" s="498"/>
      <c r="D29" s="498"/>
      <c r="E29" s="498"/>
      <c r="F29" s="498"/>
      <c r="G29" s="498"/>
      <c r="H29" s="498"/>
      <c r="I29" s="498"/>
      <c r="J29" s="498"/>
      <c r="K29" s="498"/>
      <c r="L29" s="498"/>
      <c r="M29" s="498"/>
      <c r="N29" s="498"/>
      <c r="O29" s="498"/>
      <c r="P29" s="498"/>
      <c r="Q29" s="498"/>
      <c r="R29" s="498"/>
      <c r="S29" s="498"/>
      <c r="T29" s="498"/>
      <c r="U29" s="498"/>
      <c r="V29" s="498"/>
      <c r="W29" s="498"/>
      <c r="X29" s="498"/>
      <c r="Y29" s="498"/>
      <c r="Z29" s="498"/>
      <c r="AA29" s="530"/>
      <c r="AB29" s="499"/>
    </row>
    <row r="30" spans="2:28" ht="15" customHeight="1" x14ac:dyDescent="0.25">
      <c r="B30" s="497"/>
      <c r="C30" s="651" t="s">
        <v>39</v>
      </c>
      <c r="D30" s="652"/>
      <c r="E30" s="652"/>
      <c r="F30" s="652"/>
      <c r="G30" s="652"/>
      <c r="H30" s="652"/>
      <c r="I30" s="652"/>
      <c r="J30" s="653"/>
      <c r="K30" s="660" t="s">
        <v>40</v>
      </c>
      <c r="L30" s="661"/>
      <c r="M30" s="661"/>
      <c r="N30" s="661"/>
      <c r="O30" s="661"/>
      <c r="P30" s="661"/>
      <c r="Q30" s="661"/>
      <c r="R30" s="661"/>
      <c r="S30" s="662" t="s">
        <v>41</v>
      </c>
      <c r="T30" s="662"/>
      <c r="U30" s="662"/>
      <c r="V30" s="662"/>
      <c r="W30" s="662"/>
      <c r="X30" s="663" t="s">
        <v>42</v>
      </c>
      <c r="Y30" s="663"/>
      <c r="Z30" s="663"/>
      <c r="AA30" s="664"/>
      <c r="AB30" s="499"/>
    </row>
    <row r="31" spans="2:28" ht="14.25" customHeight="1" x14ac:dyDescent="0.2">
      <c r="B31" s="497"/>
      <c r="C31" s="654"/>
      <c r="D31" s="655"/>
      <c r="E31" s="655"/>
      <c r="F31" s="655"/>
      <c r="G31" s="655"/>
      <c r="H31" s="655"/>
      <c r="I31" s="655"/>
      <c r="J31" s="656"/>
      <c r="K31" s="665" t="s">
        <v>43</v>
      </c>
      <c r="L31" s="638"/>
      <c r="M31" s="638"/>
      <c r="N31" s="638"/>
      <c r="O31" s="638" t="s">
        <v>44</v>
      </c>
      <c r="P31" s="638"/>
      <c r="Q31" s="638"/>
      <c r="R31" s="638"/>
      <c r="S31" s="638" t="s">
        <v>43</v>
      </c>
      <c r="T31" s="638"/>
      <c r="U31" s="638" t="s">
        <v>44</v>
      </c>
      <c r="V31" s="638"/>
      <c r="W31" s="638"/>
      <c r="X31" s="638" t="s">
        <v>43</v>
      </c>
      <c r="Y31" s="638"/>
      <c r="Z31" s="638" t="s">
        <v>44</v>
      </c>
      <c r="AA31" s="639"/>
      <c r="AB31" s="499"/>
    </row>
    <row r="32" spans="2:28" ht="15" customHeight="1" thickBot="1" x14ac:dyDescent="0.25">
      <c r="B32" s="497"/>
      <c r="C32" s="657"/>
      <c r="D32" s="658"/>
      <c r="E32" s="658"/>
      <c r="F32" s="658"/>
      <c r="G32" s="658"/>
      <c r="H32" s="658"/>
      <c r="I32" s="658"/>
      <c r="J32" s="659"/>
      <c r="K32" s="2568">
        <v>0</v>
      </c>
      <c r="L32" s="2569"/>
      <c r="M32" s="2569"/>
      <c r="N32" s="2569"/>
      <c r="O32" s="2570">
        <v>0.79900000000000004</v>
      </c>
      <c r="P32" s="2569"/>
      <c r="Q32" s="2569"/>
      <c r="R32" s="2569"/>
      <c r="S32" s="2566">
        <v>0.8</v>
      </c>
      <c r="T32" s="2569"/>
      <c r="U32" s="2570">
        <v>0.89900000000000002</v>
      </c>
      <c r="V32" s="2569"/>
      <c r="W32" s="2569"/>
      <c r="X32" s="2566">
        <v>0.9</v>
      </c>
      <c r="Y32" s="2569"/>
      <c r="Z32" s="2566">
        <v>1</v>
      </c>
      <c r="AA32" s="2567"/>
      <c r="AB32" s="499"/>
    </row>
    <row r="33" spans="2:33" ht="6.75" customHeight="1" thickBot="1" x14ac:dyDescent="0.25">
      <c r="B33" s="497"/>
      <c r="C33" s="498"/>
      <c r="D33" s="498"/>
      <c r="E33" s="498"/>
      <c r="F33" s="498"/>
      <c r="G33" s="498"/>
      <c r="H33" s="498"/>
      <c r="I33" s="498"/>
      <c r="J33" s="498"/>
      <c r="K33" s="498"/>
      <c r="L33" s="498"/>
      <c r="M33" s="498"/>
      <c r="N33" s="498"/>
      <c r="O33" s="498"/>
      <c r="P33" s="498"/>
      <c r="Q33" s="498"/>
      <c r="R33" s="498"/>
      <c r="S33" s="498"/>
      <c r="T33" s="498"/>
      <c r="U33" s="498"/>
      <c r="V33" s="498"/>
      <c r="W33" s="498"/>
      <c r="X33" s="498"/>
      <c r="Y33" s="498"/>
      <c r="Z33" s="498"/>
      <c r="AA33" s="530"/>
      <c r="AB33" s="499"/>
    </row>
    <row r="34" spans="2:33" s="502" customFormat="1" ht="15.75" customHeight="1" x14ac:dyDescent="0.2">
      <c r="B34" s="501"/>
      <c r="C34" s="2005" t="s">
        <v>45</v>
      </c>
      <c r="D34" s="2526"/>
      <c r="E34" s="2526"/>
      <c r="F34" s="2526"/>
      <c r="G34" s="2526"/>
      <c r="H34" s="2526"/>
      <c r="I34" s="2526"/>
      <c r="J34" s="2526"/>
      <c r="K34" s="2526"/>
      <c r="L34" s="2526"/>
      <c r="M34" s="2526"/>
      <c r="N34" s="2526"/>
      <c r="O34" s="2526"/>
      <c r="P34" s="2526"/>
      <c r="Q34" s="2526"/>
      <c r="R34" s="2526"/>
      <c r="S34" s="2526"/>
      <c r="T34" s="2526"/>
      <c r="U34" s="2526"/>
      <c r="V34" s="2526"/>
      <c r="W34" s="2526"/>
      <c r="X34" s="2526"/>
      <c r="Y34" s="2526"/>
      <c r="Z34" s="2526"/>
      <c r="AA34" s="2007"/>
      <c r="AB34" s="499"/>
    </row>
    <row r="35" spans="2:33" s="502" customFormat="1" ht="69.75" customHeight="1" x14ac:dyDescent="0.2">
      <c r="B35" s="501"/>
      <c r="C35" s="2527" t="s">
        <v>46</v>
      </c>
      <c r="D35" s="2528"/>
      <c r="E35" s="2528"/>
      <c r="F35" s="2528"/>
      <c r="G35" s="2528"/>
      <c r="H35" s="522" t="s">
        <v>1229</v>
      </c>
      <c r="I35" s="522" t="s">
        <v>1230</v>
      </c>
      <c r="J35" s="523" t="s">
        <v>1217</v>
      </c>
      <c r="K35" s="1135" t="s">
        <v>50</v>
      </c>
      <c r="L35" s="1135"/>
      <c r="M35" s="1135"/>
      <c r="N35" s="1135"/>
      <c r="O35" s="1135"/>
      <c r="P35" s="1135"/>
      <c r="Q35" s="1135"/>
      <c r="R35" s="1135"/>
      <c r="S35" s="1135"/>
      <c r="T35" s="1135"/>
      <c r="U35" s="1135"/>
      <c r="V35" s="1135"/>
      <c r="W35" s="1135"/>
      <c r="X35" s="1135"/>
      <c r="Y35" s="1135"/>
      <c r="Z35" s="1135"/>
      <c r="AA35" s="2529"/>
      <c r="AB35" s="499"/>
    </row>
    <row r="36" spans="2:33" s="502" customFormat="1" ht="283.35000000000002" customHeight="1" x14ac:dyDescent="0.2">
      <c r="B36" s="501"/>
      <c r="C36" s="2331" t="s">
        <v>314</v>
      </c>
      <c r="D36" s="1131"/>
      <c r="E36" s="1131"/>
      <c r="F36" s="1131"/>
      <c r="G36" s="1131"/>
      <c r="H36" s="538">
        <v>24</v>
      </c>
      <c r="I36" s="538">
        <v>37</v>
      </c>
      <c r="J36" s="539">
        <f t="shared" ref="J36:J39" si="0">+H36/I36</f>
        <v>0.64864864864864868</v>
      </c>
      <c r="K36" s="2571" t="s">
        <v>1231</v>
      </c>
      <c r="L36" s="2571"/>
      <c r="M36" s="2571"/>
      <c r="N36" s="2571"/>
      <c r="O36" s="2571"/>
      <c r="P36" s="2571"/>
      <c r="Q36" s="2571"/>
      <c r="R36" s="2571"/>
      <c r="S36" s="2571"/>
      <c r="T36" s="2571"/>
      <c r="U36" s="2571"/>
      <c r="V36" s="2571"/>
      <c r="W36" s="2571"/>
      <c r="X36" s="2571"/>
      <c r="Y36" s="2571"/>
      <c r="Z36" s="2571"/>
      <c r="AA36" s="2572"/>
      <c r="AB36" s="499"/>
    </row>
    <row r="37" spans="2:33" s="502" customFormat="1" ht="255" customHeight="1" x14ac:dyDescent="0.2">
      <c r="B37" s="501"/>
      <c r="C37" s="2331" t="s">
        <v>59</v>
      </c>
      <c r="D37" s="1131"/>
      <c r="E37" s="1131"/>
      <c r="F37" s="1131"/>
      <c r="G37" s="1131"/>
      <c r="H37" s="538">
        <v>64</v>
      </c>
      <c r="I37" s="538">
        <v>84</v>
      </c>
      <c r="J37" s="539">
        <f t="shared" si="0"/>
        <v>0.76190476190476186</v>
      </c>
      <c r="K37" s="2571" t="s">
        <v>1232</v>
      </c>
      <c r="L37" s="2571"/>
      <c r="M37" s="2571"/>
      <c r="N37" s="2571"/>
      <c r="O37" s="2571"/>
      <c r="P37" s="2571"/>
      <c r="Q37" s="2571"/>
      <c r="R37" s="2571"/>
      <c r="S37" s="2571"/>
      <c r="T37" s="2571"/>
      <c r="U37" s="2571"/>
      <c r="V37" s="2571"/>
      <c r="W37" s="2571"/>
      <c r="X37" s="2571"/>
      <c r="Y37" s="2571"/>
      <c r="Z37" s="2571"/>
      <c r="AA37" s="2572"/>
      <c r="AB37" s="499"/>
    </row>
    <row r="38" spans="2:33" s="502" customFormat="1" ht="226.7" customHeight="1" x14ac:dyDescent="0.2">
      <c r="B38" s="501"/>
      <c r="C38" s="2331" t="s">
        <v>61</v>
      </c>
      <c r="D38" s="1131"/>
      <c r="E38" s="1131"/>
      <c r="F38" s="1131"/>
      <c r="G38" s="1131"/>
      <c r="H38" s="538">
        <v>74</v>
      </c>
      <c r="I38" s="538">
        <v>80</v>
      </c>
      <c r="J38" s="539">
        <f t="shared" si="0"/>
        <v>0.92500000000000004</v>
      </c>
      <c r="K38" s="2571" t="s">
        <v>1233</v>
      </c>
      <c r="L38" s="2571"/>
      <c r="M38" s="2571"/>
      <c r="N38" s="2571"/>
      <c r="O38" s="2571"/>
      <c r="P38" s="2571"/>
      <c r="Q38" s="2571"/>
      <c r="R38" s="2571"/>
      <c r="S38" s="2571"/>
      <c r="T38" s="2571"/>
      <c r="U38" s="2571"/>
      <c r="V38" s="2571"/>
      <c r="W38" s="2571"/>
      <c r="X38" s="2571"/>
      <c r="Y38" s="2571"/>
      <c r="Z38" s="2571"/>
      <c r="AA38" s="2572"/>
      <c r="AB38" s="499"/>
    </row>
    <row r="39" spans="2:33" s="502" customFormat="1" ht="300" customHeight="1" thickBot="1" x14ac:dyDescent="0.25">
      <c r="B39" s="501"/>
      <c r="C39" s="2346" t="s">
        <v>189</v>
      </c>
      <c r="D39" s="2347"/>
      <c r="E39" s="2347"/>
      <c r="F39" s="2347"/>
      <c r="G39" s="2347"/>
      <c r="H39" s="540">
        <v>112</v>
      </c>
      <c r="I39" s="540">
        <v>130</v>
      </c>
      <c r="J39" s="541">
        <f t="shared" si="0"/>
        <v>0.86153846153846159</v>
      </c>
      <c r="K39" s="1615" t="s">
        <v>1234</v>
      </c>
      <c r="L39" s="1615"/>
      <c r="M39" s="1615"/>
      <c r="N39" s="1615"/>
      <c r="O39" s="1615"/>
      <c r="P39" s="1615"/>
      <c r="Q39" s="1615"/>
      <c r="R39" s="1615"/>
      <c r="S39" s="1615"/>
      <c r="T39" s="1615"/>
      <c r="U39" s="1615"/>
      <c r="V39" s="1615"/>
      <c r="W39" s="1615"/>
      <c r="X39" s="1615"/>
      <c r="Y39" s="1615"/>
      <c r="Z39" s="1615"/>
      <c r="AA39" s="1616"/>
      <c r="AB39" s="499"/>
    </row>
    <row r="40" spans="2:33" s="502" customFormat="1" ht="4.5" customHeight="1" thickBot="1" x14ac:dyDescent="0.25">
      <c r="B40" s="501"/>
      <c r="C40" s="498"/>
      <c r="D40" s="498"/>
      <c r="E40" s="498"/>
      <c r="F40" s="498"/>
      <c r="G40" s="498"/>
      <c r="H40" s="503"/>
      <c r="I40" s="503"/>
      <c r="J40" s="137"/>
      <c r="K40" s="498"/>
      <c r="L40" s="498"/>
      <c r="M40" s="498"/>
      <c r="N40" s="498"/>
      <c r="O40" s="498"/>
      <c r="P40" s="498"/>
      <c r="Q40" s="498"/>
      <c r="R40" s="498"/>
      <c r="S40" s="498"/>
      <c r="T40" s="498"/>
      <c r="U40" s="498"/>
      <c r="V40" s="498"/>
      <c r="W40" s="498"/>
      <c r="X40" s="498"/>
      <c r="Y40" s="498"/>
      <c r="Z40" s="498"/>
      <c r="AA40" s="498"/>
      <c r="AB40" s="499"/>
    </row>
    <row r="41" spans="2:33" s="502" customFormat="1" x14ac:dyDescent="0.2">
      <c r="B41" s="501"/>
      <c r="C41" s="820" t="s">
        <v>52</v>
      </c>
      <c r="D41" s="821"/>
      <c r="E41" s="821"/>
      <c r="F41" s="821"/>
      <c r="G41" s="821"/>
      <c r="H41" s="821"/>
      <c r="I41" s="821"/>
      <c r="J41" s="821"/>
      <c r="K41" s="821"/>
      <c r="L41" s="821"/>
      <c r="M41" s="821"/>
      <c r="N41" s="821"/>
      <c r="O41" s="821"/>
      <c r="P41" s="821"/>
      <c r="Q41" s="821"/>
      <c r="R41" s="821"/>
      <c r="S41" s="821"/>
      <c r="T41" s="821"/>
      <c r="U41" s="821"/>
      <c r="V41" s="821"/>
      <c r="W41" s="821"/>
      <c r="X41" s="821"/>
      <c r="Y41" s="821"/>
      <c r="Z41" s="821"/>
      <c r="AA41" s="822"/>
      <c r="AB41" s="499"/>
    </row>
    <row r="42" spans="2:33" s="502" customFormat="1" ht="15" customHeight="1" thickBot="1" x14ac:dyDescent="0.25">
      <c r="B42" s="497"/>
      <c r="C42" s="1125"/>
      <c r="D42" s="1126"/>
      <c r="E42" s="1126"/>
      <c r="F42" s="1126"/>
      <c r="G42" s="1126"/>
      <c r="H42" s="1126"/>
      <c r="I42" s="1126"/>
      <c r="J42" s="1126"/>
      <c r="K42" s="1126"/>
      <c r="L42" s="1126"/>
      <c r="M42" s="1126"/>
      <c r="N42" s="1126"/>
      <c r="O42" s="1126"/>
      <c r="P42" s="1126"/>
      <c r="Q42" s="1126"/>
      <c r="R42" s="1126"/>
      <c r="S42" s="1126"/>
      <c r="T42" s="1126"/>
      <c r="U42" s="1126"/>
      <c r="V42" s="1126"/>
      <c r="W42" s="1126"/>
      <c r="X42" s="1126"/>
      <c r="Y42" s="1126"/>
      <c r="Z42" s="1126"/>
      <c r="AA42" s="1127"/>
      <c r="AB42" s="499"/>
    </row>
    <row r="43" spans="2:33" s="502" customFormat="1" ht="165" customHeight="1" thickBot="1" x14ac:dyDescent="0.25">
      <c r="B43" s="497"/>
      <c r="C43" s="2537" t="s">
        <v>90</v>
      </c>
      <c r="D43" s="2538"/>
      <c r="E43" s="2538"/>
      <c r="F43" s="2538"/>
      <c r="G43" s="2538"/>
      <c r="H43" s="2538"/>
      <c r="I43" s="2538"/>
      <c r="J43" s="2538"/>
      <c r="K43" s="2538"/>
      <c r="L43" s="2538"/>
      <c r="M43" s="2538"/>
      <c r="N43" s="2538"/>
      <c r="O43" s="2538"/>
      <c r="P43" s="2538"/>
      <c r="Q43" s="2538"/>
      <c r="R43" s="2538"/>
      <c r="S43" s="2538"/>
      <c r="T43" s="2538"/>
      <c r="U43" s="2538"/>
      <c r="V43" s="2538"/>
      <c r="W43" s="2538"/>
      <c r="X43" s="2538"/>
      <c r="Y43" s="2538"/>
      <c r="Z43" s="2538"/>
      <c r="AA43" s="2539"/>
      <c r="AB43" s="499"/>
      <c r="AD43" s="2544"/>
      <c r="AE43" s="548"/>
      <c r="AF43" s="548"/>
      <c r="AG43" s="549"/>
    </row>
    <row r="44" spans="2:33" ht="7.5" customHeight="1" x14ac:dyDescent="0.2">
      <c r="B44" s="504"/>
      <c r="C44" s="520"/>
      <c r="D44" s="520"/>
      <c r="E44" s="520"/>
      <c r="F44" s="520"/>
      <c r="G44" s="520"/>
      <c r="H44" s="520"/>
      <c r="I44" s="520"/>
      <c r="J44" s="520"/>
      <c r="K44" s="520"/>
      <c r="L44" s="520"/>
      <c r="M44" s="520"/>
      <c r="N44" s="520"/>
      <c r="O44" s="520"/>
      <c r="P44" s="520"/>
      <c r="Q44" s="520"/>
      <c r="R44" s="520"/>
      <c r="S44" s="520"/>
      <c r="T44" s="520"/>
      <c r="U44" s="520"/>
      <c r="V44" s="520"/>
      <c r="W44" s="520"/>
      <c r="X44" s="520"/>
      <c r="Y44" s="520"/>
      <c r="Z44" s="520"/>
      <c r="AA44" s="520"/>
      <c r="AB44" s="505"/>
      <c r="AD44" s="2544"/>
      <c r="AE44" s="548"/>
      <c r="AF44" s="548"/>
      <c r="AG44" s="549"/>
    </row>
    <row r="45" spans="2:33" ht="8.25" customHeight="1" thickBot="1" x14ac:dyDescent="0.25">
      <c r="B45" s="506"/>
      <c r="C45" s="507"/>
      <c r="D45" s="507"/>
      <c r="E45" s="507"/>
      <c r="F45" s="507"/>
      <c r="G45" s="507"/>
      <c r="H45" s="507"/>
      <c r="I45" s="507"/>
      <c r="J45" s="507"/>
      <c r="K45" s="507"/>
      <c r="L45" s="507"/>
      <c r="M45" s="507"/>
      <c r="N45" s="507"/>
      <c r="O45" s="507"/>
      <c r="P45" s="507"/>
      <c r="Q45" s="507"/>
      <c r="R45" s="507"/>
      <c r="S45" s="507"/>
      <c r="T45" s="507"/>
      <c r="U45" s="507"/>
      <c r="V45" s="507"/>
      <c r="W45" s="507"/>
      <c r="X45" s="507"/>
      <c r="Y45" s="507"/>
      <c r="Z45" s="507"/>
      <c r="AA45" s="507"/>
      <c r="AB45" s="508"/>
      <c r="AD45" s="545"/>
      <c r="AE45" s="546"/>
      <c r="AF45" s="546"/>
      <c r="AG45" s="547"/>
    </row>
    <row r="46" spans="2:33" ht="28.35" customHeight="1" x14ac:dyDescent="0.2">
      <c r="B46" s="509"/>
      <c r="C46" s="2583" t="s">
        <v>46</v>
      </c>
      <c r="D46" s="2584"/>
      <c r="E46" s="2584"/>
      <c r="F46" s="2584"/>
      <c r="G46" s="2585"/>
      <c r="H46" s="2586" t="s">
        <v>91</v>
      </c>
      <c r="I46" s="2585"/>
      <c r="J46" s="2586" t="s">
        <v>64</v>
      </c>
      <c r="K46" s="2584"/>
      <c r="L46" s="2584"/>
      <c r="M46" s="2585"/>
      <c r="N46" s="2586" t="s">
        <v>53</v>
      </c>
      <c r="O46" s="2584"/>
      <c r="P46" s="2584"/>
      <c r="Q46" s="2584"/>
      <c r="R46" s="2584"/>
      <c r="S46" s="2584"/>
      <c r="T46" s="2584"/>
      <c r="U46" s="2585"/>
      <c r="V46" s="2587" t="s">
        <v>54</v>
      </c>
      <c r="W46" s="2588"/>
      <c r="X46" s="2588"/>
      <c r="Y46" s="2588"/>
      <c r="Z46" s="2588"/>
      <c r="AA46" s="2589"/>
      <c r="AB46" s="516"/>
      <c r="AD46" s="545"/>
      <c r="AE46" s="546"/>
      <c r="AF46" s="546"/>
      <c r="AG46" s="547"/>
    </row>
    <row r="47" spans="2:33" ht="141.6" customHeight="1" x14ac:dyDescent="0.2">
      <c r="B47" s="517"/>
      <c r="C47" s="2573" t="s">
        <v>314</v>
      </c>
      <c r="D47" s="2574"/>
      <c r="E47" s="2574"/>
      <c r="F47" s="2574"/>
      <c r="G47" s="2575"/>
      <c r="H47" s="1179" t="s">
        <v>1235</v>
      </c>
      <c r="I47" s="1181"/>
      <c r="J47" s="2576">
        <f>+J36</f>
        <v>0.64864864864864868</v>
      </c>
      <c r="K47" s="1188"/>
      <c r="L47" s="1188"/>
      <c r="M47" s="1189"/>
      <c r="N47" s="2577" t="s">
        <v>1236</v>
      </c>
      <c r="O47" s="2578"/>
      <c r="P47" s="2578"/>
      <c r="Q47" s="2578"/>
      <c r="R47" s="2578"/>
      <c r="S47" s="2578"/>
      <c r="T47" s="2578"/>
      <c r="U47" s="2579"/>
      <c r="V47" s="2580" t="s">
        <v>1237</v>
      </c>
      <c r="W47" s="2581"/>
      <c r="X47" s="2581"/>
      <c r="Y47" s="2581"/>
      <c r="Z47" s="2581"/>
      <c r="AA47" s="2582"/>
      <c r="AB47" s="516"/>
      <c r="AD47" s="545"/>
      <c r="AE47" s="546"/>
      <c r="AF47" s="546"/>
      <c r="AG47" s="547"/>
    </row>
    <row r="48" spans="2:33" ht="141.6" customHeight="1" x14ac:dyDescent="0.2">
      <c r="B48" s="509"/>
      <c r="C48" s="2573" t="s">
        <v>59</v>
      </c>
      <c r="D48" s="2574"/>
      <c r="E48" s="2574"/>
      <c r="F48" s="2574"/>
      <c r="G48" s="2575"/>
      <c r="H48" s="1179" t="s">
        <v>1235</v>
      </c>
      <c r="I48" s="1181"/>
      <c r="J48" s="2576">
        <v>0.76</v>
      </c>
      <c r="K48" s="1188"/>
      <c r="L48" s="1188"/>
      <c r="M48" s="1189"/>
      <c r="N48" s="2577" t="s">
        <v>1238</v>
      </c>
      <c r="O48" s="2578"/>
      <c r="P48" s="2578"/>
      <c r="Q48" s="2578"/>
      <c r="R48" s="2578"/>
      <c r="S48" s="2578"/>
      <c r="T48" s="2578"/>
      <c r="U48" s="2579"/>
      <c r="V48" s="2580" t="s">
        <v>1239</v>
      </c>
      <c r="W48" s="2581"/>
      <c r="X48" s="2581"/>
      <c r="Y48" s="2581"/>
      <c r="Z48" s="2581"/>
      <c r="AA48" s="2582"/>
      <c r="AB48" s="518"/>
      <c r="AD48" s="510"/>
      <c r="AE48" s="510"/>
      <c r="AF48" s="510"/>
      <c r="AG48" s="510"/>
    </row>
    <row r="49" spans="1:29" ht="150" customHeight="1" x14ac:dyDescent="0.2">
      <c r="B49" s="509"/>
      <c r="C49" s="2331" t="s">
        <v>61</v>
      </c>
      <c r="D49" s="1131"/>
      <c r="E49" s="1131"/>
      <c r="F49" s="1131"/>
      <c r="G49" s="1131"/>
      <c r="H49" s="1179" t="s">
        <v>1235</v>
      </c>
      <c r="I49" s="1181"/>
      <c r="J49" s="1729">
        <v>0.93</v>
      </c>
      <c r="K49" s="1138"/>
      <c r="L49" s="1138"/>
      <c r="M49" s="1138"/>
      <c r="N49" s="2590" t="s">
        <v>1240</v>
      </c>
      <c r="O49" s="2591"/>
      <c r="P49" s="2591"/>
      <c r="Q49" s="2591"/>
      <c r="R49" s="2591"/>
      <c r="S49" s="2591"/>
      <c r="T49" s="2591"/>
      <c r="U49" s="2592"/>
      <c r="V49" s="2580" t="s">
        <v>1239</v>
      </c>
      <c r="W49" s="2581"/>
      <c r="X49" s="2581"/>
      <c r="Y49" s="2581"/>
      <c r="Z49" s="2581"/>
      <c r="AA49" s="2582"/>
      <c r="AB49" s="518"/>
    </row>
    <row r="50" spans="1:29" ht="200.1" customHeight="1" thickBot="1" x14ac:dyDescent="0.25">
      <c r="B50" s="509"/>
      <c r="C50" s="2346" t="s">
        <v>189</v>
      </c>
      <c r="D50" s="2347"/>
      <c r="E50" s="2347"/>
      <c r="F50" s="2347"/>
      <c r="G50" s="2347"/>
      <c r="H50" s="1179" t="s">
        <v>1235</v>
      </c>
      <c r="I50" s="1181"/>
      <c r="J50" s="1720">
        <v>0.85</v>
      </c>
      <c r="K50" s="1161"/>
      <c r="L50" s="1161"/>
      <c r="M50" s="1161"/>
      <c r="N50" s="2577" t="s">
        <v>1241</v>
      </c>
      <c r="O50" s="2578"/>
      <c r="P50" s="2578"/>
      <c r="Q50" s="2578"/>
      <c r="R50" s="2578"/>
      <c r="S50" s="2578"/>
      <c r="T50" s="2578"/>
      <c r="U50" s="2579"/>
      <c r="V50" s="2580" t="s">
        <v>1242</v>
      </c>
      <c r="W50" s="2581"/>
      <c r="X50" s="2581"/>
      <c r="Y50" s="2581"/>
      <c r="Z50" s="2581"/>
      <c r="AA50" s="2582"/>
      <c r="AB50" s="518"/>
    </row>
    <row r="51" spans="1:29" ht="6" customHeight="1" x14ac:dyDescent="0.2">
      <c r="B51" s="519"/>
      <c r="C51" s="520"/>
      <c r="D51" s="520"/>
      <c r="E51" s="520"/>
      <c r="F51" s="520"/>
      <c r="G51" s="520"/>
      <c r="H51" s="520"/>
      <c r="I51" s="520"/>
      <c r="J51" s="520"/>
      <c r="K51" s="520"/>
      <c r="L51" s="520"/>
      <c r="M51" s="520"/>
      <c r="N51" s="520"/>
      <c r="O51" s="520"/>
      <c r="P51" s="520"/>
      <c r="Q51" s="520"/>
      <c r="R51" s="520"/>
      <c r="S51" s="520"/>
      <c r="T51" s="520"/>
      <c r="U51" s="520"/>
      <c r="V51" s="544"/>
      <c r="W51" s="544"/>
      <c r="X51" s="544"/>
      <c r="Y51" s="544"/>
      <c r="Z51" s="544"/>
      <c r="AA51" s="544"/>
      <c r="AB51" s="521"/>
    </row>
    <row r="52" spans="1:29" ht="8.25" customHeight="1" x14ac:dyDescent="0.2">
      <c r="V52" s="510"/>
      <c r="W52" s="510"/>
      <c r="X52" s="510"/>
      <c r="Y52" s="510"/>
      <c r="Z52" s="510"/>
      <c r="AA52" s="510"/>
    </row>
    <row r="53" spans="1:29" s="543" customFormat="1" x14ac:dyDescent="0.2">
      <c r="A53" s="494"/>
      <c r="B53" s="494"/>
      <c r="C53" s="494"/>
      <c r="D53" s="494"/>
      <c r="E53" s="494"/>
      <c r="F53" s="494"/>
      <c r="G53" s="494"/>
      <c r="H53" s="494"/>
      <c r="I53" s="494"/>
      <c r="J53" s="494"/>
      <c r="K53" s="494"/>
      <c r="L53" s="494"/>
      <c r="M53" s="494"/>
      <c r="N53" s="494"/>
      <c r="O53" s="494"/>
      <c r="P53" s="494"/>
      <c r="Q53" s="494"/>
      <c r="R53" s="494"/>
      <c r="S53" s="494"/>
      <c r="T53" s="494"/>
      <c r="U53" s="494"/>
      <c r="V53" s="494"/>
      <c r="W53" s="494"/>
      <c r="X53" s="494"/>
      <c r="Y53" s="494"/>
      <c r="Z53" s="494"/>
      <c r="AA53" s="494"/>
      <c r="AB53" s="494"/>
      <c r="AC53" s="542"/>
    </row>
    <row r="54" spans="1:29" s="543" customFormat="1" x14ac:dyDescent="0.2">
      <c r="A54" s="494"/>
      <c r="B54" s="494"/>
      <c r="C54" s="494"/>
      <c r="D54" s="494"/>
      <c r="E54" s="494"/>
      <c r="F54" s="494"/>
      <c r="G54" s="494"/>
      <c r="H54" s="494"/>
      <c r="I54" s="494"/>
      <c r="J54" s="494"/>
      <c r="K54" s="494"/>
      <c r="L54" s="494"/>
      <c r="M54" s="494"/>
      <c r="N54" s="494"/>
      <c r="O54" s="494"/>
      <c r="P54" s="494"/>
      <c r="Q54" s="494"/>
      <c r="R54" s="494"/>
      <c r="S54" s="494"/>
      <c r="T54" s="494"/>
      <c r="U54" s="494"/>
      <c r="V54" s="494"/>
      <c r="W54" s="494"/>
      <c r="X54" s="494"/>
      <c r="Y54" s="494"/>
      <c r="Z54" s="494"/>
      <c r="AA54" s="494"/>
      <c r="AB54" s="494"/>
      <c r="AC54" s="542"/>
    </row>
    <row r="55" spans="1:29" s="543" customFormat="1" ht="15" customHeight="1" x14ac:dyDescent="0.2">
      <c r="A55" s="494"/>
      <c r="B55" s="494"/>
      <c r="C55" s="494"/>
      <c r="D55" s="494"/>
      <c r="E55" s="494"/>
      <c r="F55" s="494"/>
      <c r="G55" s="494"/>
      <c r="H55" s="494"/>
      <c r="I55" s="494"/>
      <c r="J55" s="494"/>
      <c r="K55" s="494"/>
      <c r="L55" s="494"/>
      <c r="M55" s="494"/>
      <c r="N55" s="494"/>
      <c r="O55" s="494"/>
      <c r="P55" s="494"/>
      <c r="Q55" s="494"/>
      <c r="R55" s="494"/>
      <c r="S55" s="494"/>
      <c r="T55" s="494"/>
      <c r="U55" s="494"/>
      <c r="V55" s="494"/>
      <c r="W55" s="494"/>
      <c r="X55" s="494"/>
      <c r="Y55" s="494"/>
      <c r="Z55" s="494"/>
      <c r="AA55" s="494"/>
      <c r="AB55" s="494"/>
      <c r="AC55" s="542"/>
    </row>
    <row r="56" spans="1:29" s="543" customFormat="1" ht="15" customHeight="1" x14ac:dyDescent="0.2">
      <c r="A56" s="494"/>
      <c r="B56" s="494"/>
      <c r="C56" s="494"/>
      <c r="D56" s="494"/>
      <c r="E56" s="494"/>
      <c r="F56" s="494"/>
      <c r="G56" s="494"/>
      <c r="H56" s="494"/>
      <c r="I56" s="494"/>
      <c r="J56" s="494"/>
      <c r="K56" s="494"/>
      <c r="L56" s="494"/>
      <c r="M56" s="494"/>
      <c r="N56" s="494"/>
      <c r="O56" s="494"/>
      <c r="P56" s="494"/>
      <c r="Q56" s="494"/>
      <c r="R56" s="494"/>
      <c r="S56" s="494"/>
      <c r="T56" s="494"/>
      <c r="U56" s="494"/>
      <c r="V56" s="494"/>
      <c r="W56" s="494"/>
      <c r="X56" s="494"/>
      <c r="Y56" s="494"/>
      <c r="Z56" s="494"/>
      <c r="AA56" s="494"/>
      <c r="AB56" s="494"/>
      <c r="AC56" s="542"/>
    </row>
    <row r="57" spans="1:29" s="543" customFormat="1" ht="15" customHeight="1" x14ac:dyDescent="0.2">
      <c r="A57" s="494"/>
      <c r="B57" s="494"/>
      <c r="C57" s="494"/>
      <c r="D57" s="494"/>
      <c r="E57" s="494"/>
      <c r="F57" s="494"/>
      <c r="G57" s="494"/>
      <c r="H57" s="494"/>
      <c r="I57" s="494"/>
      <c r="J57" s="494"/>
      <c r="K57" s="494"/>
      <c r="L57" s="494"/>
      <c r="M57" s="494"/>
      <c r="N57" s="494"/>
      <c r="O57" s="494"/>
      <c r="P57" s="494"/>
      <c r="Q57" s="494"/>
      <c r="R57" s="494"/>
      <c r="S57" s="494"/>
      <c r="T57" s="494"/>
      <c r="U57" s="494"/>
      <c r="V57" s="494"/>
      <c r="W57" s="494"/>
      <c r="X57" s="494"/>
      <c r="Y57" s="494"/>
      <c r="Z57" s="494"/>
      <c r="AA57" s="494"/>
      <c r="AB57" s="494"/>
      <c r="AC57" s="542"/>
    </row>
    <row r="58" spans="1:29" s="543" customFormat="1" ht="15" customHeight="1" x14ac:dyDescent="0.2">
      <c r="A58" s="494"/>
      <c r="B58" s="494"/>
      <c r="C58" s="494"/>
      <c r="D58" s="494"/>
      <c r="E58" s="494"/>
      <c r="F58" s="494"/>
      <c r="G58" s="494"/>
      <c r="H58" s="494"/>
      <c r="I58" s="494"/>
      <c r="J58" s="494"/>
      <c r="K58" s="494"/>
      <c r="L58" s="494"/>
      <c r="M58" s="494"/>
      <c r="N58" s="494"/>
      <c r="O58" s="494"/>
      <c r="P58" s="494"/>
      <c r="Q58" s="494"/>
      <c r="R58" s="494"/>
      <c r="S58" s="494"/>
      <c r="T58" s="494"/>
      <c r="U58" s="494"/>
      <c r="V58" s="494"/>
      <c r="W58" s="494"/>
      <c r="X58" s="494"/>
      <c r="Y58" s="494"/>
      <c r="Z58" s="494"/>
      <c r="AA58" s="494"/>
      <c r="AB58" s="494"/>
      <c r="AC58" s="542"/>
    </row>
    <row r="66" spans="1:29" s="543" customFormat="1" ht="15.75" customHeight="1" x14ac:dyDescent="0.2">
      <c r="A66" s="494"/>
      <c r="B66" s="494"/>
      <c r="C66" s="494"/>
      <c r="D66" s="494"/>
      <c r="E66" s="494"/>
      <c r="F66" s="494"/>
      <c r="G66" s="494"/>
      <c r="H66" s="494"/>
      <c r="I66" s="494"/>
      <c r="J66" s="494"/>
      <c r="K66" s="494"/>
      <c r="L66" s="494"/>
      <c r="M66" s="494"/>
      <c r="N66" s="494"/>
      <c r="O66" s="494"/>
      <c r="P66" s="494"/>
      <c r="Q66" s="494"/>
      <c r="R66" s="494"/>
      <c r="S66" s="494"/>
      <c r="T66" s="494"/>
      <c r="U66" s="494"/>
      <c r="V66" s="494"/>
      <c r="W66" s="494"/>
      <c r="X66" s="494"/>
      <c r="Y66" s="494"/>
      <c r="Z66" s="494"/>
      <c r="AA66" s="494"/>
      <c r="AB66" s="494"/>
      <c r="AC66" s="542"/>
    </row>
    <row r="106" ht="6" customHeight="1" x14ac:dyDescent="0.2"/>
  </sheetData>
  <mergeCells count="96">
    <mergeCell ref="C50:G50"/>
    <mergeCell ref="H50:I50"/>
    <mergeCell ref="J50:M50"/>
    <mergeCell ref="N50:U50"/>
    <mergeCell ref="V50:AA50"/>
    <mergeCell ref="C48:G48"/>
    <mergeCell ref="H48:I48"/>
    <mergeCell ref="J48:M48"/>
    <mergeCell ref="N48:U48"/>
    <mergeCell ref="V48:AA48"/>
    <mergeCell ref="C49:G49"/>
    <mergeCell ref="H49:I49"/>
    <mergeCell ref="J49:M49"/>
    <mergeCell ref="N49:U49"/>
    <mergeCell ref="V49:AA49"/>
    <mergeCell ref="C46:G46"/>
    <mergeCell ref="H46:I46"/>
    <mergeCell ref="J46:M46"/>
    <mergeCell ref="N46:U46"/>
    <mergeCell ref="V46:AA46"/>
    <mergeCell ref="C47:G47"/>
    <mergeCell ref="H47:I47"/>
    <mergeCell ref="J47:M47"/>
    <mergeCell ref="N47:U47"/>
    <mergeCell ref="V47:AA47"/>
    <mergeCell ref="C43:AA43"/>
    <mergeCell ref="C34:AA34"/>
    <mergeCell ref="C35:G35"/>
    <mergeCell ref="K35:AA35"/>
    <mergeCell ref="C36:G36"/>
    <mergeCell ref="K36:AA36"/>
    <mergeCell ref="C37:G37"/>
    <mergeCell ref="K37:AA37"/>
    <mergeCell ref="C38:G38"/>
    <mergeCell ref="K38:AA38"/>
    <mergeCell ref="C39:G39"/>
    <mergeCell ref="K39:AA39"/>
    <mergeCell ref="C41:AA42"/>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20:H21"/>
    <mergeCell ref="I20:L21"/>
    <mergeCell ref="M20:S20"/>
    <mergeCell ref="T20:AA20"/>
    <mergeCell ref="M21:S21"/>
    <mergeCell ref="T21:AA21"/>
    <mergeCell ref="T13:AA13"/>
    <mergeCell ref="T14:AA14"/>
    <mergeCell ref="C16:H16"/>
    <mergeCell ref="I16:AA16"/>
    <mergeCell ref="C18:H18"/>
    <mergeCell ref="I18:AA18"/>
    <mergeCell ref="AD43:AD44"/>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BA97"/>
  <sheetViews>
    <sheetView workbookViewId="0">
      <selection sqref="A1:XFD1048576"/>
    </sheetView>
  </sheetViews>
  <sheetFormatPr baseColWidth="10" defaultColWidth="3.7109375" defaultRowHeight="14.25" x14ac:dyDescent="0.2"/>
  <cols>
    <col min="1" max="1" width="3.85546875" style="1" customWidth="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12" width="3.42578125" style="1" customWidth="1"/>
    <col min="13" max="27" width="2.7109375" style="1" customWidth="1"/>
    <col min="28" max="28" width="7.7109375" style="1" customWidth="1"/>
    <col min="29" max="29" width="3.42578125" style="1" customWidth="1"/>
    <col min="30" max="30" width="3.7109375" style="1"/>
    <col min="31" max="31" width="9.140625" style="1" customWidth="1"/>
    <col min="32" max="33" width="6.42578125" style="1" customWidth="1"/>
    <col min="34" max="34" width="3.7109375" style="1"/>
    <col min="35" max="35" width="4.7109375" style="1" customWidth="1"/>
    <col min="36" max="36" width="0.85546875" style="1" hidden="1" customWidth="1"/>
    <col min="37" max="37" width="4.140625" style="1" customWidth="1"/>
    <col min="38" max="38" width="2" style="1" customWidth="1"/>
    <col min="39" max="16384" width="3.7109375" style="1"/>
  </cols>
  <sheetData>
    <row r="1" spans="2:53" ht="15" thickBot="1" x14ac:dyDescent="0.25">
      <c r="B1" s="2"/>
      <c r="C1" s="2"/>
      <c r="D1" s="2"/>
      <c r="E1" s="2"/>
      <c r="F1" s="2"/>
    </row>
    <row r="2" spans="2:53" ht="45.75" customHeight="1" x14ac:dyDescent="0.2">
      <c r="B2" s="719"/>
      <c r="C2" s="720"/>
      <c r="D2" s="720"/>
      <c r="E2" s="720"/>
      <c r="F2" s="720"/>
      <c r="G2" s="720"/>
      <c r="H2" s="725" t="s">
        <v>0</v>
      </c>
      <c r="I2" s="725"/>
      <c r="J2" s="725"/>
      <c r="K2" s="725"/>
      <c r="L2" s="725"/>
      <c r="M2" s="725"/>
      <c r="N2" s="725"/>
      <c r="O2" s="725"/>
      <c r="P2" s="725"/>
      <c r="Q2" s="725"/>
      <c r="R2" s="725"/>
      <c r="S2" s="725"/>
      <c r="T2" s="725"/>
      <c r="U2" s="725"/>
      <c r="V2" s="725"/>
      <c r="W2" s="725"/>
      <c r="X2" s="725"/>
      <c r="Y2" s="725"/>
      <c r="Z2" s="725"/>
      <c r="AA2" s="725"/>
      <c r="AB2" s="725"/>
      <c r="AC2" s="725"/>
      <c r="AD2" s="725"/>
      <c r="AE2" s="725"/>
      <c r="AF2" s="725"/>
      <c r="AG2" s="725"/>
      <c r="AH2" s="725"/>
      <c r="AI2" s="725"/>
      <c r="AJ2" s="725"/>
      <c r="AK2" s="725"/>
      <c r="AL2" s="726"/>
    </row>
    <row r="3" spans="2:53" ht="15" x14ac:dyDescent="0.2">
      <c r="B3" s="721"/>
      <c r="C3" s="722"/>
      <c r="D3" s="722"/>
      <c r="E3" s="722"/>
      <c r="F3" s="722"/>
      <c r="G3" s="722"/>
      <c r="H3" s="727" t="s">
        <v>1</v>
      </c>
      <c r="I3" s="727"/>
      <c r="J3" s="727"/>
      <c r="K3" s="727"/>
      <c r="L3" s="727"/>
      <c r="M3" s="727"/>
      <c r="N3" s="727"/>
      <c r="O3" s="727"/>
      <c r="P3" s="727"/>
      <c r="Q3" s="727"/>
      <c r="R3" s="727"/>
      <c r="S3" s="727"/>
      <c r="T3" s="727"/>
      <c r="U3" s="727"/>
      <c r="V3" s="727"/>
      <c r="W3" s="727"/>
      <c r="X3" s="727"/>
      <c r="Y3" s="727"/>
      <c r="Z3" s="727"/>
      <c r="AA3" s="727"/>
      <c r="AB3" s="727" t="s">
        <v>2</v>
      </c>
      <c r="AC3" s="727"/>
      <c r="AD3" s="727"/>
      <c r="AE3" s="727"/>
      <c r="AF3" s="727"/>
      <c r="AG3" s="727"/>
      <c r="AH3" s="727"/>
      <c r="AI3" s="727"/>
      <c r="AJ3" s="727"/>
      <c r="AK3" s="727"/>
      <c r="AL3" s="728"/>
    </row>
    <row r="4" spans="2:53" ht="15.75" thickBot="1" x14ac:dyDescent="0.25">
      <c r="B4" s="723"/>
      <c r="C4" s="724"/>
      <c r="D4" s="724"/>
      <c r="E4" s="724"/>
      <c r="F4" s="724"/>
      <c r="G4" s="724"/>
      <c r="H4" s="729" t="s">
        <v>167</v>
      </c>
      <c r="I4" s="729"/>
      <c r="J4" s="729"/>
      <c r="K4" s="729"/>
      <c r="L4" s="729"/>
      <c r="M4" s="729"/>
      <c r="N4" s="729"/>
      <c r="O4" s="729"/>
      <c r="P4" s="729"/>
      <c r="Q4" s="729"/>
      <c r="R4" s="729"/>
      <c r="S4" s="729"/>
      <c r="T4" s="729"/>
      <c r="U4" s="729"/>
      <c r="V4" s="729"/>
      <c r="W4" s="729"/>
      <c r="X4" s="729"/>
      <c r="Y4" s="729"/>
      <c r="Z4" s="729"/>
      <c r="AA4" s="729"/>
      <c r="AB4" s="729"/>
      <c r="AC4" s="729"/>
      <c r="AD4" s="729"/>
      <c r="AE4" s="729"/>
      <c r="AF4" s="729"/>
      <c r="AG4" s="729"/>
      <c r="AH4" s="729"/>
      <c r="AI4" s="729"/>
      <c r="AJ4" s="729"/>
      <c r="AK4" s="729"/>
      <c r="AL4" s="730"/>
    </row>
    <row r="5" spans="2:53" ht="15.75" thickBot="1" x14ac:dyDescent="0.25">
      <c r="B5" s="4"/>
      <c r="C5" s="5"/>
      <c r="D5" s="5"/>
      <c r="E5" s="5"/>
      <c r="F5" s="5"/>
      <c r="G5" s="5"/>
      <c r="H5" s="5"/>
      <c r="I5" s="6"/>
      <c r="J5" s="6"/>
      <c r="K5" s="6"/>
      <c r="L5" s="6"/>
      <c r="M5" s="6"/>
      <c r="N5" s="6"/>
      <c r="O5" s="6"/>
      <c r="P5" s="6"/>
      <c r="Q5" s="6"/>
      <c r="R5" s="6"/>
      <c r="S5" s="6"/>
      <c r="T5" s="6"/>
      <c r="U5" s="6"/>
      <c r="V5" s="6"/>
      <c r="W5" s="6"/>
      <c r="X5" s="6"/>
      <c r="Y5" s="6"/>
      <c r="Z5" s="6"/>
      <c r="AA5" s="6"/>
      <c r="AB5" s="6"/>
      <c r="AC5" s="6"/>
      <c r="AD5" s="7"/>
      <c r="AE5" s="7"/>
      <c r="AF5" s="7"/>
      <c r="AG5" s="7"/>
      <c r="AH5" s="7"/>
      <c r="AI5" s="5"/>
      <c r="AJ5" s="5"/>
      <c r="AK5" s="5"/>
      <c r="AL5" s="8"/>
    </row>
    <row r="6" spans="2:53" ht="15" customHeight="1" x14ac:dyDescent="0.2">
      <c r="B6" s="9"/>
      <c r="C6" s="666" t="s">
        <v>4</v>
      </c>
      <c r="D6" s="667"/>
      <c r="E6" s="667"/>
      <c r="F6" s="667"/>
      <c r="G6" s="667"/>
      <c r="H6" s="668"/>
      <c r="I6" s="858" t="s">
        <v>147</v>
      </c>
      <c r="J6" s="859"/>
      <c r="K6" s="859"/>
      <c r="L6" s="859"/>
      <c r="M6" s="859"/>
      <c r="N6" s="859"/>
      <c r="O6" s="859"/>
      <c r="P6" s="859"/>
      <c r="Q6" s="859"/>
      <c r="R6" s="859"/>
      <c r="S6" s="859"/>
      <c r="T6" s="859"/>
      <c r="U6" s="859"/>
      <c r="V6" s="859"/>
      <c r="W6" s="859"/>
      <c r="X6" s="859"/>
      <c r="Y6" s="859"/>
      <c r="Z6" s="859"/>
      <c r="AA6" s="859"/>
      <c r="AB6" s="859"/>
      <c r="AC6" s="859"/>
      <c r="AD6" s="859"/>
      <c r="AE6" s="859"/>
      <c r="AF6" s="859"/>
      <c r="AG6" s="859"/>
      <c r="AH6" s="859"/>
      <c r="AI6" s="859"/>
      <c r="AJ6" s="859"/>
      <c r="AK6" s="860"/>
      <c r="AL6" s="10"/>
    </row>
    <row r="7" spans="2:53" ht="15.75" thickBot="1" x14ac:dyDescent="0.25">
      <c r="B7" s="9"/>
      <c r="C7" s="669"/>
      <c r="D7" s="670"/>
      <c r="E7" s="670"/>
      <c r="F7" s="670"/>
      <c r="G7" s="670"/>
      <c r="H7" s="671"/>
      <c r="I7" s="861"/>
      <c r="J7" s="862"/>
      <c r="K7" s="862"/>
      <c r="L7" s="862"/>
      <c r="M7" s="862"/>
      <c r="N7" s="862"/>
      <c r="O7" s="862"/>
      <c r="P7" s="862"/>
      <c r="Q7" s="862"/>
      <c r="R7" s="862"/>
      <c r="S7" s="862"/>
      <c r="T7" s="862"/>
      <c r="U7" s="862"/>
      <c r="V7" s="862"/>
      <c r="W7" s="862"/>
      <c r="X7" s="862"/>
      <c r="Y7" s="862"/>
      <c r="Z7" s="862"/>
      <c r="AA7" s="862"/>
      <c r="AB7" s="862"/>
      <c r="AC7" s="862"/>
      <c r="AD7" s="862"/>
      <c r="AE7" s="862"/>
      <c r="AF7" s="862"/>
      <c r="AG7" s="862"/>
      <c r="AH7" s="862"/>
      <c r="AI7" s="862"/>
      <c r="AJ7" s="862"/>
      <c r="AK7" s="863"/>
      <c r="AL7" s="10"/>
    </row>
    <row r="8" spans="2:53" ht="15.75" thickBot="1" x14ac:dyDescent="0.25">
      <c r="B8" s="9"/>
      <c r="C8" s="11"/>
      <c r="D8" s="11"/>
      <c r="E8" s="11"/>
      <c r="F8" s="11"/>
      <c r="G8" s="11"/>
      <c r="H8" s="11"/>
      <c r="I8" s="12"/>
      <c r="J8" s="12"/>
      <c r="K8" s="12"/>
      <c r="L8" s="12"/>
      <c r="M8" s="12"/>
      <c r="N8" s="12"/>
      <c r="O8" s="12"/>
      <c r="P8" s="12"/>
      <c r="Q8" s="12"/>
      <c r="R8" s="12"/>
      <c r="S8" s="12"/>
      <c r="T8" s="12"/>
      <c r="U8" s="12"/>
      <c r="V8" s="12"/>
      <c r="W8" s="12"/>
      <c r="X8" s="12"/>
      <c r="Y8" s="12"/>
      <c r="Z8" s="12"/>
      <c r="AA8" s="12"/>
      <c r="AB8" s="12"/>
      <c r="AC8" s="12"/>
      <c r="AD8" s="13"/>
      <c r="AE8" s="13"/>
      <c r="AF8" s="13"/>
      <c r="AG8" s="13"/>
      <c r="AH8" s="13"/>
      <c r="AI8" s="11"/>
      <c r="AJ8" s="11"/>
      <c r="AK8" s="11"/>
      <c r="AL8" s="10"/>
      <c r="BA8" s="125"/>
    </row>
    <row r="9" spans="2:53" ht="15" customHeight="1" thickBot="1" x14ac:dyDescent="0.25">
      <c r="B9" s="9"/>
      <c r="C9" s="666" t="s">
        <v>168</v>
      </c>
      <c r="D9" s="667"/>
      <c r="E9" s="667"/>
      <c r="F9" s="667"/>
      <c r="G9" s="667"/>
      <c r="H9" s="668"/>
      <c r="I9" s="711" t="s">
        <v>169</v>
      </c>
      <c r="J9" s="712"/>
      <c r="K9" s="712"/>
      <c r="L9" s="712"/>
      <c r="M9" s="712"/>
      <c r="N9" s="712"/>
      <c r="O9" s="712"/>
      <c r="P9" s="712"/>
      <c r="Q9" s="712"/>
      <c r="R9" s="712"/>
      <c r="S9" s="712"/>
      <c r="T9" s="712"/>
      <c r="U9" s="712"/>
      <c r="V9" s="712"/>
      <c r="W9" s="712"/>
      <c r="X9" s="712"/>
      <c r="Y9" s="712"/>
      <c r="Z9" s="712"/>
      <c r="AA9" s="712"/>
      <c r="AB9" s="712"/>
      <c r="AC9" s="713"/>
      <c r="AD9" s="708" t="s">
        <v>8</v>
      </c>
      <c r="AE9" s="709"/>
      <c r="AF9" s="709"/>
      <c r="AG9" s="710"/>
      <c r="AH9" s="608" t="s">
        <v>9</v>
      </c>
      <c r="AI9" s="609"/>
      <c r="AJ9" s="609"/>
      <c r="AK9" s="610"/>
      <c r="AL9" s="10"/>
    </row>
    <row r="10" spans="2:53" ht="28.5" customHeight="1" thickBot="1" x14ac:dyDescent="0.25">
      <c r="B10" s="9"/>
      <c r="C10" s="669"/>
      <c r="D10" s="670"/>
      <c r="E10" s="670"/>
      <c r="F10" s="670"/>
      <c r="G10" s="670"/>
      <c r="H10" s="671"/>
      <c r="I10" s="714"/>
      <c r="J10" s="715"/>
      <c r="K10" s="715"/>
      <c r="L10" s="715"/>
      <c r="M10" s="715"/>
      <c r="N10" s="715"/>
      <c r="O10" s="715"/>
      <c r="P10" s="715"/>
      <c r="Q10" s="715"/>
      <c r="R10" s="715"/>
      <c r="S10" s="715"/>
      <c r="T10" s="715"/>
      <c r="U10" s="715"/>
      <c r="V10" s="715"/>
      <c r="W10" s="715"/>
      <c r="X10" s="715"/>
      <c r="Y10" s="715"/>
      <c r="Z10" s="715"/>
      <c r="AA10" s="715"/>
      <c r="AB10" s="715"/>
      <c r="AC10" s="716"/>
      <c r="AD10" s="640" t="s">
        <v>170</v>
      </c>
      <c r="AE10" s="717"/>
      <c r="AF10" s="717"/>
      <c r="AG10" s="718"/>
      <c r="AH10" s="1067" t="s">
        <v>171</v>
      </c>
      <c r="AI10" s="1068"/>
      <c r="AJ10" s="1068"/>
      <c r="AK10" s="1069"/>
      <c r="AL10" s="10"/>
    </row>
    <row r="11" spans="2:53" ht="15" thickBot="1" x14ac:dyDescent="0.25">
      <c r="B11" s="14"/>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6"/>
    </row>
    <row r="12" spans="2:53" ht="15" customHeight="1" x14ac:dyDescent="0.2">
      <c r="B12" s="14"/>
      <c r="C12" s="666" t="s">
        <v>11</v>
      </c>
      <c r="D12" s="667"/>
      <c r="E12" s="667"/>
      <c r="F12" s="667"/>
      <c r="G12" s="667"/>
      <c r="H12" s="668"/>
      <c r="I12" s="1053" t="s">
        <v>172</v>
      </c>
      <c r="J12" s="1054"/>
      <c r="K12" s="1054"/>
      <c r="L12" s="1054"/>
      <c r="M12" s="1054"/>
      <c r="N12" s="1054"/>
      <c r="O12" s="1054"/>
      <c r="P12" s="1054"/>
      <c r="Q12" s="1054"/>
      <c r="R12" s="1054"/>
      <c r="S12" s="1054"/>
      <c r="T12" s="1054"/>
      <c r="U12" s="1054"/>
      <c r="V12" s="1054"/>
      <c r="W12" s="1054"/>
      <c r="X12" s="1054"/>
      <c r="Y12" s="1054"/>
      <c r="Z12" s="1054"/>
      <c r="AA12" s="1054"/>
      <c r="AB12" s="1054"/>
      <c r="AC12" s="1054"/>
      <c r="AD12" s="1054"/>
      <c r="AE12" s="1055"/>
      <c r="AF12" s="1059" t="s">
        <v>13</v>
      </c>
      <c r="AG12" s="1060"/>
      <c r="AH12" s="1060"/>
      <c r="AI12" s="1060"/>
      <c r="AJ12" s="1060"/>
      <c r="AK12" s="1061"/>
      <c r="AL12" s="16"/>
    </row>
    <row r="13" spans="2:53" ht="42.75" customHeight="1" thickBot="1" x14ac:dyDescent="0.25">
      <c r="B13" s="14"/>
      <c r="C13" s="669"/>
      <c r="D13" s="670"/>
      <c r="E13" s="670"/>
      <c r="F13" s="670"/>
      <c r="G13" s="670"/>
      <c r="H13" s="671"/>
      <c r="I13" s="1056"/>
      <c r="J13" s="1057"/>
      <c r="K13" s="1057"/>
      <c r="L13" s="1057"/>
      <c r="M13" s="1057"/>
      <c r="N13" s="1057"/>
      <c r="O13" s="1057"/>
      <c r="P13" s="1057"/>
      <c r="Q13" s="1057"/>
      <c r="R13" s="1057"/>
      <c r="S13" s="1057"/>
      <c r="T13" s="1057"/>
      <c r="U13" s="1057"/>
      <c r="V13" s="1057"/>
      <c r="W13" s="1057"/>
      <c r="X13" s="1057"/>
      <c r="Y13" s="1057"/>
      <c r="Z13" s="1057"/>
      <c r="AA13" s="1057"/>
      <c r="AB13" s="1057"/>
      <c r="AC13" s="1057"/>
      <c r="AD13" s="1057"/>
      <c r="AE13" s="1058"/>
      <c r="AF13" s="1062" t="s">
        <v>14</v>
      </c>
      <c r="AG13" s="1063"/>
      <c r="AH13" s="1063"/>
      <c r="AI13" s="1063"/>
      <c r="AJ13" s="1063"/>
      <c r="AK13" s="1064"/>
      <c r="AL13" s="16"/>
    </row>
    <row r="14" spans="2:53" ht="15" thickBot="1" x14ac:dyDescent="0.25">
      <c r="B14" s="14"/>
      <c r="C14" s="15"/>
      <c r="D14" s="15"/>
      <c r="E14" s="15"/>
      <c r="F14" s="15"/>
      <c r="G14" s="15"/>
      <c r="H14" s="15"/>
      <c r="I14" s="126"/>
      <c r="J14" s="126"/>
      <c r="K14" s="126"/>
      <c r="L14" s="126"/>
      <c r="M14" s="126"/>
      <c r="N14" s="126"/>
      <c r="O14" s="126"/>
      <c r="P14" s="126"/>
      <c r="Q14" s="126"/>
      <c r="R14" s="126"/>
      <c r="S14" s="126"/>
      <c r="T14" s="126"/>
      <c r="U14" s="126"/>
      <c r="V14" s="126"/>
      <c r="W14" s="126"/>
      <c r="X14" s="126"/>
      <c r="Y14" s="126"/>
      <c r="Z14" s="126"/>
      <c r="AA14" s="126"/>
      <c r="AB14" s="126"/>
      <c r="AC14" s="126"/>
      <c r="AD14" s="126"/>
      <c r="AE14" s="126"/>
      <c r="AF14" s="126"/>
      <c r="AG14" s="126"/>
      <c r="AH14" s="126"/>
      <c r="AI14" s="126"/>
      <c r="AJ14" s="126"/>
      <c r="AK14" s="126"/>
      <c r="AL14" s="16"/>
    </row>
    <row r="15" spans="2:53" ht="57.75" customHeight="1" thickBot="1" x14ac:dyDescent="0.25">
      <c r="B15" s="14"/>
      <c r="C15" s="629" t="s">
        <v>15</v>
      </c>
      <c r="D15" s="630"/>
      <c r="E15" s="630"/>
      <c r="F15" s="630"/>
      <c r="G15" s="630"/>
      <c r="H15" s="631"/>
      <c r="I15" s="1039" t="s">
        <v>173</v>
      </c>
      <c r="J15" s="1065"/>
      <c r="K15" s="1065"/>
      <c r="L15" s="1065"/>
      <c r="M15" s="1065"/>
      <c r="N15" s="1065"/>
      <c r="O15" s="1065"/>
      <c r="P15" s="1065"/>
      <c r="Q15" s="1065"/>
      <c r="R15" s="1065"/>
      <c r="S15" s="1065"/>
      <c r="T15" s="1065"/>
      <c r="U15" s="1065"/>
      <c r="V15" s="1065"/>
      <c r="W15" s="1065"/>
      <c r="X15" s="1065"/>
      <c r="Y15" s="1065"/>
      <c r="Z15" s="1065"/>
      <c r="AA15" s="1065"/>
      <c r="AB15" s="1065"/>
      <c r="AC15" s="1065"/>
      <c r="AD15" s="1065"/>
      <c r="AE15" s="1065"/>
      <c r="AF15" s="1065"/>
      <c r="AG15" s="1065"/>
      <c r="AH15" s="1065"/>
      <c r="AI15" s="1065"/>
      <c r="AJ15" s="1065"/>
      <c r="AK15" s="1066"/>
      <c r="AL15" s="16"/>
    </row>
    <row r="16" spans="2:53" ht="16.5" customHeight="1" thickBot="1" x14ac:dyDescent="0.25">
      <c r="B16" s="14"/>
      <c r="C16" s="13"/>
      <c r="D16" s="13"/>
      <c r="E16" s="13"/>
      <c r="F16" s="13"/>
      <c r="G16" s="13"/>
      <c r="H16" s="13"/>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6"/>
    </row>
    <row r="17" spans="2:38" ht="52.5" customHeight="1" thickBot="1" x14ac:dyDescent="0.25">
      <c r="B17" s="14"/>
      <c r="C17" s="629" t="s">
        <v>73</v>
      </c>
      <c r="D17" s="630"/>
      <c r="E17" s="630"/>
      <c r="F17" s="630"/>
      <c r="G17" s="630"/>
      <c r="H17" s="631"/>
      <c r="I17" s="632" t="s">
        <v>174</v>
      </c>
      <c r="J17" s="633"/>
      <c r="K17" s="633"/>
      <c r="L17" s="633"/>
      <c r="M17" s="633"/>
      <c r="N17" s="633"/>
      <c r="O17" s="633"/>
      <c r="P17" s="633"/>
      <c r="Q17" s="633"/>
      <c r="R17" s="633"/>
      <c r="S17" s="633"/>
      <c r="T17" s="633"/>
      <c r="U17" s="633"/>
      <c r="V17" s="633"/>
      <c r="W17" s="633"/>
      <c r="X17" s="633"/>
      <c r="Y17" s="633"/>
      <c r="Z17" s="633"/>
      <c r="AA17" s="633"/>
      <c r="AB17" s="633"/>
      <c r="AC17" s="633"/>
      <c r="AD17" s="633"/>
      <c r="AE17" s="633"/>
      <c r="AF17" s="633"/>
      <c r="AG17" s="633"/>
      <c r="AH17" s="633"/>
      <c r="AI17" s="633"/>
      <c r="AJ17" s="633"/>
      <c r="AK17" s="634"/>
      <c r="AL17" s="16"/>
    </row>
    <row r="18" spans="2:38" ht="16.5" customHeight="1" thickBot="1" x14ac:dyDescent="0.25">
      <c r="B18" s="14"/>
      <c r="C18" s="13"/>
      <c r="D18" s="13"/>
      <c r="E18" s="13"/>
      <c r="F18" s="13"/>
      <c r="G18" s="13"/>
      <c r="H18" s="13"/>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6"/>
    </row>
    <row r="19" spans="2:38" ht="22.5" customHeight="1" x14ac:dyDescent="0.2">
      <c r="B19" s="14"/>
      <c r="C19" s="684" t="s">
        <v>19</v>
      </c>
      <c r="D19" s="685"/>
      <c r="E19" s="685"/>
      <c r="F19" s="685"/>
      <c r="G19" s="685"/>
      <c r="H19" s="686"/>
      <c r="I19" s="1047" t="s">
        <v>175</v>
      </c>
      <c r="J19" s="1048"/>
      <c r="K19" s="1048"/>
      <c r="L19" s="1049"/>
      <c r="M19" s="608" t="s">
        <v>21</v>
      </c>
      <c r="N19" s="609"/>
      <c r="O19" s="609"/>
      <c r="P19" s="609"/>
      <c r="Q19" s="609"/>
      <c r="R19" s="609"/>
      <c r="S19" s="609"/>
      <c r="T19" s="609"/>
      <c r="U19" s="609"/>
      <c r="V19" s="609"/>
      <c r="W19" s="609"/>
      <c r="X19" s="609"/>
      <c r="Y19" s="609"/>
      <c r="Z19" s="609"/>
      <c r="AA19" s="609"/>
      <c r="AB19" s="609"/>
      <c r="AC19" s="609"/>
      <c r="AD19" s="609"/>
      <c r="AE19" s="610"/>
      <c r="AF19" s="608" t="s">
        <v>22</v>
      </c>
      <c r="AG19" s="609"/>
      <c r="AH19" s="609"/>
      <c r="AI19" s="609"/>
      <c r="AJ19" s="609"/>
      <c r="AK19" s="610"/>
      <c r="AL19" s="16"/>
    </row>
    <row r="20" spans="2:38" ht="30.75" customHeight="1" thickBot="1" x14ac:dyDescent="0.25">
      <c r="B20" s="14"/>
      <c r="C20" s="687"/>
      <c r="D20" s="688"/>
      <c r="E20" s="688"/>
      <c r="F20" s="688"/>
      <c r="G20" s="688"/>
      <c r="H20" s="689"/>
      <c r="I20" s="1050"/>
      <c r="J20" s="1051"/>
      <c r="K20" s="1051"/>
      <c r="L20" s="1052"/>
      <c r="M20" s="696" t="s">
        <v>176</v>
      </c>
      <c r="N20" s="697"/>
      <c r="O20" s="697"/>
      <c r="P20" s="697"/>
      <c r="Q20" s="697"/>
      <c r="R20" s="697"/>
      <c r="S20" s="697"/>
      <c r="T20" s="697"/>
      <c r="U20" s="697"/>
      <c r="V20" s="697"/>
      <c r="W20" s="697"/>
      <c r="X20" s="697"/>
      <c r="Y20" s="697"/>
      <c r="Z20" s="697"/>
      <c r="AA20" s="697"/>
      <c r="AB20" s="697"/>
      <c r="AC20" s="697"/>
      <c r="AD20" s="697"/>
      <c r="AE20" s="698"/>
      <c r="AF20" s="699" t="s">
        <v>177</v>
      </c>
      <c r="AG20" s="697"/>
      <c r="AH20" s="697"/>
      <c r="AI20" s="697"/>
      <c r="AJ20" s="697"/>
      <c r="AK20" s="698"/>
      <c r="AL20" s="16"/>
    </row>
    <row r="21" spans="2:38" ht="15" thickBot="1" x14ac:dyDescent="0.25">
      <c r="B21" s="14"/>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6"/>
    </row>
    <row r="22" spans="2:38" ht="31.5" customHeight="1" x14ac:dyDescent="0.2">
      <c r="B22" s="14"/>
      <c r="C22" s="608" t="s">
        <v>25</v>
      </c>
      <c r="D22" s="609"/>
      <c r="E22" s="609"/>
      <c r="F22" s="609"/>
      <c r="G22" s="609"/>
      <c r="H22" s="609"/>
      <c r="I22" s="610"/>
      <c r="J22" s="608" t="s">
        <v>26</v>
      </c>
      <c r="K22" s="609"/>
      <c r="L22" s="609"/>
      <c r="M22" s="609"/>
      <c r="N22" s="609"/>
      <c r="O22" s="609"/>
      <c r="P22" s="609"/>
      <c r="Q22" s="609"/>
      <c r="R22" s="609"/>
      <c r="S22" s="609"/>
      <c r="T22" s="609"/>
      <c r="U22" s="609"/>
      <c r="V22" s="609"/>
      <c r="W22" s="609"/>
      <c r="X22" s="609"/>
      <c r="Y22" s="609"/>
      <c r="Z22" s="609"/>
      <c r="AA22" s="609"/>
      <c r="AB22" s="610"/>
      <c r="AC22" s="608" t="s">
        <v>27</v>
      </c>
      <c r="AD22" s="609"/>
      <c r="AE22" s="609"/>
      <c r="AF22" s="609"/>
      <c r="AG22" s="609"/>
      <c r="AH22" s="609"/>
      <c r="AI22" s="609"/>
      <c r="AJ22" s="609"/>
      <c r="AK22" s="610"/>
      <c r="AL22" s="16"/>
    </row>
    <row r="23" spans="2:38" ht="33" customHeight="1" thickBot="1" x14ac:dyDescent="0.25">
      <c r="B23" s="14"/>
      <c r="C23" s="1041" t="s">
        <v>178</v>
      </c>
      <c r="D23" s="1042"/>
      <c r="E23" s="1042"/>
      <c r="F23" s="1042"/>
      <c r="G23" s="1042"/>
      <c r="H23" s="1042"/>
      <c r="I23" s="1043"/>
      <c r="J23" s="1041" t="s">
        <v>179</v>
      </c>
      <c r="K23" s="1042"/>
      <c r="L23" s="1042"/>
      <c r="M23" s="1042"/>
      <c r="N23" s="1042"/>
      <c r="O23" s="1042"/>
      <c r="P23" s="1042"/>
      <c r="Q23" s="1042"/>
      <c r="R23" s="1042"/>
      <c r="S23" s="1042"/>
      <c r="T23" s="1042"/>
      <c r="U23" s="1042"/>
      <c r="V23" s="1042"/>
      <c r="W23" s="1042"/>
      <c r="X23" s="1042"/>
      <c r="Y23" s="1042"/>
      <c r="Z23" s="1042"/>
      <c r="AA23" s="1042"/>
      <c r="AB23" s="1043"/>
      <c r="AC23" s="1044" t="s">
        <v>180</v>
      </c>
      <c r="AD23" s="1045"/>
      <c r="AE23" s="1045"/>
      <c r="AF23" s="1045"/>
      <c r="AG23" s="1045"/>
      <c r="AH23" s="1045"/>
      <c r="AI23" s="1045"/>
      <c r="AJ23" s="1045"/>
      <c r="AK23" s="1046"/>
      <c r="AL23" s="16"/>
    </row>
    <row r="24" spans="2:38" ht="15" thickBot="1" x14ac:dyDescent="0.25">
      <c r="B24" s="14"/>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6"/>
    </row>
    <row r="25" spans="2:38" ht="50.25" customHeight="1" thickBot="1" x14ac:dyDescent="0.25">
      <c r="B25" s="14"/>
      <c r="C25" s="629" t="s">
        <v>31</v>
      </c>
      <c r="D25" s="630"/>
      <c r="E25" s="630"/>
      <c r="F25" s="630"/>
      <c r="G25" s="630"/>
      <c r="H25" s="631"/>
      <c r="I25" s="1035" t="s">
        <v>181</v>
      </c>
      <c r="J25" s="1036"/>
      <c r="K25" s="1036"/>
      <c r="L25" s="1036"/>
      <c r="M25" s="1036"/>
      <c r="N25" s="1036"/>
      <c r="O25" s="1036"/>
      <c r="P25" s="1036"/>
      <c r="Q25" s="1036"/>
      <c r="R25" s="1036"/>
      <c r="S25" s="1036"/>
      <c r="T25" s="1036"/>
      <c r="U25" s="1036"/>
      <c r="V25" s="1036"/>
      <c r="W25" s="1036"/>
      <c r="X25" s="1036"/>
      <c r="Y25" s="1036"/>
      <c r="Z25" s="1036"/>
      <c r="AA25" s="1036"/>
      <c r="AB25" s="1036"/>
      <c r="AC25" s="1036"/>
      <c r="AD25" s="1036"/>
      <c r="AE25" s="1036"/>
      <c r="AF25" s="1036"/>
      <c r="AG25" s="1036"/>
      <c r="AH25" s="1036"/>
      <c r="AI25" s="1036"/>
      <c r="AJ25" s="1036"/>
      <c r="AK25" s="1037"/>
      <c r="AL25" s="16"/>
    </row>
    <row r="26" spans="2:38" ht="15.75" thickBot="1" x14ac:dyDescent="0.25">
      <c r="B26" s="14"/>
      <c r="C26" s="13"/>
      <c r="D26" s="13"/>
      <c r="E26" s="13"/>
      <c r="F26" s="13"/>
      <c r="G26" s="13"/>
      <c r="H26" s="13"/>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6"/>
    </row>
    <row r="27" spans="2:38" ht="39.75" customHeight="1" thickBot="1" x14ac:dyDescent="0.25">
      <c r="B27" s="14"/>
      <c r="C27" s="629" t="s">
        <v>33</v>
      </c>
      <c r="D27" s="630"/>
      <c r="E27" s="630"/>
      <c r="F27" s="630"/>
      <c r="G27" s="630"/>
      <c r="H27" s="631"/>
      <c r="I27" s="1038">
        <v>0.69</v>
      </c>
      <c r="J27" s="1039"/>
      <c r="K27" s="899" t="s">
        <v>34</v>
      </c>
      <c r="L27" s="900"/>
      <c r="M27" s="900"/>
      <c r="N27" s="900"/>
      <c r="O27" s="900"/>
      <c r="P27" s="900"/>
      <c r="Q27" s="900"/>
      <c r="R27" s="900"/>
      <c r="S27" s="900"/>
      <c r="T27" s="900"/>
      <c r="U27" s="900"/>
      <c r="V27" s="900"/>
      <c r="W27" s="900"/>
      <c r="X27" s="900"/>
      <c r="Y27" s="900"/>
      <c r="Z27" s="901"/>
      <c r="AA27" s="1040" t="s">
        <v>35</v>
      </c>
      <c r="AB27" s="681"/>
      <c r="AC27" s="681"/>
      <c r="AD27" s="127"/>
      <c r="AE27" s="32" t="s">
        <v>36</v>
      </c>
      <c r="AF27" s="128" t="s">
        <v>135</v>
      </c>
      <c r="AG27" s="683" t="s">
        <v>38</v>
      </c>
      <c r="AH27" s="682"/>
      <c r="AI27" s="129"/>
      <c r="AJ27" s="130"/>
      <c r="AK27" s="30"/>
      <c r="AL27" s="16"/>
    </row>
    <row r="28" spans="2:38" ht="15" thickBot="1" x14ac:dyDescent="0.25">
      <c r="B28" s="14"/>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6"/>
    </row>
    <row r="29" spans="2:38" ht="15" x14ac:dyDescent="0.2">
      <c r="B29" s="14"/>
      <c r="C29" s="651" t="s">
        <v>39</v>
      </c>
      <c r="D29" s="652"/>
      <c r="E29" s="652"/>
      <c r="F29" s="652"/>
      <c r="G29" s="652"/>
      <c r="H29" s="652"/>
      <c r="I29" s="652"/>
      <c r="J29" s="653"/>
      <c r="K29" s="1027" t="s">
        <v>40</v>
      </c>
      <c r="L29" s="1028"/>
      <c r="M29" s="1028"/>
      <c r="N29" s="1028"/>
      <c r="O29" s="1028"/>
      <c r="P29" s="1028"/>
      <c r="Q29" s="1028"/>
      <c r="R29" s="1028"/>
      <c r="S29" s="1028"/>
      <c r="T29" s="1028"/>
      <c r="U29" s="1028"/>
      <c r="V29" s="1028"/>
      <c r="W29" s="1029"/>
      <c r="X29" s="1030" t="s">
        <v>41</v>
      </c>
      <c r="Y29" s="1031"/>
      <c r="Z29" s="1031"/>
      <c r="AA29" s="1031"/>
      <c r="AB29" s="1031"/>
      <c r="AC29" s="1031"/>
      <c r="AD29" s="1031"/>
      <c r="AE29" s="1032"/>
      <c r="AF29" s="1033" t="s">
        <v>42</v>
      </c>
      <c r="AG29" s="1034"/>
      <c r="AH29" s="1034"/>
      <c r="AI29" s="1034"/>
      <c r="AJ29" s="1034"/>
      <c r="AK29" s="1034"/>
      <c r="AL29" s="16"/>
    </row>
    <row r="30" spans="2:38" x14ac:dyDescent="0.2">
      <c r="B30" s="14"/>
      <c r="C30" s="654"/>
      <c r="D30" s="655"/>
      <c r="E30" s="655"/>
      <c r="F30" s="655"/>
      <c r="G30" s="655"/>
      <c r="H30" s="655"/>
      <c r="I30" s="655"/>
      <c r="J30" s="655"/>
      <c r="K30" s="638" t="s">
        <v>43</v>
      </c>
      <c r="L30" s="638"/>
      <c r="M30" s="638"/>
      <c r="N30" s="638"/>
      <c r="O30" s="638"/>
      <c r="P30" s="638"/>
      <c r="Q30" s="638" t="s">
        <v>44</v>
      </c>
      <c r="R30" s="638"/>
      <c r="S30" s="638"/>
      <c r="T30" s="638"/>
      <c r="U30" s="638"/>
      <c r="V30" s="638"/>
      <c r="W30" s="638"/>
      <c r="X30" s="638" t="s">
        <v>43</v>
      </c>
      <c r="Y30" s="638"/>
      <c r="Z30" s="638"/>
      <c r="AA30" s="638"/>
      <c r="AB30" s="638"/>
      <c r="AC30" s="638" t="s">
        <v>44</v>
      </c>
      <c r="AD30" s="638"/>
      <c r="AE30" s="638"/>
      <c r="AF30" s="638" t="s">
        <v>43</v>
      </c>
      <c r="AG30" s="638"/>
      <c r="AH30" s="638" t="s">
        <v>44</v>
      </c>
      <c r="AI30" s="638"/>
      <c r="AJ30" s="638"/>
      <c r="AK30" s="638"/>
      <c r="AL30" s="16"/>
    </row>
    <row r="31" spans="2:38" ht="15" thickBot="1" x14ac:dyDescent="0.25">
      <c r="B31" s="14"/>
      <c r="C31" s="657"/>
      <c r="D31" s="658"/>
      <c r="E31" s="658"/>
      <c r="F31" s="658"/>
      <c r="G31" s="658"/>
      <c r="H31" s="658"/>
      <c r="I31" s="658"/>
      <c r="J31" s="658"/>
      <c r="K31" s="1026">
        <v>0</v>
      </c>
      <c r="L31" s="1026"/>
      <c r="M31" s="1026"/>
      <c r="N31" s="1026"/>
      <c r="O31" s="1026"/>
      <c r="P31" s="1026"/>
      <c r="Q31" s="1026" t="s">
        <v>182</v>
      </c>
      <c r="R31" s="1026"/>
      <c r="S31" s="1026"/>
      <c r="T31" s="1026"/>
      <c r="U31" s="1026"/>
      <c r="V31" s="1026"/>
      <c r="W31" s="1026"/>
      <c r="X31" s="1026" t="s">
        <v>183</v>
      </c>
      <c r="Y31" s="1026"/>
      <c r="Z31" s="1026"/>
      <c r="AA31" s="1026"/>
      <c r="AB31" s="1026"/>
      <c r="AC31" s="1026" t="s">
        <v>184</v>
      </c>
      <c r="AD31" s="1026"/>
      <c r="AE31" s="1026"/>
      <c r="AF31" s="1026" t="s">
        <v>185</v>
      </c>
      <c r="AG31" s="1026"/>
      <c r="AH31" s="1026">
        <v>5</v>
      </c>
      <c r="AI31" s="1026"/>
      <c r="AJ31" s="1026"/>
      <c r="AK31" s="1026"/>
      <c r="AL31" s="16"/>
    </row>
    <row r="32" spans="2:38" ht="15" thickBot="1" x14ac:dyDescent="0.25">
      <c r="B32" s="14"/>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6"/>
    </row>
    <row r="33" spans="2:50" s="18" customFormat="1" x14ac:dyDescent="0.2">
      <c r="B33" s="19"/>
      <c r="C33" s="1008" t="s">
        <v>45</v>
      </c>
      <c r="D33" s="1009"/>
      <c r="E33" s="1009"/>
      <c r="F33" s="1009"/>
      <c r="G33" s="1009"/>
      <c r="H33" s="1009"/>
      <c r="I33" s="1009"/>
      <c r="J33" s="1009"/>
      <c r="K33" s="1009"/>
      <c r="L33" s="1009"/>
      <c r="M33" s="1009"/>
      <c r="N33" s="1009"/>
      <c r="O33" s="1009"/>
      <c r="P33" s="1009"/>
      <c r="Q33" s="1009"/>
      <c r="R33" s="1009"/>
      <c r="S33" s="1009"/>
      <c r="T33" s="1009"/>
      <c r="U33" s="1009"/>
      <c r="V33" s="1009"/>
      <c r="W33" s="1009"/>
      <c r="X33" s="1009"/>
      <c r="Y33" s="1009"/>
      <c r="Z33" s="1009"/>
      <c r="AA33" s="1009"/>
      <c r="AB33" s="1009"/>
      <c r="AC33" s="1009"/>
      <c r="AD33" s="1009"/>
      <c r="AE33" s="1009"/>
      <c r="AF33" s="1009"/>
      <c r="AG33" s="1009"/>
      <c r="AH33" s="1009"/>
      <c r="AI33" s="1009"/>
      <c r="AJ33" s="1009"/>
      <c r="AK33" s="1010"/>
      <c r="AL33" s="16"/>
    </row>
    <row r="34" spans="2:50" s="18" customFormat="1" ht="15" thickBot="1" x14ac:dyDescent="0.25">
      <c r="B34" s="19"/>
      <c r="C34" s="1011"/>
      <c r="D34" s="1012"/>
      <c r="E34" s="1012"/>
      <c r="F34" s="1012"/>
      <c r="G34" s="1012"/>
      <c r="H34" s="1012"/>
      <c r="I34" s="1012"/>
      <c r="J34" s="1012"/>
      <c r="K34" s="1012"/>
      <c r="L34" s="1012"/>
      <c r="M34" s="1012"/>
      <c r="N34" s="1012"/>
      <c r="O34" s="1012"/>
      <c r="P34" s="1012"/>
      <c r="Q34" s="1012"/>
      <c r="R34" s="1012"/>
      <c r="S34" s="1012"/>
      <c r="T34" s="1012"/>
      <c r="U34" s="1012"/>
      <c r="V34" s="1012"/>
      <c r="W34" s="1012"/>
      <c r="X34" s="1012"/>
      <c r="Y34" s="1012"/>
      <c r="Z34" s="1012"/>
      <c r="AA34" s="1012"/>
      <c r="AB34" s="1012"/>
      <c r="AC34" s="1012"/>
      <c r="AD34" s="1012"/>
      <c r="AE34" s="1012"/>
      <c r="AF34" s="1012"/>
      <c r="AG34" s="1012"/>
      <c r="AH34" s="1012"/>
      <c r="AI34" s="1012"/>
      <c r="AJ34" s="1012"/>
      <c r="AK34" s="1013"/>
      <c r="AL34" s="16"/>
    </row>
    <row r="35" spans="2:50" s="18" customFormat="1" x14ac:dyDescent="0.2">
      <c r="B35" s="19"/>
      <c r="C35" s="1008" t="s">
        <v>46</v>
      </c>
      <c r="D35" s="1009"/>
      <c r="E35" s="1009"/>
      <c r="F35" s="1009"/>
      <c r="G35" s="1010"/>
      <c r="H35" s="1014" t="s">
        <v>186</v>
      </c>
      <c r="I35" s="1014" t="s">
        <v>187</v>
      </c>
      <c r="J35" s="1016" t="s">
        <v>49</v>
      </c>
      <c r="K35" s="1018" t="s">
        <v>50</v>
      </c>
      <c r="L35" s="1009"/>
      <c r="M35" s="1009"/>
      <c r="N35" s="1009"/>
      <c r="O35" s="1009"/>
      <c r="P35" s="1009"/>
      <c r="Q35" s="1009"/>
      <c r="R35" s="1009"/>
      <c r="S35" s="1009"/>
      <c r="T35" s="1009"/>
      <c r="U35" s="1009"/>
      <c r="V35" s="1009"/>
      <c r="W35" s="1009"/>
      <c r="X35" s="1009"/>
      <c r="Y35" s="1009"/>
      <c r="Z35" s="1009"/>
      <c r="AA35" s="1009"/>
      <c r="AB35" s="1009"/>
      <c r="AC35" s="1009"/>
      <c r="AD35" s="1009"/>
      <c r="AE35" s="1009"/>
      <c r="AF35" s="1009"/>
      <c r="AG35" s="1009"/>
      <c r="AH35" s="1009"/>
      <c r="AI35" s="1009"/>
      <c r="AJ35" s="1009"/>
      <c r="AK35" s="1010"/>
      <c r="AL35" s="16"/>
    </row>
    <row r="36" spans="2:50" s="18" customFormat="1" ht="31.5" customHeight="1" thickBot="1" x14ac:dyDescent="0.25">
      <c r="B36" s="19"/>
      <c r="C36" s="1011"/>
      <c r="D36" s="1012"/>
      <c r="E36" s="1012"/>
      <c r="F36" s="1012"/>
      <c r="G36" s="1013"/>
      <c r="H36" s="1015"/>
      <c r="I36" s="1015"/>
      <c r="J36" s="1017"/>
      <c r="K36" s="1019"/>
      <c r="L36" s="1012"/>
      <c r="M36" s="1012"/>
      <c r="N36" s="1012"/>
      <c r="O36" s="1012"/>
      <c r="P36" s="1012"/>
      <c r="Q36" s="1012"/>
      <c r="R36" s="1012"/>
      <c r="S36" s="1012"/>
      <c r="T36" s="1012"/>
      <c r="U36" s="1012"/>
      <c r="V36" s="1012"/>
      <c r="W36" s="1012"/>
      <c r="X36" s="1012"/>
      <c r="Y36" s="1012"/>
      <c r="Z36" s="1012"/>
      <c r="AA36" s="1012"/>
      <c r="AB36" s="1012"/>
      <c r="AC36" s="1012"/>
      <c r="AD36" s="1012"/>
      <c r="AE36" s="1012"/>
      <c r="AF36" s="1012"/>
      <c r="AG36" s="1012"/>
      <c r="AH36" s="1012"/>
      <c r="AI36" s="1012"/>
      <c r="AJ36" s="1012"/>
      <c r="AK36" s="1013"/>
      <c r="AL36" s="16"/>
    </row>
    <row r="37" spans="2:50" s="18" customFormat="1" ht="196.5" customHeight="1" thickBot="1" x14ac:dyDescent="0.25">
      <c r="B37" s="19"/>
      <c r="C37" s="1020" t="s">
        <v>163</v>
      </c>
      <c r="D37" s="1021"/>
      <c r="E37" s="1021"/>
      <c r="F37" s="1021"/>
      <c r="G37" s="1022"/>
      <c r="H37" s="131">
        <v>49</v>
      </c>
      <c r="I37" s="131">
        <v>49</v>
      </c>
      <c r="J37" s="132">
        <v>1</v>
      </c>
      <c r="K37" s="1023" t="s">
        <v>188</v>
      </c>
      <c r="L37" s="1024"/>
      <c r="M37" s="1024"/>
      <c r="N37" s="1024"/>
      <c r="O37" s="1024"/>
      <c r="P37" s="1024"/>
      <c r="Q37" s="1024"/>
      <c r="R37" s="1024"/>
      <c r="S37" s="1024"/>
      <c r="T37" s="1024"/>
      <c r="U37" s="1024"/>
      <c r="V37" s="1024"/>
      <c r="W37" s="1024"/>
      <c r="X37" s="1024"/>
      <c r="Y37" s="1024"/>
      <c r="Z37" s="1024"/>
      <c r="AA37" s="1024"/>
      <c r="AB37" s="1024"/>
      <c r="AC37" s="1024"/>
      <c r="AD37" s="1024"/>
      <c r="AE37" s="1024"/>
      <c r="AF37" s="1024"/>
      <c r="AG37" s="1024"/>
      <c r="AH37" s="1024"/>
      <c r="AI37" s="1024"/>
      <c r="AJ37" s="1024"/>
      <c r="AK37" s="1025"/>
      <c r="AL37" s="16"/>
    </row>
    <row r="38" spans="2:50" s="18" customFormat="1" ht="215.25" customHeight="1" thickBot="1" x14ac:dyDescent="0.25">
      <c r="B38" s="19"/>
      <c r="C38" s="973" t="s">
        <v>189</v>
      </c>
      <c r="D38" s="974"/>
      <c r="E38" s="974"/>
      <c r="F38" s="974"/>
      <c r="G38" s="975"/>
      <c r="H38" s="133" t="s">
        <v>190</v>
      </c>
      <c r="I38" s="133">
        <v>29</v>
      </c>
      <c r="J38" s="132">
        <v>1</v>
      </c>
      <c r="K38" s="1023" t="s">
        <v>191</v>
      </c>
      <c r="L38" s="1024"/>
      <c r="M38" s="1024"/>
      <c r="N38" s="1024"/>
      <c r="O38" s="1024"/>
      <c r="P38" s="1024"/>
      <c r="Q38" s="1024"/>
      <c r="R38" s="1024"/>
      <c r="S38" s="1024"/>
      <c r="T38" s="1024"/>
      <c r="U38" s="1024"/>
      <c r="V38" s="1024"/>
      <c r="W38" s="1024"/>
      <c r="X38" s="1024"/>
      <c r="Y38" s="1024"/>
      <c r="Z38" s="1024"/>
      <c r="AA38" s="1024"/>
      <c r="AB38" s="1024"/>
      <c r="AC38" s="1024"/>
      <c r="AD38" s="1024"/>
      <c r="AE38" s="1024"/>
      <c r="AF38" s="1024"/>
      <c r="AG38" s="1024"/>
      <c r="AH38" s="1024"/>
      <c r="AI38" s="1024"/>
      <c r="AJ38" s="1024"/>
      <c r="AK38" s="1025"/>
      <c r="AL38" s="984"/>
      <c r="AM38" s="984"/>
      <c r="AN38" s="984"/>
      <c r="AO38" s="984"/>
      <c r="AP38" s="984"/>
      <c r="AQ38" s="984"/>
      <c r="AR38" s="984"/>
      <c r="AS38" s="984"/>
      <c r="AT38" s="984"/>
      <c r="AU38" s="984"/>
      <c r="AV38" s="984"/>
      <c r="AW38" s="984"/>
      <c r="AX38" s="984"/>
    </row>
    <row r="39" spans="2:50" s="18" customFormat="1" ht="15.75" customHeight="1" thickBot="1" x14ac:dyDescent="0.3">
      <c r="B39" s="19"/>
      <c r="C39" s="1002" t="s">
        <v>51</v>
      </c>
      <c r="D39" s="1003"/>
      <c r="E39" s="1003"/>
      <c r="F39" s="1003"/>
      <c r="G39" s="1004"/>
      <c r="H39" s="134">
        <f>SUM(H37:H38)</f>
        <v>49</v>
      </c>
      <c r="I39" s="134">
        <f>SUM(I37:I38)</f>
        <v>78</v>
      </c>
      <c r="J39" s="135">
        <v>1</v>
      </c>
      <c r="K39" s="1005"/>
      <c r="L39" s="1006"/>
      <c r="M39" s="1006"/>
      <c r="N39" s="1006"/>
      <c r="O39" s="1006"/>
      <c r="P39" s="1006"/>
      <c r="Q39" s="1006"/>
      <c r="R39" s="1006"/>
      <c r="S39" s="1006"/>
      <c r="T39" s="1006"/>
      <c r="U39" s="1006"/>
      <c r="V39" s="1006"/>
      <c r="W39" s="1006"/>
      <c r="X39" s="1006"/>
      <c r="Y39" s="1006"/>
      <c r="Z39" s="1006"/>
      <c r="AA39" s="1006"/>
      <c r="AB39" s="1006"/>
      <c r="AC39" s="1006"/>
      <c r="AD39" s="1006"/>
      <c r="AE39" s="1006"/>
      <c r="AF39" s="1006"/>
      <c r="AG39" s="1006"/>
      <c r="AH39" s="1006"/>
      <c r="AI39" s="1006"/>
      <c r="AJ39" s="1006"/>
      <c r="AK39" s="1007"/>
      <c r="AL39" s="16"/>
    </row>
    <row r="40" spans="2:50" s="18" customFormat="1" ht="15" thickBot="1" x14ac:dyDescent="0.25">
      <c r="B40" s="19"/>
      <c r="C40" s="15"/>
      <c r="D40" s="15"/>
      <c r="E40" s="15"/>
      <c r="F40" s="15"/>
      <c r="G40" s="15"/>
      <c r="H40" s="136"/>
      <c r="I40" s="136"/>
      <c r="J40" s="137"/>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6"/>
    </row>
    <row r="41" spans="2:50" s="18" customFormat="1" ht="14.25" customHeight="1" x14ac:dyDescent="0.2">
      <c r="B41" s="19"/>
      <c r="C41" s="820" t="s">
        <v>52</v>
      </c>
      <c r="D41" s="821"/>
      <c r="E41" s="821"/>
      <c r="F41" s="821"/>
      <c r="G41" s="821"/>
      <c r="H41" s="821"/>
      <c r="I41" s="821"/>
      <c r="J41" s="821"/>
      <c r="K41" s="821"/>
      <c r="L41" s="821"/>
      <c r="M41" s="821"/>
      <c r="N41" s="821"/>
      <c r="O41" s="821"/>
      <c r="P41" s="821"/>
      <c r="Q41" s="821"/>
      <c r="R41" s="821"/>
      <c r="S41" s="821"/>
      <c r="T41" s="821"/>
      <c r="U41" s="821"/>
      <c r="V41" s="821"/>
      <c r="W41" s="821"/>
      <c r="X41" s="821"/>
      <c r="Y41" s="821"/>
      <c r="Z41" s="821"/>
      <c r="AA41" s="821"/>
      <c r="AB41" s="821"/>
      <c r="AC41" s="821"/>
      <c r="AD41" s="821"/>
      <c r="AE41" s="821"/>
      <c r="AF41" s="821"/>
      <c r="AG41" s="821"/>
      <c r="AH41" s="821"/>
      <c r="AI41" s="821"/>
      <c r="AJ41" s="821"/>
      <c r="AK41" s="822"/>
      <c r="AL41" s="16"/>
    </row>
    <row r="42" spans="2:50" ht="15" customHeight="1" thickBot="1" x14ac:dyDescent="0.25">
      <c r="B42" s="14"/>
      <c r="C42" s="908"/>
      <c r="D42" s="909"/>
      <c r="E42" s="909"/>
      <c r="F42" s="909"/>
      <c r="G42" s="909"/>
      <c r="H42" s="909"/>
      <c r="I42" s="909"/>
      <c r="J42" s="909"/>
      <c r="K42" s="909"/>
      <c r="L42" s="909"/>
      <c r="M42" s="909"/>
      <c r="N42" s="909"/>
      <c r="O42" s="909"/>
      <c r="P42" s="909"/>
      <c r="Q42" s="909"/>
      <c r="R42" s="909"/>
      <c r="S42" s="909"/>
      <c r="T42" s="909"/>
      <c r="U42" s="909"/>
      <c r="V42" s="909"/>
      <c r="W42" s="909"/>
      <c r="X42" s="909"/>
      <c r="Y42" s="909"/>
      <c r="Z42" s="909"/>
      <c r="AA42" s="909"/>
      <c r="AB42" s="909"/>
      <c r="AC42" s="909"/>
      <c r="AD42" s="909"/>
      <c r="AE42" s="909"/>
      <c r="AF42" s="909"/>
      <c r="AG42" s="909"/>
      <c r="AH42" s="909"/>
      <c r="AI42" s="909"/>
      <c r="AJ42" s="909"/>
      <c r="AK42" s="911"/>
      <c r="AL42" s="16"/>
    </row>
    <row r="43" spans="2:50" ht="23.25" customHeight="1" x14ac:dyDescent="0.2">
      <c r="B43" s="14"/>
      <c r="C43" s="972" t="s">
        <v>192</v>
      </c>
      <c r="D43" s="985"/>
      <c r="E43" s="985"/>
      <c r="F43" s="985"/>
      <c r="G43" s="985"/>
      <c r="H43" s="985"/>
      <c r="I43" s="985"/>
      <c r="J43" s="985"/>
      <c r="K43" s="985"/>
      <c r="L43" s="985"/>
      <c r="M43" s="985"/>
      <c r="N43" s="985"/>
      <c r="O43" s="985"/>
      <c r="P43" s="985"/>
      <c r="Q43" s="985"/>
      <c r="R43" s="985"/>
      <c r="S43" s="985"/>
      <c r="T43" s="985"/>
      <c r="U43" s="985"/>
      <c r="V43" s="985"/>
      <c r="W43" s="985"/>
      <c r="X43" s="985"/>
      <c r="Y43" s="985"/>
      <c r="Z43" s="985"/>
      <c r="AA43" s="985"/>
      <c r="AB43" s="985"/>
      <c r="AC43" s="985"/>
      <c r="AD43" s="985"/>
      <c r="AE43" s="985"/>
      <c r="AF43" s="985"/>
      <c r="AG43" s="985"/>
      <c r="AH43" s="985"/>
      <c r="AI43" s="985"/>
      <c r="AJ43" s="985"/>
      <c r="AK43" s="986"/>
      <c r="AL43" s="16"/>
    </row>
    <row r="44" spans="2:50" ht="23.25" customHeight="1" x14ac:dyDescent="0.2">
      <c r="B44" s="14"/>
      <c r="C44" s="987"/>
      <c r="D44" s="988"/>
      <c r="E44" s="988"/>
      <c r="F44" s="988"/>
      <c r="G44" s="988"/>
      <c r="H44" s="988"/>
      <c r="I44" s="988"/>
      <c r="J44" s="988"/>
      <c r="K44" s="988"/>
      <c r="L44" s="988"/>
      <c r="M44" s="988"/>
      <c r="N44" s="988"/>
      <c r="O44" s="988"/>
      <c r="P44" s="988"/>
      <c r="Q44" s="988"/>
      <c r="R44" s="988"/>
      <c r="S44" s="988"/>
      <c r="T44" s="988"/>
      <c r="U44" s="988"/>
      <c r="V44" s="988"/>
      <c r="W44" s="988"/>
      <c r="X44" s="988"/>
      <c r="Y44" s="988"/>
      <c r="Z44" s="988"/>
      <c r="AA44" s="988"/>
      <c r="AB44" s="988"/>
      <c r="AC44" s="988"/>
      <c r="AD44" s="988"/>
      <c r="AE44" s="988"/>
      <c r="AF44" s="988"/>
      <c r="AG44" s="988"/>
      <c r="AH44" s="988"/>
      <c r="AI44" s="988"/>
      <c r="AJ44" s="988"/>
      <c r="AK44" s="989"/>
      <c r="AL44" s="16"/>
    </row>
    <row r="45" spans="2:50" ht="23.25" customHeight="1" x14ac:dyDescent="0.2">
      <c r="B45" s="14"/>
      <c r="C45" s="987"/>
      <c r="D45" s="988"/>
      <c r="E45" s="988"/>
      <c r="F45" s="988"/>
      <c r="G45" s="988"/>
      <c r="H45" s="988"/>
      <c r="I45" s="988"/>
      <c r="J45" s="988"/>
      <c r="K45" s="988"/>
      <c r="L45" s="988"/>
      <c r="M45" s="988"/>
      <c r="N45" s="988"/>
      <c r="O45" s="988"/>
      <c r="P45" s="988"/>
      <c r="Q45" s="988"/>
      <c r="R45" s="988"/>
      <c r="S45" s="988"/>
      <c r="T45" s="988"/>
      <c r="U45" s="988"/>
      <c r="V45" s="988"/>
      <c r="W45" s="988"/>
      <c r="X45" s="988"/>
      <c r="Y45" s="988"/>
      <c r="Z45" s="988"/>
      <c r="AA45" s="988"/>
      <c r="AB45" s="988"/>
      <c r="AC45" s="988"/>
      <c r="AD45" s="988"/>
      <c r="AE45" s="988"/>
      <c r="AF45" s="988"/>
      <c r="AG45" s="988"/>
      <c r="AH45" s="988"/>
      <c r="AI45" s="988"/>
      <c r="AJ45" s="988"/>
      <c r="AK45" s="989"/>
      <c r="AL45" s="16"/>
    </row>
    <row r="46" spans="2:50" ht="23.25" customHeight="1" x14ac:dyDescent="0.2">
      <c r="B46" s="14"/>
      <c r="C46" s="987"/>
      <c r="D46" s="988"/>
      <c r="E46" s="988"/>
      <c r="F46" s="988"/>
      <c r="G46" s="988"/>
      <c r="H46" s="988"/>
      <c r="I46" s="988"/>
      <c r="J46" s="988"/>
      <c r="K46" s="988"/>
      <c r="L46" s="988"/>
      <c r="M46" s="988"/>
      <c r="N46" s="988"/>
      <c r="O46" s="988"/>
      <c r="P46" s="988"/>
      <c r="Q46" s="988"/>
      <c r="R46" s="988"/>
      <c r="S46" s="988"/>
      <c r="T46" s="988"/>
      <c r="U46" s="988"/>
      <c r="V46" s="988"/>
      <c r="W46" s="988"/>
      <c r="X46" s="988"/>
      <c r="Y46" s="988"/>
      <c r="Z46" s="988"/>
      <c r="AA46" s="988"/>
      <c r="AB46" s="988"/>
      <c r="AC46" s="988"/>
      <c r="AD46" s="988"/>
      <c r="AE46" s="988"/>
      <c r="AF46" s="988"/>
      <c r="AG46" s="988"/>
      <c r="AH46" s="988"/>
      <c r="AI46" s="988"/>
      <c r="AJ46" s="988"/>
      <c r="AK46" s="989"/>
      <c r="AL46" s="16"/>
    </row>
    <row r="47" spans="2:50" ht="23.25" customHeight="1" x14ac:dyDescent="0.2">
      <c r="B47" s="14"/>
      <c r="C47" s="987"/>
      <c r="D47" s="988"/>
      <c r="E47" s="988"/>
      <c r="F47" s="988"/>
      <c r="G47" s="988"/>
      <c r="H47" s="988"/>
      <c r="I47" s="988"/>
      <c r="J47" s="988"/>
      <c r="K47" s="988"/>
      <c r="L47" s="988"/>
      <c r="M47" s="988"/>
      <c r="N47" s="988"/>
      <c r="O47" s="988"/>
      <c r="P47" s="988"/>
      <c r="Q47" s="988"/>
      <c r="R47" s="988"/>
      <c r="S47" s="988"/>
      <c r="T47" s="988"/>
      <c r="U47" s="988"/>
      <c r="V47" s="988"/>
      <c r="W47" s="988"/>
      <c r="X47" s="988"/>
      <c r="Y47" s="988"/>
      <c r="Z47" s="988"/>
      <c r="AA47" s="988"/>
      <c r="AB47" s="988"/>
      <c r="AC47" s="988"/>
      <c r="AD47" s="988"/>
      <c r="AE47" s="988"/>
      <c r="AF47" s="988"/>
      <c r="AG47" s="988"/>
      <c r="AH47" s="988"/>
      <c r="AI47" s="988"/>
      <c r="AJ47" s="988"/>
      <c r="AK47" s="989"/>
      <c r="AL47" s="16"/>
    </row>
    <row r="48" spans="2:50" ht="23.25" customHeight="1" x14ac:dyDescent="0.2">
      <c r="B48" s="14"/>
      <c r="C48" s="987"/>
      <c r="D48" s="988"/>
      <c r="E48" s="988"/>
      <c r="F48" s="988"/>
      <c r="G48" s="988"/>
      <c r="H48" s="988"/>
      <c r="I48" s="988"/>
      <c r="J48" s="988"/>
      <c r="K48" s="988"/>
      <c r="L48" s="988"/>
      <c r="M48" s="988"/>
      <c r="N48" s="988"/>
      <c r="O48" s="988"/>
      <c r="P48" s="988"/>
      <c r="Q48" s="988"/>
      <c r="R48" s="988"/>
      <c r="S48" s="988"/>
      <c r="T48" s="988"/>
      <c r="U48" s="988"/>
      <c r="V48" s="988"/>
      <c r="W48" s="988"/>
      <c r="X48" s="988"/>
      <c r="Y48" s="988"/>
      <c r="Z48" s="988"/>
      <c r="AA48" s="988"/>
      <c r="AB48" s="988"/>
      <c r="AC48" s="988"/>
      <c r="AD48" s="988"/>
      <c r="AE48" s="988"/>
      <c r="AF48" s="988"/>
      <c r="AG48" s="988"/>
      <c r="AH48" s="988"/>
      <c r="AI48" s="988"/>
      <c r="AJ48" s="988"/>
      <c r="AK48" s="989"/>
      <c r="AL48" s="16"/>
    </row>
    <row r="49" spans="2:38" ht="23.25" customHeight="1" x14ac:dyDescent="0.2">
      <c r="B49" s="14"/>
      <c r="C49" s="987"/>
      <c r="D49" s="988"/>
      <c r="E49" s="988"/>
      <c r="F49" s="988"/>
      <c r="G49" s="988"/>
      <c r="H49" s="988"/>
      <c r="I49" s="988"/>
      <c r="J49" s="988"/>
      <c r="K49" s="988"/>
      <c r="L49" s="988"/>
      <c r="M49" s="988"/>
      <c r="N49" s="988"/>
      <c r="O49" s="988"/>
      <c r="P49" s="988"/>
      <c r="Q49" s="988"/>
      <c r="R49" s="988"/>
      <c r="S49" s="988"/>
      <c r="T49" s="988"/>
      <c r="U49" s="988"/>
      <c r="V49" s="988"/>
      <c r="W49" s="988"/>
      <c r="X49" s="988"/>
      <c r="Y49" s="988"/>
      <c r="Z49" s="988"/>
      <c r="AA49" s="988"/>
      <c r="AB49" s="988"/>
      <c r="AC49" s="988"/>
      <c r="AD49" s="988"/>
      <c r="AE49" s="988"/>
      <c r="AF49" s="988"/>
      <c r="AG49" s="988"/>
      <c r="AH49" s="988"/>
      <c r="AI49" s="988"/>
      <c r="AJ49" s="988"/>
      <c r="AK49" s="989"/>
      <c r="AL49" s="16"/>
    </row>
    <row r="50" spans="2:38" ht="23.25" customHeight="1" x14ac:dyDescent="0.2">
      <c r="B50" s="14"/>
      <c r="C50" s="987"/>
      <c r="D50" s="988"/>
      <c r="E50" s="988"/>
      <c r="F50" s="988"/>
      <c r="G50" s="988"/>
      <c r="H50" s="988"/>
      <c r="I50" s="988"/>
      <c r="J50" s="988"/>
      <c r="K50" s="988"/>
      <c r="L50" s="988"/>
      <c r="M50" s="988"/>
      <c r="N50" s="988"/>
      <c r="O50" s="988"/>
      <c r="P50" s="988"/>
      <c r="Q50" s="988"/>
      <c r="R50" s="988"/>
      <c r="S50" s="988"/>
      <c r="T50" s="988"/>
      <c r="U50" s="988"/>
      <c r="V50" s="988"/>
      <c r="W50" s="988"/>
      <c r="X50" s="988"/>
      <c r="Y50" s="988"/>
      <c r="Z50" s="988"/>
      <c r="AA50" s="988"/>
      <c r="AB50" s="988"/>
      <c r="AC50" s="988"/>
      <c r="AD50" s="988"/>
      <c r="AE50" s="988"/>
      <c r="AF50" s="988"/>
      <c r="AG50" s="988"/>
      <c r="AH50" s="988"/>
      <c r="AI50" s="988"/>
      <c r="AJ50" s="988"/>
      <c r="AK50" s="989"/>
      <c r="AL50" s="16"/>
    </row>
    <row r="51" spans="2:38" ht="23.25" customHeight="1" x14ac:dyDescent="0.2">
      <c r="B51" s="14"/>
      <c r="C51" s="987"/>
      <c r="D51" s="988"/>
      <c r="E51" s="988"/>
      <c r="F51" s="988"/>
      <c r="G51" s="988"/>
      <c r="H51" s="988"/>
      <c r="I51" s="988"/>
      <c r="J51" s="988"/>
      <c r="K51" s="988"/>
      <c r="L51" s="988"/>
      <c r="M51" s="988"/>
      <c r="N51" s="988"/>
      <c r="O51" s="988"/>
      <c r="P51" s="988"/>
      <c r="Q51" s="988"/>
      <c r="R51" s="988"/>
      <c r="S51" s="988"/>
      <c r="T51" s="988"/>
      <c r="U51" s="988"/>
      <c r="V51" s="988"/>
      <c r="W51" s="988"/>
      <c r="X51" s="988"/>
      <c r="Y51" s="988"/>
      <c r="Z51" s="988"/>
      <c r="AA51" s="988"/>
      <c r="AB51" s="988"/>
      <c r="AC51" s="988"/>
      <c r="AD51" s="988"/>
      <c r="AE51" s="988"/>
      <c r="AF51" s="988"/>
      <c r="AG51" s="988"/>
      <c r="AH51" s="988"/>
      <c r="AI51" s="988"/>
      <c r="AJ51" s="988"/>
      <c r="AK51" s="989"/>
      <c r="AL51" s="16"/>
    </row>
    <row r="52" spans="2:38" ht="23.25" customHeight="1" thickBot="1" x14ac:dyDescent="0.25">
      <c r="B52" s="14"/>
      <c r="C52" s="990"/>
      <c r="D52" s="991"/>
      <c r="E52" s="991"/>
      <c r="F52" s="991"/>
      <c r="G52" s="991"/>
      <c r="H52" s="991"/>
      <c r="I52" s="991"/>
      <c r="J52" s="991"/>
      <c r="K52" s="991"/>
      <c r="L52" s="991"/>
      <c r="M52" s="991"/>
      <c r="N52" s="991"/>
      <c r="O52" s="991"/>
      <c r="P52" s="991"/>
      <c r="Q52" s="991"/>
      <c r="R52" s="991"/>
      <c r="S52" s="991"/>
      <c r="T52" s="991"/>
      <c r="U52" s="991"/>
      <c r="V52" s="991"/>
      <c r="W52" s="991"/>
      <c r="X52" s="991"/>
      <c r="Y52" s="991"/>
      <c r="Z52" s="991"/>
      <c r="AA52" s="991"/>
      <c r="AB52" s="991"/>
      <c r="AC52" s="991"/>
      <c r="AD52" s="991"/>
      <c r="AE52" s="991"/>
      <c r="AF52" s="991"/>
      <c r="AG52" s="991"/>
      <c r="AH52" s="991"/>
      <c r="AI52" s="991"/>
      <c r="AJ52" s="991"/>
      <c r="AK52" s="992"/>
      <c r="AL52" s="16"/>
    </row>
    <row r="53" spans="2:38" ht="15" thickBot="1" x14ac:dyDescent="0.25">
      <c r="B53" s="20"/>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8"/>
      <c r="AL53" s="21"/>
    </row>
    <row r="54" spans="2:38" ht="24" customHeight="1" x14ac:dyDescent="0.2">
      <c r="B54" s="24"/>
      <c r="C54" s="993" t="s">
        <v>46</v>
      </c>
      <c r="D54" s="994"/>
      <c r="E54" s="994"/>
      <c r="F54" s="994"/>
      <c r="G54" s="995"/>
      <c r="H54" s="993" t="s">
        <v>91</v>
      </c>
      <c r="I54" s="995"/>
      <c r="J54" s="993" t="s">
        <v>64</v>
      </c>
      <c r="K54" s="994"/>
      <c r="L54" s="994"/>
      <c r="M54" s="994"/>
      <c r="N54" s="993" t="s">
        <v>53</v>
      </c>
      <c r="O54" s="994"/>
      <c r="P54" s="994"/>
      <c r="Q54" s="994"/>
      <c r="R54" s="994"/>
      <c r="S54" s="994"/>
      <c r="T54" s="994"/>
      <c r="U54" s="994"/>
      <c r="V54" s="994"/>
      <c r="W54" s="994"/>
      <c r="X54" s="994"/>
      <c r="Y54" s="995"/>
      <c r="Z54" s="993" t="s">
        <v>54</v>
      </c>
      <c r="AA54" s="994"/>
      <c r="AB54" s="994"/>
      <c r="AC54" s="994"/>
      <c r="AD54" s="994"/>
      <c r="AE54" s="994"/>
      <c r="AF54" s="994"/>
      <c r="AG54" s="994"/>
      <c r="AH54" s="994"/>
      <c r="AI54" s="994"/>
      <c r="AJ54" s="994"/>
      <c r="AK54" s="995"/>
      <c r="AL54" s="25"/>
    </row>
    <row r="55" spans="2:38" ht="24" customHeight="1" x14ac:dyDescent="0.2">
      <c r="B55" s="26"/>
      <c r="C55" s="996"/>
      <c r="D55" s="997"/>
      <c r="E55" s="997"/>
      <c r="F55" s="997"/>
      <c r="G55" s="998"/>
      <c r="H55" s="996"/>
      <c r="I55" s="998"/>
      <c r="J55" s="996"/>
      <c r="K55" s="997"/>
      <c r="L55" s="997"/>
      <c r="M55" s="997"/>
      <c r="N55" s="996"/>
      <c r="O55" s="997"/>
      <c r="P55" s="997"/>
      <c r="Q55" s="997"/>
      <c r="R55" s="997"/>
      <c r="S55" s="997"/>
      <c r="T55" s="997"/>
      <c r="U55" s="997"/>
      <c r="V55" s="997"/>
      <c r="W55" s="997"/>
      <c r="X55" s="997"/>
      <c r="Y55" s="998"/>
      <c r="Z55" s="996"/>
      <c r="AA55" s="997"/>
      <c r="AB55" s="997"/>
      <c r="AC55" s="997"/>
      <c r="AD55" s="997"/>
      <c r="AE55" s="997"/>
      <c r="AF55" s="997"/>
      <c r="AG55" s="997"/>
      <c r="AH55" s="997"/>
      <c r="AI55" s="997"/>
      <c r="AJ55" s="997"/>
      <c r="AK55" s="998"/>
      <c r="AL55" s="25"/>
    </row>
    <row r="56" spans="2:38" ht="24" customHeight="1" thickBot="1" x14ac:dyDescent="0.25">
      <c r="B56" s="26"/>
      <c r="C56" s="999"/>
      <c r="D56" s="1000"/>
      <c r="E56" s="1000"/>
      <c r="F56" s="1000"/>
      <c r="G56" s="1001"/>
      <c r="H56" s="999"/>
      <c r="I56" s="1001"/>
      <c r="J56" s="999"/>
      <c r="K56" s="1000"/>
      <c r="L56" s="1000"/>
      <c r="M56" s="1000"/>
      <c r="N56" s="999"/>
      <c r="O56" s="1000"/>
      <c r="P56" s="1000"/>
      <c r="Q56" s="1000"/>
      <c r="R56" s="1000"/>
      <c r="S56" s="1000"/>
      <c r="T56" s="1000"/>
      <c r="U56" s="1000"/>
      <c r="V56" s="1000"/>
      <c r="W56" s="1000"/>
      <c r="X56" s="1000"/>
      <c r="Y56" s="1001"/>
      <c r="Z56" s="999"/>
      <c r="AA56" s="1000"/>
      <c r="AB56" s="1000"/>
      <c r="AC56" s="1000"/>
      <c r="AD56" s="1000"/>
      <c r="AE56" s="1000"/>
      <c r="AF56" s="1000"/>
      <c r="AG56" s="1000"/>
      <c r="AH56" s="1000"/>
      <c r="AI56" s="1000"/>
      <c r="AJ56" s="1000"/>
      <c r="AK56" s="1001"/>
      <c r="AL56" s="25"/>
    </row>
    <row r="57" spans="2:38" ht="73.5" customHeight="1" thickBot="1" x14ac:dyDescent="0.25">
      <c r="B57" s="24"/>
      <c r="C57" s="973" t="s">
        <v>163</v>
      </c>
      <c r="D57" s="974"/>
      <c r="E57" s="974"/>
      <c r="F57" s="974"/>
      <c r="G57" s="975"/>
      <c r="H57" s="976">
        <v>1</v>
      </c>
      <c r="I57" s="977"/>
      <c r="J57" s="978">
        <v>1</v>
      </c>
      <c r="K57" s="979"/>
      <c r="L57" s="979"/>
      <c r="M57" s="980"/>
      <c r="N57" s="981" t="s">
        <v>193</v>
      </c>
      <c r="O57" s="982"/>
      <c r="P57" s="982"/>
      <c r="Q57" s="982"/>
      <c r="R57" s="982"/>
      <c r="S57" s="982"/>
      <c r="T57" s="982"/>
      <c r="U57" s="982"/>
      <c r="V57" s="982"/>
      <c r="W57" s="982"/>
      <c r="X57" s="982"/>
      <c r="Y57" s="983"/>
      <c r="Z57" s="981" t="s">
        <v>194</v>
      </c>
      <c r="AA57" s="982"/>
      <c r="AB57" s="982"/>
      <c r="AC57" s="982"/>
      <c r="AD57" s="982"/>
      <c r="AE57" s="982"/>
      <c r="AF57" s="982"/>
      <c r="AG57" s="982"/>
      <c r="AH57" s="982"/>
      <c r="AI57" s="982"/>
      <c r="AJ57" s="982"/>
      <c r="AK57" s="983"/>
      <c r="AL57" s="27"/>
    </row>
    <row r="58" spans="2:38" ht="92.25" customHeight="1" x14ac:dyDescent="0.2">
      <c r="B58" s="24"/>
      <c r="C58" s="973" t="s">
        <v>195</v>
      </c>
      <c r="D58" s="974"/>
      <c r="E58" s="974"/>
      <c r="F58" s="974"/>
      <c r="G58" s="975"/>
      <c r="H58" s="976">
        <v>1</v>
      </c>
      <c r="I58" s="977"/>
      <c r="J58" s="978">
        <v>1</v>
      </c>
      <c r="K58" s="979"/>
      <c r="L58" s="979"/>
      <c r="M58" s="980"/>
      <c r="N58" s="981" t="s">
        <v>196</v>
      </c>
      <c r="O58" s="982"/>
      <c r="P58" s="982"/>
      <c r="Q58" s="982"/>
      <c r="R58" s="982"/>
      <c r="S58" s="982"/>
      <c r="T58" s="982"/>
      <c r="U58" s="982"/>
      <c r="V58" s="982"/>
      <c r="W58" s="982"/>
      <c r="X58" s="982"/>
      <c r="Y58" s="983"/>
      <c r="Z58" s="981" t="s">
        <v>197</v>
      </c>
      <c r="AA58" s="982"/>
      <c r="AB58" s="982"/>
      <c r="AC58" s="982"/>
      <c r="AD58" s="982"/>
      <c r="AE58" s="982"/>
      <c r="AF58" s="982"/>
      <c r="AG58" s="982"/>
      <c r="AH58" s="982"/>
      <c r="AI58" s="982"/>
      <c r="AJ58" s="982"/>
      <c r="AK58" s="983"/>
      <c r="AL58" s="27"/>
    </row>
    <row r="59" spans="2:38" x14ac:dyDescent="0.2">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138"/>
      <c r="AB59" s="138"/>
      <c r="AC59" s="138"/>
      <c r="AD59" s="138"/>
      <c r="AE59" s="138"/>
      <c r="AF59" s="138"/>
      <c r="AG59" s="138"/>
      <c r="AH59" s="138"/>
      <c r="AI59" s="138"/>
      <c r="AJ59" s="138"/>
      <c r="AK59" s="138"/>
    </row>
    <row r="97" ht="6" customHeight="1" x14ac:dyDescent="0.2"/>
  </sheetData>
  <mergeCells count="86">
    <mergeCell ref="C6:H7"/>
    <mergeCell ref="I6:AK7"/>
    <mergeCell ref="B2:G4"/>
    <mergeCell ref="H2:AL2"/>
    <mergeCell ref="H3:AA3"/>
    <mergeCell ref="AB3:AL3"/>
    <mergeCell ref="H4:AL4"/>
    <mergeCell ref="C9:H10"/>
    <mergeCell ref="I9:AC10"/>
    <mergeCell ref="AD9:AG9"/>
    <mergeCell ref="AH9:AK9"/>
    <mergeCell ref="AD10:AG10"/>
    <mergeCell ref="AH10:AK10"/>
    <mergeCell ref="C12:H13"/>
    <mergeCell ref="I12:AE13"/>
    <mergeCell ref="AF12:AK12"/>
    <mergeCell ref="AF13:AK13"/>
    <mergeCell ref="C15:H15"/>
    <mergeCell ref="I15:AK15"/>
    <mergeCell ref="C17:H17"/>
    <mergeCell ref="I17:AK17"/>
    <mergeCell ref="C19:H20"/>
    <mergeCell ref="I19:L20"/>
    <mergeCell ref="M19:AE19"/>
    <mergeCell ref="AF19:AK19"/>
    <mergeCell ref="M20:AE20"/>
    <mergeCell ref="AF20:AK20"/>
    <mergeCell ref="C22:I22"/>
    <mergeCell ref="J22:AB22"/>
    <mergeCell ref="AC22:AK22"/>
    <mergeCell ref="C23:I23"/>
    <mergeCell ref="J23:AB23"/>
    <mergeCell ref="AC23:AK23"/>
    <mergeCell ref="Q31:W31"/>
    <mergeCell ref="X31:AB31"/>
    <mergeCell ref="AC31:AE31"/>
    <mergeCell ref="AF31:AG31"/>
    <mergeCell ref="C25:H25"/>
    <mergeCell ref="I25:AK25"/>
    <mergeCell ref="C27:H27"/>
    <mergeCell ref="I27:J27"/>
    <mergeCell ref="K27:Z27"/>
    <mergeCell ref="AA27:AC27"/>
    <mergeCell ref="AG27:AH27"/>
    <mergeCell ref="C37:G37"/>
    <mergeCell ref="K37:AK37"/>
    <mergeCell ref="C38:G38"/>
    <mergeCell ref="K38:AK38"/>
    <mergeCell ref="AH31:AK31"/>
    <mergeCell ref="C29:J31"/>
    <mergeCell ref="K29:W29"/>
    <mergeCell ref="X29:AE29"/>
    <mergeCell ref="AF29:AK29"/>
    <mergeCell ref="K30:P30"/>
    <mergeCell ref="Q30:W30"/>
    <mergeCell ref="X30:AB30"/>
    <mergeCell ref="AC30:AE30"/>
    <mergeCell ref="AF30:AG30"/>
    <mergeCell ref="AH30:AK30"/>
    <mergeCell ref="K31:P31"/>
    <mergeCell ref="C33:AK34"/>
    <mergeCell ref="C35:G36"/>
    <mergeCell ref="H35:H36"/>
    <mergeCell ref="I35:I36"/>
    <mergeCell ref="J35:J36"/>
    <mergeCell ref="K35:AK36"/>
    <mergeCell ref="AL38:AX38"/>
    <mergeCell ref="C41:AK42"/>
    <mergeCell ref="C43:AK52"/>
    <mergeCell ref="C54:G56"/>
    <mergeCell ref="H54:I56"/>
    <mergeCell ref="J54:M56"/>
    <mergeCell ref="N54:Y56"/>
    <mergeCell ref="Z54:AK56"/>
    <mergeCell ref="C39:G39"/>
    <mergeCell ref="K39:AK39"/>
    <mergeCell ref="C58:G58"/>
    <mergeCell ref="H58:I58"/>
    <mergeCell ref="J58:M58"/>
    <mergeCell ref="N58:Y58"/>
    <mergeCell ref="Z58:AK58"/>
    <mergeCell ref="C57:G57"/>
    <mergeCell ref="H57:I57"/>
    <mergeCell ref="J57:M57"/>
    <mergeCell ref="N57:Y57"/>
    <mergeCell ref="Z57:AK57"/>
  </mergeCell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B102"/>
  <sheetViews>
    <sheetView topLeftCell="A37" workbookViewId="0">
      <selection activeCell="K39" sqref="K39:AA39"/>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9" width="17.285156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719"/>
      <c r="C2" s="720"/>
      <c r="D2" s="720"/>
      <c r="E2" s="720"/>
      <c r="F2" s="720"/>
      <c r="G2" s="720"/>
      <c r="H2" s="725" t="s">
        <v>0</v>
      </c>
      <c r="I2" s="725"/>
      <c r="J2" s="725"/>
      <c r="K2" s="725"/>
      <c r="L2" s="725"/>
      <c r="M2" s="725"/>
      <c r="N2" s="725"/>
      <c r="O2" s="725"/>
      <c r="P2" s="725"/>
      <c r="Q2" s="725"/>
      <c r="R2" s="725"/>
      <c r="S2" s="725"/>
      <c r="T2" s="725"/>
      <c r="U2" s="725"/>
      <c r="V2" s="725"/>
      <c r="W2" s="725"/>
      <c r="X2" s="725"/>
      <c r="Y2" s="725"/>
      <c r="Z2" s="725"/>
      <c r="AA2" s="725"/>
      <c r="AB2" s="726"/>
    </row>
    <row r="3" spans="2:28" ht="15" x14ac:dyDescent="0.2">
      <c r="B3" s="721"/>
      <c r="C3" s="722"/>
      <c r="D3" s="722"/>
      <c r="E3" s="722"/>
      <c r="F3" s="722"/>
      <c r="G3" s="722"/>
      <c r="H3" s="727" t="s">
        <v>1</v>
      </c>
      <c r="I3" s="727"/>
      <c r="J3" s="727"/>
      <c r="K3" s="727"/>
      <c r="L3" s="727"/>
      <c r="M3" s="727"/>
      <c r="N3" s="727"/>
      <c r="O3" s="727"/>
      <c r="P3" s="727" t="s">
        <v>2</v>
      </c>
      <c r="Q3" s="727"/>
      <c r="R3" s="727"/>
      <c r="S3" s="727"/>
      <c r="T3" s="727"/>
      <c r="U3" s="727"/>
      <c r="V3" s="727"/>
      <c r="W3" s="727"/>
      <c r="X3" s="727"/>
      <c r="Y3" s="727"/>
      <c r="Z3" s="727"/>
      <c r="AA3" s="727"/>
      <c r="AB3" s="728"/>
    </row>
    <row r="4" spans="2:28" ht="15.75" thickBot="1" x14ac:dyDescent="0.25">
      <c r="B4" s="723"/>
      <c r="C4" s="724"/>
      <c r="D4" s="724"/>
      <c r="E4" s="724"/>
      <c r="F4" s="724"/>
      <c r="G4" s="724"/>
      <c r="H4" s="729" t="s">
        <v>3</v>
      </c>
      <c r="I4" s="729"/>
      <c r="J4" s="729"/>
      <c r="K4" s="729"/>
      <c r="L4" s="729"/>
      <c r="M4" s="729"/>
      <c r="N4" s="729"/>
      <c r="O4" s="729"/>
      <c r="P4" s="729"/>
      <c r="Q4" s="729"/>
      <c r="R4" s="729"/>
      <c r="S4" s="729"/>
      <c r="T4" s="729"/>
      <c r="U4" s="729"/>
      <c r="V4" s="729"/>
      <c r="W4" s="729"/>
      <c r="X4" s="729"/>
      <c r="Y4" s="729"/>
      <c r="Z4" s="729"/>
      <c r="AA4" s="729"/>
      <c r="AB4" s="730"/>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666" t="s">
        <v>4</v>
      </c>
      <c r="D7" s="667"/>
      <c r="E7" s="667"/>
      <c r="F7" s="667"/>
      <c r="G7" s="667"/>
      <c r="H7" s="668"/>
      <c r="I7" s="858" t="s">
        <v>66</v>
      </c>
      <c r="J7" s="859"/>
      <c r="K7" s="859"/>
      <c r="L7" s="859"/>
      <c r="M7" s="859"/>
      <c r="N7" s="859"/>
      <c r="O7" s="859"/>
      <c r="P7" s="859"/>
      <c r="Q7" s="859"/>
      <c r="R7" s="859"/>
      <c r="S7" s="859"/>
      <c r="T7" s="859"/>
      <c r="U7" s="859"/>
      <c r="V7" s="859"/>
      <c r="W7" s="859"/>
      <c r="X7" s="859"/>
      <c r="Y7" s="859"/>
      <c r="Z7" s="859"/>
      <c r="AA7" s="860"/>
      <c r="AB7" s="10"/>
    </row>
    <row r="8" spans="2:28" ht="13.15" customHeight="1" thickBot="1" x14ac:dyDescent="0.25">
      <c r="B8" s="9"/>
      <c r="C8" s="669"/>
      <c r="D8" s="670"/>
      <c r="E8" s="670"/>
      <c r="F8" s="670"/>
      <c r="G8" s="670"/>
      <c r="H8" s="671"/>
      <c r="I8" s="861"/>
      <c r="J8" s="862"/>
      <c r="K8" s="862"/>
      <c r="L8" s="862"/>
      <c r="M8" s="862"/>
      <c r="N8" s="862"/>
      <c r="O8" s="862"/>
      <c r="P8" s="862"/>
      <c r="Q8" s="862"/>
      <c r="R8" s="862"/>
      <c r="S8" s="862"/>
      <c r="T8" s="862"/>
      <c r="U8" s="862"/>
      <c r="V8" s="862"/>
      <c r="W8" s="862"/>
      <c r="X8" s="862"/>
      <c r="Y8" s="862"/>
      <c r="Z8" s="862"/>
      <c r="AA8" s="863"/>
      <c r="AB8" s="10"/>
    </row>
    <row r="9" spans="2:28" ht="9"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666" t="s">
        <v>6</v>
      </c>
      <c r="D10" s="667"/>
      <c r="E10" s="667"/>
      <c r="F10" s="667"/>
      <c r="G10" s="667"/>
      <c r="H10" s="668"/>
      <c r="I10" s="711" t="s">
        <v>198</v>
      </c>
      <c r="J10" s="712"/>
      <c r="K10" s="712"/>
      <c r="L10" s="712"/>
      <c r="M10" s="712"/>
      <c r="N10" s="712"/>
      <c r="O10" s="712"/>
      <c r="P10" s="712"/>
      <c r="Q10" s="713"/>
      <c r="R10" s="708" t="s">
        <v>8</v>
      </c>
      <c r="S10" s="709"/>
      <c r="T10" s="709"/>
      <c r="U10" s="710"/>
      <c r="V10" s="608" t="s">
        <v>9</v>
      </c>
      <c r="W10" s="609"/>
      <c r="X10" s="609"/>
      <c r="Y10" s="609"/>
      <c r="Z10" s="609"/>
      <c r="AA10" s="610"/>
      <c r="AB10" s="10"/>
    </row>
    <row r="11" spans="2:28" ht="17.45" customHeight="1" thickBot="1" x14ac:dyDescent="0.25">
      <c r="B11" s="9"/>
      <c r="C11" s="669"/>
      <c r="D11" s="670"/>
      <c r="E11" s="670"/>
      <c r="F11" s="670"/>
      <c r="G11" s="670"/>
      <c r="H11" s="671"/>
      <c r="I11" s="714"/>
      <c r="J11" s="715"/>
      <c r="K11" s="715"/>
      <c r="L11" s="715"/>
      <c r="M11" s="715"/>
      <c r="N11" s="715"/>
      <c r="O11" s="715"/>
      <c r="P11" s="715"/>
      <c r="Q11" s="716"/>
      <c r="R11" s="1116" t="s">
        <v>199</v>
      </c>
      <c r="S11" s="1118"/>
      <c r="T11" s="1118"/>
      <c r="U11" s="1119"/>
      <c r="V11" s="699" t="s">
        <v>99</v>
      </c>
      <c r="W11" s="706"/>
      <c r="X11" s="706"/>
      <c r="Y11" s="706"/>
      <c r="Z11" s="706"/>
      <c r="AA11" s="707"/>
      <c r="AB11" s="10"/>
    </row>
    <row r="12" spans="2:28" ht="9"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666" t="s">
        <v>11</v>
      </c>
      <c r="D13" s="667"/>
      <c r="E13" s="667"/>
      <c r="F13" s="667"/>
      <c r="G13" s="667"/>
      <c r="H13" s="668"/>
      <c r="I13" s="672" t="s">
        <v>200</v>
      </c>
      <c r="J13" s="673"/>
      <c r="K13" s="673"/>
      <c r="L13" s="673"/>
      <c r="M13" s="673"/>
      <c r="N13" s="673"/>
      <c r="O13" s="673"/>
      <c r="P13" s="673"/>
      <c r="Q13" s="673"/>
      <c r="R13" s="673"/>
      <c r="S13" s="674"/>
      <c r="T13" s="666" t="s">
        <v>13</v>
      </c>
      <c r="U13" s="667"/>
      <c r="V13" s="667"/>
      <c r="W13" s="667"/>
      <c r="X13" s="667"/>
      <c r="Y13" s="667"/>
      <c r="Z13" s="667"/>
      <c r="AA13" s="668"/>
      <c r="AB13" s="16"/>
    </row>
    <row r="14" spans="2:28" ht="25.5" customHeight="1" thickBot="1" x14ac:dyDescent="0.25">
      <c r="B14" s="14"/>
      <c r="C14" s="669"/>
      <c r="D14" s="670"/>
      <c r="E14" s="670"/>
      <c r="F14" s="670"/>
      <c r="G14" s="670"/>
      <c r="H14" s="671"/>
      <c r="I14" s="675"/>
      <c r="J14" s="676"/>
      <c r="K14" s="676"/>
      <c r="L14" s="676"/>
      <c r="M14" s="676"/>
      <c r="N14" s="676"/>
      <c r="O14" s="676"/>
      <c r="P14" s="676"/>
      <c r="Q14" s="676"/>
      <c r="R14" s="676"/>
      <c r="S14" s="677"/>
      <c r="T14" s="678" t="s">
        <v>71</v>
      </c>
      <c r="U14" s="679"/>
      <c r="V14" s="679"/>
      <c r="W14" s="679"/>
      <c r="X14" s="679"/>
      <c r="Y14" s="679"/>
      <c r="Z14" s="679"/>
      <c r="AA14" s="680"/>
      <c r="AB14" s="16"/>
    </row>
    <row r="15" spans="2:28" ht="9.6"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24.6" customHeight="1" thickBot="1" x14ac:dyDescent="0.25">
      <c r="B16" s="14"/>
      <c r="C16" s="629" t="s">
        <v>15</v>
      </c>
      <c r="D16" s="630"/>
      <c r="E16" s="630"/>
      <c r="F16" s="630"/>
      <c r="G16" s="630"/>
      <c r="H16" s="631"/>
      <c r="I16" s="632" t="s">
        <v>201</v>
      </c>
      <c r="J16" s="633"/>
      <c r="K16" s="633"/>
      <c r="L16" s="633"/>
      <c r="M16" s="633"/>
      <c r="N16" s="633"/>
      <c r="O16" s="633"/>
      <c r="P16" s="633"/>
      <c r="Q16" s="633"/>
      <c r="R16" s="633"/>
      <c r="S16" s="633"/>
      <c r="T16" s="633"/>
      <c r="U16" s="633"/>
      <c r="V16" s="633"/>
      <c r="W16" s="633"/>
      <c r="X16" s="633"/>
      <c r="Y16" s="633"/>
      <c r="Z16" s="633"/>
      <c r="AA16" s="634"/>
      <c r="AB16" s="16"/>
    </row>
    <row r="17" spans="2:28" ht="9"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5.15" customHeight="1" thickBot="1" x14ac:dyDescent="0.25">
      <c r="B18" s="14"/>
      <c r="C18" s="629" t="s">
        <v>73</v>
      </c>
      <c r="D18" s="630"/>
      <c r="E18" s="630"/>
      <c r="F18" s="630"/>
      <c r="G18" s="630"/>
      <c r="H18" s="631"/>
      <c r="I18" s="632" t="s">
        <v>202</v>
      </c>
      <c r="J18" s="633"/>
      <c r="K18" s="633"/>
      <c r="L18" s="633"/>
      <c r="M18" s="633"/>
      <c r="N18" s="633"/>
      <c r="O18" s="633"/>
      <c r="P18" s="633"/>
      <c r="Q18" s="633"/>
      <c r="R18" s="633"/>
      <c r="S18" s="633"/>
      <c r="T18" s="633"/>
      <c r="U18" s="633"/>
      <c r="V18" s="633"/>
      <c r="W18" s="633"/>
      <c r="X18" s="633"/>
      <c r="Y18" s="633"/>
      <c r="Z18" s="633"/>
      <c r="AA18" s="634"/>
      <c r="AB18" s="16"/>
    </row>
    <row r="19" spans="2:28" ht="10.1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14.45" customHeight="1" thickBot="1" x14ac:dyDescent="0.25">
      <c r="B20" s="14"/>
      <c r="C20" s="684" t="s">
        <v>19</v>
      </c>
      <c r="D20" s="685"/>
      <c r="E20" s="685"/>
      <c r="F20" s="685"/>
      <c r="G20" s="685"/>
      <c r="H20" s="686"/>
      <c r="I20" s="690" t="s">
        <v>132</v>
      </c>
      <c r="J20" s="691"/>
      <c r="K20" s="691"/>
      <c r="L20" s="692"/>
      <c r="M20" s="608" t="s">
        <v>21</v>
      </c>
      <c r="N20" s="609"/>
      <c r="O20" s="609"/>
      <c r="P20" s="609"/>
      <c r="Q20" s="609"/>
      <c r="R20" s="609"/>
      <c r="S20" s="610"/>
      <c r="T20" s="820" t="s">
        <v>22</v>
      </c>
      <c r="U20" s="821"/>
      <c r="V20" s="821"/>
      <c r="W20" s="821"/>
      <c r="X20" s="821"/>
      <c r="Y20" s="821"/>
      <c r="Z20" s="821"/>
      <c r="AA20" s="822"/>
      <c r="AB20" s="16"/>
    </row>
    <row r="21" spans="2:28" ht="15.6" customHeight="1" thickBot="1" x14ac:dyDescent="0.25">
      <c r="B21" s="14"/>
      <c r="C21" s="687"/>
      <c r="D21" s="688"/>
      <c r="E21" s="688"/>
      <c r="F21" s="688"/>
      <c r="G21" s="688"/>
      <c r="H21" s="689"/>
      <c r="I21" s="693"/>
      <c r="J21" s="694"/>
      <c r="K21" s="694"/>
      <c r="L21" s="695"/>
      <c r="M21" s="696" t="s">
        <v>23</v>
      </c>
      <c r="N21" s="697"/>
      <c r="O21" s="697"/>
      <c r="P21" s="697"/>
      <c r="Q21" s="697"/>
      <c r="R21" s="697"/>
      <c r="S21" s="698"/>
      <c r="T21" s="904" t="s">
        <v>24</v>
      </c>
      <c r="U21" s="905"/>
      <c r="V21" s="905"/>
      <c r="W21" s="905"/>
      <c r="X21" s="905"/>
      <c r="Y21" s="905"/>
      <c r="Z21" s="905"/>
      <c r="AA21" s="906"/>
      <c r="AB21" s="16"/>
    </row>
    <row r="22" spans="2:28" ht="7.9"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26.45" customHeight="1" x14ac:dyDescent="0.2">
      <c r="B23" s="14"/>
      <c r="C23" s="608" t="s">
        <v>25</v>
      </c>
      <c r="D23" s="609"/>
      <c r="E23" s="609"/>
      <c r="F23" s="609"/>
      <c r="G23" s="609"/>
      <c r="H23" s="609"/>
      <c r="I23" s="610"/>
      <c r="J23" s="608" t="s">
        <v>26</v>
      </c>
      <c r="K23" s="609"/>
      <c r="L23" s="609"/>
      <c r="M23" s="609"/>
      <c r="N23" s="609"/>
      <c r="O23" s="609"/>
      <c r="P23" s="610"/>
      <c r="Q23" s="608" t="s">
        <v>27</v>
      </c>
      <c r="R23" s="609"/>
      <c r="S23" s="609"/>
      <c r="T23" s="609"/>
      <c r="U23" s="609"/>
      <c r="V23" s="609"/>
      <c r="W23" s="609"/>
      <c r="X23" s="609"/>
      <c r="Y23" s="609"/>
      <c r="Z23" s="609"/>
      <c r="AA23" s="610"/>
      <c r="AB23" s="16"/>
    </row>
    <row r="24" spans="2:28" ht="40.9" customHeight="1" thickBot="1" x14ac:dyDescent="0.25">
      <c r="B24" s="14"/>
      <c r="C24" s="611" t="s">
        <v>76</v>
      </c>
      <c r="D24" s="612"/>
      <c r="E24" s="612"/>
      <c r="F24" s="612"/>
      <c r="G24" s="612"/>
      <c r="H24" s="612"/>
      <c r="I24" s="613"/>
      <c r="J24" s="611" t="s">
        <v>77</v>
      </c>
      <c r="K24" s="612"/>
      <c r="L24" s="612"/>
      <c r="M24" s="612"/>
      <c r="N24" s="612"/>
      <c r="O24" s="612"/>
      <c r="P24" s="613"/>
      <c r="Q24" s="614" t="s">
        <v>78</v>
      </c>
      <c r="R24" s="615"/>
      <c r="S24" s="615"/>
      <c r="T24" s="615"/>
      <c r="U24" s="615"/>
      <c r="V24" s="615"/>
      <c r="W24" s="615"/>
      <c r="X24" s="615"/>
      <c r="Y24" s="615"/>
      <c r="Z24" s="615"/>
      <c r="AA24" s="616"/>
      <c r="AB24" s="16"/>
    </row>
    <row r="25" spans="2:28" ht="8.4499999999999993"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26.45" customHeight="1" thickBot="1" x14ac:dyDescent="0.25">
      <c r="B26" s="14"/>
      <c r="C26" s="629" t="s">
        <v>31</v>
      </c>
      <c r="D26" s="630"/>
      <c r="E26" s="630"/>
      <c r="F26" s="630"/>
      <c r="G26" s="630"/>
      <c r="H26" s="631"/>
      <c r="I26" s="632" t="s">
        <v>203</v>
      </c>
      <c r="J26" s="633"/>
      <c r="K26" s="633"/>
      <c r="L26" s="633"/>
      <c r="M26" s="633"/>
      <c r="N26" s="633"/>
      <c r="O26" s="633"/>
      <c r="P26" s="633"/>
      <c r="Q26" s="633"/>
      <c r="R26" s="633"/>
      <c r="S26" s="633"/>
      <c r="T26" s="633"/>
      <c r="U26" s="633"/>
      <c r="V26" s="633"/>
      <c r="W26" s="633"/>
      <c r="X26" s="633"/>
      <c r="Y26" s="633"/>
      <c r="Z26" s="633"/>
      <c r="AA26" s="634"/>
      <c r="AB26" s="16"/>
    </row>
    <row r="27" spans="2:28" ht="9.6"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42" customHeight="1" thickBot="1" x14ac:dyDescent="0.25">
      <c r="B28" s="14"/>
      <c r="C28" s="629" t="s">
        <v>33</v>
      </c>
      <c r="D28" s="630"/>
      <c r="E28" s="630"/>
      <c r="F28" s="630"/>
      <c r="G28" s="630"/>
      <c r="H28" s="631"/>
      <c r="I28" s="1116">
        <v>0.01</v>
      </c>
      <c r="J28" s="1117"/>
      <c r="K28" s="617" t="s">
        <v>34</v>
      </c>
      <c r="L28" s="618"/>
      <c r="M28" s="618"/>
      <c r="N28" s="619"/>
      <c r="O28" s="683" t="s">
        <v>35</v>
      </c>
      <c r="P28" s="681"/>
      <c r="Q28" s="681"/>
      <c r="R28" s="682"/>
      <c r="S28" s="117"/>
      <c r="T28" s="681" t="s">
        <v>36</v>
      </c>
      <c r="U28" s="681"/>
      <c r="V28" s="682"/>
      <c r="W28" s="31" t="s">
        <v>37</v>
      </c>
      <c r="X28" s="635" t="s">
        <v>38</v>
      </c>
      <c r="Y28" s="636"/>
      <c r="Z28" s="637"/>
      <c r="AA28" s="30"/>
      <c r="AB28" s="16"/>
    </row>
    <row r="29" spans="2:28" ht="9.6"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651" t="s">
        <v>39</v>
      </c>
      <c r="D30" s="652"/>
      <c r="E30" s="652"/>
      <c r="F30" s="652"/>
      <c r="G30" s="652"/>
      <c r="H30" s="652"/>
      <c r="I30" s="652"/>
      <c r="J30" s="653"/>
      <c r="K30" s="660" t="s">
        <v>40</v>
      </c>
      <c r="L30" s="661"/>
      <c r="M30" s="661"/>
      <c r="N30" s="661"/>
      <c r="O30" s="661"/>
      <c r="P30" s="661"/>
      <c r="Q30" s="661"/>
      <c r="R30" s="661"/>
      <c r="S30" s="662" t="s">
        <v>41</v>
      </c>
      <c r="T30" s="662"/>
      <c r="U30" s="662"/>
      <c r="V30" s="662"/>
      <c r="W30" s="662"/>
      <c r="X30" s="663" t="s">
        <v>42</v>
      </c>
      <c r="Y30" s="663"/>
      <c r="Z30" s="663"/>
      <c r="AA30" s="664"/>
      <c r="AB30" s="16"/>
    </row>
    <row r="31" spans="2:28" ht="14.25" customHeight="1" x14ac:dyDescent="0.2">
      <c r="B31" s="14"/>
      <c r="C31" s="654"/>
      <c r="D31" s="655"/>
      <c r="E31" s="655"/>
      <c r="F31" s="655"/>
      <c r="G31" s="655"/>
      <c r="H31" s="655"/>
      <c r="I31" s="655"/>
      <c r="J31" s="656"/>
      <c r="K31" s="665" t="s">
        <v>43</v>
      </c>
      <c r="L31" s="638"/>
      <c r="M31" s="638"/>
      <c r="N31" s="638"/>
      <c r="O31" s="638" t="s">
        <v>44</v>
      </c>
      <c r="P31" s="638"/>
      <c r="Q31" s="638"/>
      <c r="R31" s="638"/>
      <c r="S31" s="638" t="s">
        <v>43</v>
      </c>
      <c r="T31" s="638"/>
      <c r="U31" s="638" t="s">
        <v>44</v>
      </c>
      <c r="V31" s="638"/>
      <c r="W31" s="638"/>
      <c r="X31" s="638" t="s">
        <v>43</v>
      </c>
      <c r="Y31" s="638"/>
      <c r="Z31" s="638" t="s">
        <v>44</v>
      </c>
      <c r="AA31" s="639"/>
      <c r="AB31" s="16"/>
    </row>
    <row r="32" spans="2:28" ht="15" customHeight="1" thickBot="1" x14ac:dyDescent="0.25">
      <c r="B32" s="14"/>
      <c r="C32" s="657"/>
      <c r="D32" s="658"/>
      <c r="E32" s="658"/>
      <c r="F32" s="658"/>
      <c r="G32" s="658"/>
      <c r="H32" s="658"/>
      <c r="I32" s="658"/>
      <c r="J32" s="659"/>
      <c r="K32" s="896">
        <v>0.11</v>
      </c>
      <c r="L32" s="648"/>
      <c r="M32" s="648"/>
      <c r="N32" s="648"/>
      <c r="O32" s="649">
        <v>1</v>
      </c>
      <c r="P32" s="648"/>
      <c r="Q32" s="648"/>
      <c r="R32" s="648"/>
      <c r="S32" s="649">
        <v>0.01</v>
      </c>
      <c r="T32" s="648"/>
      <c r="U32" s="649">
        <v>0.1</v>
      </c>
      <c r="V32" s="648"/>
      <c r="W32" s="648"/>
      <c r="X32" s="649">
        <v>0</v>
      </c>
      <c r="Y32" s="648"/>
      <c r="Z32" s="649">
        <v>0</v>
      </c>
      <c r="AA32" s="650"/>
      <c r="AB32" s="16"/>
    </row>
    <row r="33" spans="2:28" ht="9" customHeight="1"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18" customFormat="1" ht="15" thickBot="1" x14ac:dyDescent="0.25">
      <c r="B34" s="19"/>
      <c r="C34" s="1113" t="s">
        <v>45</v>
      </c>
      <c r="D34" s="1114"/>
      <c r="E34" s="1114"/>
      <c r="F34" s="1114"/>
      <c r="G34" s="1114"/>
      <c r="H34" s="1114"/>
      <c r="I34" s="1114"/>
      <c r="J34" s="1114"/>
      <c r="K34" s="1114"/>
      <c r="L34" s="1114"/>
      <c r="M34" s="1114"/>
      <c r="N34" s="1114"/>
      <c r="O34" s="1114"/>
      <c r="P34" s="1114"/>
      <c r="Q34" s="1114"/>
      <c r="R34" s="1114"/>
      <c r="S34" s="1114"/>
      <c r="T34" s="1114"/>
      <c r="U34" s="1114"/>
      <c r="V34" s="1114"/>
      <c r="W34" s="1114"/>
      <c r="X34" s="1114"/>
      <c r="Y34" s="1114"/>
      <c r="Z34" s="1114"/>
      <c r="AA34" s="1115"/>
      <c r="AB34" s="16"/>
    </row>
    <row r="35" spans="2:28" s="18" customFormat="1" ht="81" customHeight="1" thickBot="1" x14ac:dyDescent="0.25">
      <c r="B35" s="19"/>
      <c r="C35" s="623" t="s">
        <v>46</v>
      </c>
      <c r="D35" s="624"/>
      <c r="E35" s="624"/>
      <c r="F35" s="624"/>
      <c r="G35" s="625"/>
      <c r="H35" s="38" t="s">
        <v>204</v>
      </c>
      <c r="I35" s="38" t="s">
        <v>205</v>
      </c>
      <c r="J35" s="38" t="s">
        <v>49</v>
      </c>
      <c r="K35" s="626" t="s">
        <v>50</v>
      </c>
      <c r="L35" s="627"/>
      <c r="M35" s="627"/>
      <c r="N35" s="627"/>
      <c r="O35" s="627"/>
      <c r="P35" s="627"/>
      <c r="Q35" s="627"/>
      <c r="R35" s="627"/>
      <c r="S35" s="627"/>
      <c r="T35" s="627"/>
      <c r="U35" s="627"/>
      <c r="V35" s="627"/>
      <c r="W35" s="627"/>
      <c r="X35" s="627"/>
      <c r="Y35" s="627"/>
      <c r="Z35" s="627"/>
      <c r="AA35" s="628"/>
      <c r="AB35" s="16"/>
    </row>
    <row r="36" spans="2:28" s="18" customFormat="1" ht="111.75" customHeight="1" thickBot="1" x14ac:dyDescent="0.25">
      <c r="B36" s="19"/>
      <c r="C36" s="890" t="s">
        <v>82</v>
      </c>
      <c r="D36" s="1103"/>
      <c r="E36" s="1103"/>
      <c r="F36" s="1103"/>
      <c r="G36" s="1104"/>
      <c r="H36" s="139">
        <v>0</v>
      </c>
      <c r="I36" s="140">
        <v>1046</v>
      </c>
      <c r="J36" s="141">
        <f>H36/I36*100</f>
        <v>0</v>
      </c>
      <c r="K36" s="1105" t="s">
        <v>206</v>
      </c>
      <c r="L36" s="1106"/>
      <c r="M36" s="1106"/>
      <c r="N36" s="1106"/>
      <c r="O36" s="1106"/>
      <c r="P36" s="1106"/>
      <c r="Q36" s="1106"/>
      <c r="R36" s="1106"/>
      <c r="S36" s="1106"/>
      <c r="T36" s="1106"/>
      <c r="U36" s="1106"/>
      <c r="V36" s="1106"/>
      <c r="W36" s="1106"/>
      <c r="X36" s="1106"/>
      <c r="Y36" s="1106"/>
      <c r="Z36" s="1106"/>
      <c r="AA36" s="1107"/>
      <c r="AB36" s="16"/>
    </row>
    <row r="37" spans="2:28" s="18" customFormat="1" ht="136.5" customHeight="1" thickBot="1" x14ac:dyDescent="0.25">
      <c r="B37" s="19"/>
      <c r="C37" s="890" t="s">
        <v>84</v>
      </c>
      <c r="D37" s="1103"/>
      <c r="E37" s="1103"/>
      <c r="F37" s="1103"/>
      <c r="G37" s="1104"/>
      <c r="H37" s="142">
        <v>1</v>
      </c>
      <c r="I37" s="142">
        <v>1177</v>
      </c>
      <c r="J37" s="141">
        <f>H37/I37*100</f>
        <v>8.4961767204757857E-2</v>
      </c>
      <c r="K37" s="1105" t="s">
        <v>207</v>
      </c>
      <c r="L37" s="1106"/>
      <c r="M37" s="1106"/>
      <c r="N37" s="1106"/>
      <c r="O37" s="1106"/>
      <c r="P37" s="1106"/>
      <c r="Q37" s="1106"/>
      <c r="R37" s="1106"/>
      <c r="S37" s="1106"/>
      <c r="T37" s="1106"/>
      <c r="U37" s="1106"/>
      <c r="V37" s="1106"/>
      <c r="W37" s="1106"/>
      <c r="X37" s="1106"/>
      <c r="Y37" s="1106"/>
      <c r="Z37" s="1106"/>
      <c r="AA37" s="1107"/>
      <c r="AB37" s="16"/>
    </row>
    <row r="38" spans="2:28" s="18" customFormat="1" ht="137.25" customHeight="1" thickBot="1" x14ac:dyDescent="0.25">
      <c r="B38" s="19"/>
      <c r="C38" s="890" t="s">
        <v>86</v>
      </c>
      <c r="D38" s="1103"/>
      <c r="E38" s="1103"/>
      <c r="F38" s="1103"/>
      <c r="G38" s="1104"/>
      <c r="H38" s="143">
        <v>13</v>
      </c>
      <c r="I38" s="143">
        <v>1131</v>
      </c>
      <c r="J38" s="144">
        <f>H38/I38*100</f>
        <v>1.1494252873563218</v>
      </c>
      <c r="K38" s="1105" t="s">
        <v>208</v>
      </c>
      <c r="L38" s="1106"/>
      <c r="M38" s="1106"/>
      <c r="N38" s="1106"/>
      <c r="O38" s="1106"/>
      <c r="P38" s="1106"/>
      <c r="Q38" s="1106"/>
      <c r="R38" s="1106"/>
      <c r="S38" s="1106"/>
      <c r="T38" s="1106"/>
      <c r="U38" s="1106"/>
      <c r="V38" s="1106"/>
      <c r="W38" s="1106"/>
      <c r="X38" s="1106"/>
      <c r="Y38" s="1106"/>
      <c r="Z38" s="1106"/>
      <c r="AA38" s="1107"/>
      <c r="AB38" s="16"/>
    </row>
    <row r="39" spans="2:28" s="18" customFormat="1" ht="101.25" customHeight="1" thickBot="1" x14ac:dyDescent="0.25">
      <c r="B39" s="19"/>
      <c r="C39" s="890" t="s">
        <v>88</v>
      </c>
      <c r="D39" s="1103"/>
      <c r="E39" s="1103"/>
      <c r="F39" s="1103"/>
      <c r="G39" s="1104"/>
      <c r="H39" s="143">
        <v>17</v>
      </c>
      <c r="I39" s="143">
        <v>1289</v>
      </c>
      <c r="J39" s="144">
        <f>H39/I39*100</f>
        <v>1.3188518231186968</v>
      </c>
      <c r="K39" s="1105" t="s">
        <v>209</v>
      </c>
      <c r="L39" s="1106"/>
      <c r="M39" s="1106"/>
      <c r="N39" s="1106"/>
      <c r="O39" s="1106"/>
      <c r="P39" s="1106"/>
      <c r="Q39" s="1106"/>
      <c r="R39" s="1106"/>
      <c r="S39" s="1106"/>
      <c r="T39" s="1106"/>
      <c r="U39" s="1106"/>
      <c r="V39" s="1106"/>
      <c r="W39" s="1106"/>
      <c r="X39" s="1106"/>
      <c r="Y39" s="1106"/>
      <c r="Z39" s="1106"/>
      <c r="AA39" s="1107"/>
      <c r="AB39" s="16"/>
    </row>
    <row r="40" spans="2:28" s="18" customFormat="1" ht="15.75" customHeight="1" thickBot="1" x14ac:dyDescent="0.25">
      <c r="B40" s="19"/>
      <c r="C40" s="1108" t="s">
        <v>51</v>
      </c>
      <c r="D40" s="1109"/>
      <c r="E40" s="1109"/>
      <c r="F40" s="1109"/>
      <c r="G40" s="1110"/>
      <c r="H40" s="145">
        <f>SUM(H36:H39)</f>
        <v>31</v>
      </c>
      <c r="I40" s="146">
        <f>SUM(I36:I39)</f>
        <v>4643</v>
      </c>
      <c r="J40" s="147">
        <f t="shared" ref="J40" si="0">+H40/I40</f>
        <v>6.6767176394572471E-3</v>
      </c>
      <c r="K40" s="1111"/>
      <c r="L40" s="1111"/>
      <c r="M40" s="1111"/>
      <c r="N40" s="1111"/>
      <c r="O40" s="1111"/>
      <c r="P40" s="1111"/>
      <c r="Q40" s="1111"/>
      <c r="R40" s="1111"/>
      <c r="S40" s="1111"/>
      <c r="T40" s="1111"/>
      <c r="U40" s="1111"/>
      <c r="V40" s="1111"/>
      <c r="W40" s="1111"/>
      <c r="X40" s="1111"/>
      <c r="Y40" s="1111"/>
      <c r="Z40" s="1111"/>
      <c r="AA40" s="1112"/>
      <c r="AB40" s="16"/>
    </row>
    <row r="41" spans="2:28" s="18" customFormat="1" ht="5.25" customHeight="1" x14ac:dyDescent="0.2">
      <c r="B41" s="19"/>
      <c r="C41" s="148"/>
      <c r="D41" s="148"/>
      <c r="E41" s="148"/>
      <c r="F41" s="148"/>
      <c r="G41" s="148"/>
      <c r="H41" s="149"/>
      <c r="I41" s="149"/>
      <c r="J41" s="150"/>
      <c r="K41" s="148"/>
      <c r="L41" s="148"/>
      <c r="M41" s="148"/>
      <c r="N41" s="148"/>
      <c r="O41" s="148"/>
      <c r="P41" s="148"/>
      <c r="Q41" s="148"/>
      <c r="R41" s="148"/>
      <c r="S41" s="148"/>
      <c r="T41" s="148"/>
      <c r="U41" s="148"/>
      <c r="V41" s="148"/>
      <c r="W41" s="148"/>
      <c r="X41" s="148"/>
      <c r="Y41" s="148"/>
      <c r="Z41" s="148"/>
      <c r="AA41" s="148"/>
      <c r="AB41" s="16"/>
    </row>
    <row r="42" spans="2:28" s="18" customFormat="1" ht="7.9" customHeight="1" thickBot="1" x14ac:dyDescent="0.25">
      <c r="B42" s="19"/>
      <c r="C42" s="148"/>
      <c r="D42" s="148"/>
      <c r="E42" s="148"/>
      <c r="F42" s="148"/>
      <c r="G42" s="148"/>
      <c r="H42" s="149"/>
      <c r="I42" s="149"/>
      <c r="J42" s="150"/>
      <c r="K42" s="148"/>
      <c r="L42" s="148"/>
      <c r="M42" s="148"/>
      <c r="N42" s="148"/>
      <c r="O42" s="148"/>
      <c r="P42" s="148"/>
      <c r="Q42" s="148"/>
      <c r="R42" s="148"/>
      <c r="S42" s="148"/>
      <c r="T42" s="148"/>
      <c r="U42" s="148"/>
      <c r="V42" s="148"/>
      <c r="W42" s="148"/>
      <c r="X42" s="148"/>
      <c r="Y42" s="148"/>
      <c r="Z42" s="148"/>
      <c r="AA42" s="148"/>
      <c r="AB42" s="16"/>
    </row>
    <row r="43" spans="2:28" s="18" customFormat="1" x14ac:dyDescent="0.2">
      <c r="B43" s="19"/>
      <c r="C43" s="1088" t="s">
        <v>52</v>
      </c>
      <c r="D43" s="1089"/>
      <c r="E43" s="1089"/>
      <c r="F43" s="1089"/>
      <c r="G43" s="1089"/>
      <c r="H43" s="1089"/>
      <c r="I43" s="1089"/>
      <c r="J43" s="1089"/>
      <c r="K43" s="1089"/>
      <c r="L43" s="1089"/>
      <c r="M43" s="1089"/>
      <c r="N43" s="1089"/>
      <c r="O43" s="1089"/>
      <c r="P43" s="1089"/>
      <c r="Q43" s="1089"/>
      <c r="R43" s="1089"/>
      <c r="S43" s="1089"/>
      <c r="T43" s="1089"/>
      <c r="U43" s="1089"/>
      <c r="V43" s="1089"/>
      <c r="W43" s="1089"/>
      <c r="X43" s="1089"/>
      <c r="Y43" s="1089"/>
      <c r="Z43" s="1089"/>
      <c r="AA43" s="1090"/>
      <c r="AB43" s="16"/>
    </row>
    <row r="44" spans="2:28" ht="15" thickBot="1" x14ac:dyDescent="0.25">
      <c r="B44" s="14"/>
      <c r="C44" s="1091"/>
      <c r="D44" s="1092"/>
      <c r="E44" s="1092"/>
      <c r="F44" s="1092"/>
      <c r="G44" s="1092"/>
      <c r="H44" s="1092"/>
      <c r="I44" s="1092"/>
      <c r="J44" s="1092"/>
      <c r="K44" s="1092"/>
      <c r="L44" s="1092"/>
      <c r="M44" s="1092"/>
      <c r="N44" s="1092"/>
      <c r="O44" s="1092"/>
      <c r="P44" s="1092"/>
      <c r="Q44" s="1092"/>
      <c r="R44" s="1092"/>
      <c r="S44" s="1092"/>
      <c r="T44" s="1092"/>
      <c r="U44" s="1092"/>
      <c r="V44" s="1092"/>
      <c r="W44" s="1092"/>
      <c r="X44" s="1092"/>
      <c r="Y44" s="1092"/>
      <c r="Z44" s="1092"/>
      <c r="AA44" s="1093"/>
      <c r="AB44" s="16"/>
    </row>
    <row r="45" spans="2:28" ht="64.5" customHeight="1" x14ac:dyDescent="0.2">
      <c r="B45" s="14"/>
      <c r="C45" s="1094" t="s">
        <v>90</v>
      </c>
      <c r="D45" s="1095"/>
      <c r="E45" s="1095"/>
      <c r="F45" s="1095"/>
      <c r="G45" s="1095"/>
      <c r="H45" s="1095"/>
      <c r="I45" s="1095"/>
      <c r="J45" s="1095"/>
      <c r="K45" s="1095"/>
      <c r="L45" s="1095"/>
      <c r="M45" s="1095"/>
      <c r="N45" s="1095"/>
      <c r="O45" s="1095"/>
      <c r="P45" s="1095"/>
      <c r="Q45" s="1095"/>
      <c r="R45" s="1095"/>
      <c r="S45" s="1095"/>
      <c r="T45" s="1095"/>
      <c r="U45" s="1095"/>
      <c r="V45" s="1095"/>
      <c r="W45" s="1095"/>
      <c r="X45" s="1095"/>
      <c r="Y45" s="1095"/>
      <c r="Z45" s="1095"/>
      <c r="AA45" s="1096"/>
      <c r="AB45" s="16"/>
    </row>
    <row r="46" spans="2:28" ht="72.75" customHeight="1" x14ac:dyDescent="0.2">
      <c r="B46" s="14"/>
      <c r="C46" s="1097"/>
      <c r="D46" s="1098"/>
      <c r="E46" s="1098"/>
      <c r="F46" s="1098"/>
      <c r="G46" s="1098"/>
      <c r="H46" s="1098"/>
      <c r="I46" s="1098"/>
      <c r="J46" s="1098"/>
      <c r="K46" s="1098"/>
      <c r="L46" s="1098"/>
      <c r="M46" s="1098"/>
      <c r="N46" s="1098"/>
      <c r="O46" s="1098"/>
      <c r="P46" s="1098"/>
      <c r="Q46" s="1098"/>
      <c r="R46" s="1098"/>
      <c r="S46" s="1098"/>
      <c r="T46" s="1098"/>
      <c r="U46" s="1098"/>
      <c r="V46" s="1098"/>
      <c r="W46" s="1098"/>
      <c r="X46" s="1098"/>
      <c r="Y46" s="1098"/>
      <c r="Z46" s="1098"/>
      <c r="AA46" s="1099"/>
      <c r="AB46" s="16"/>
    </row>
    <row r="47" spans="2:28" x14ac:dyDescent="0.2">
      <c r="B47" s="14"/>
      <c r="C47" s="1097"/>
      <c r="D47" s="1098"/>
      <c r="E47" s="1098"/>
      <c r="F47" s="1098"/>
      <c r="G47" s="1098"/>
      <c r="H47" s="1098"/>
      <c r="I47" s="1098"/>
      <c r="J47" s="1098"/>
      <c r="K47" s="1098"/>
      <c r="L47" s="1098"/>
      <c r="M47" s="1098"/>
      <c r="N47" s="1098"/>
      <c r="O47" s="1098"/>
      <c r="P47" s="1098"/>
      <c r="Q47" s="1098"/>
      <c r="R47" s="1098"/>
      <c r="S47" s="1098"/>
      <c r="T47" s="1098"/>
      <c r="U47" s="1098"/>
      <c r="V47" s="1098"/>
      <c r="W47" s="1098"/>
      <c r="X47" s="1098"/>
      <c r="Y47" s="1098"/>
      <c r="Z47" s="1098"/>
      <c r="AA47" s="1099"/>
      <c r="AB47" s="16"/>
    </row>
    <row r="48" spans="2:28" x14ac:dyDescent="0.2">
      <c r="B48" s="14"/>
      <c r="C48" s="1097"/>
      <c r="D48" s="1098"/>
      <c r="E48" s="1098"/>
      <c r="F48" s="1098"/>
      <c r="G48" s="1098"/>
      <c r="H48" s="1098"/>
      <c r="I48" s="1098"/>
      <c r="J48" s="1098"/>
      <c r="K48" s="1098"/>
      <c r="L48" s="1098"/>
      <c r="M48" s="1098"/>
      <c r="N48" s="1098"/>
      <c r="O48" s="1098"/>
      <c r="P48" s="1098"/>
      <c r="Q48" s="1098"/>
      <c r="R48" s="1098"/>
      <c r="S48" s="1098"/>
      <c r="T48" s="1098"/>
      <c r="U48" s="1098"/>
      <c r="V48" s="1098"/>
      <c r="W48" s="1098"/>
      <c r="X48" s="1098"/>
      <c r="Y48" s="1098"/>
      <c r="Z48" s="1098"/>
      <c r="AA48" s="1099"/>
      <c r="AB48" s="16"/>
    </row>
    <row r="49" spans="2:28" x14ac:dyDescent="0.2">
      <c r="B49" s="14"/>
      <c r="C49" s="1097"/>
      <c r="D49" s="1098"/>
      <c r="E49" s="1098"/>
      <c r="F49" s="1098"/>
      <c r="G49" s="1098"/>
      <c r="H49" s="1098"/>
      <c r="I49" s="1098"/>
      <c r="J49" s="1098"/>
      <c r="K49" s="1098"/>
      <c r="L49" s="1098"/>
      <c r="M49" s="1098"/>
      <c r="N49" s="1098"/>
      <c r="O49" s="1098"/>
      <c r="P49" s="1098"/>
      <c r="Q49" s="1098"/>
      <c r="R49" s="1098"/>
      <c r="S49" s="1098"/>
      <c r="T49" s="1098"/>
      <c r="U49" s="1098"/>
      <c r="V49" s="1098"/>
      <c r="W49" s="1098"/>
      <c r="X49" s="1098"/>
      <c r="Y49" s="1098"/>
      <c r="Z49" s="1098"/>
      <c r="AA49" s="1099"/>
      <c r="AB49" s="16"/>
    </row>
    <row r="50" spans="2:28" ht="29.25" customHeight="1" x14ac:dyDescent="0.2">
      <c r="B50" s="14"/>
      <c r="C50" s="1097"/>
      <c r="D50" s="1098"/>
      <c r="E50" s="1098"/>
      <c r="F50" s="1098"/>
      <c r="G50" s="1098"/>
      <c r="H50" s="1098"/>
      <c r="I50" s="1098"/>
      <c r="J50" s="1098"/>
      <c r="K50" s="1098"/>
      <c r="L50" s="1098"/>
      <c r="M50" s="1098"/>
      <c r="N50" s="1098"/>
      <c r="O50" s="1098"/>
      <c r="P50" s="1098"/>
      <c r="Q50" s="1098"/>
      <c r="R50" s="1098"/>
      <c r="S50" s="1098"/>
      <c r="T50" s="1098"/>
      <c r="U50" s="1098"/>
      <c r="V50" s="1098"/>
      <c r="W50" s="1098"/>
      <c r="X50" s="1098"/>
      <c r="Y50" s="1098"/>
      <c r="Z50" s="1098"/>
      <c r="AA50" s="1099"/>
      <c r="AB50" s="16"/>
    </row>
    <row r="51" spans="2:28" ht="15" thickBot="1" x14ac:dyDescent="0.25">
      <c r="B51" s="14"/>
      <c r="C51" s="1100"/>
      <c r="D51" s="1101"/>
      <c r="E51" s="1101"/>
      <c r="F51" s="1101"/>
      <c r="G51" s="1101"/>
      <c r="H51" s="1101"/>
      <c r="I51" s="1101"/>
      <c r="J51" s="1101"/>
      <c r="K51" s="1101"/>
      <c r="L51" s="1101"/>
      <c r="M51" s="1101"/>
      <c r="N51" s="1101"/>
      <c r="O51" s="1101"/>
      <c r="P51" s="1101"/>
      <c r="Q51" s="1101"/>
      <c r="R51" s="1101"/>
      <c r="S51" s="1101"/>
      <c r="T51" s="1101"/>
      <c r="U51" s="1101"/>
      <c r="V51" s="1101"/>
      <c r="W51" s="1101"/>
      <c r="X51" s="1101"/>
      <c r="Y51" s="1101"/>
      <c r="Z51" s="1101"/>
      <c r="AA51" s="1102"/>
      <c r="AB51" s="16"/>
    </row>
    <row r="52" spans="2:28" ht="9" customHeight="1" x14ac:dyDescent="0.2">
      <c r="B52" s="20"/>
      <c r="C52" s="151"/>
      <c r="D52" s="151"/>
      <c r="E52" s="151"/>
      <c r="F52" s="151"/>
      <c r="G52" s="151"/>
      <c r="H52" s="151"/>
      <c r="I52" s="151"/>
      <c r="J52" s="151"/>
      <c r="K52" s="151"/>
      <c r="L52" s="151"/>
      <c r="M52" s="151"/>
      <c r="N52" s="151"/>
      <c r="O52" s="151"/>
      <c r="P52" s="151"/>
      <c r="Q52" s="151"/>
      <c r="R52" s="151"/>
      <c r="S52" s="151"/>
      <c r="T52" s="151"/>
      <c r="U52" s="151"/>
      <c r="V52" s="151"/>
      <c r="W52" s="151"/>
      <c r="X52" s="151"/>
      <c r="Y52" s="151"/>
      <c r="Z52" s="151"/>
      <c r="AA52" s="151"/>
      <c r="AB52" s="21"/>
    </row>
    <row r="53" spans="2:28" ht="7.9" customHeight="1" thickBot="1" x14ac:dyDescent="0.25">
      <c r="B53" s="22"/>
      <c r="C53" s="152"/>
      <c r="D53" s="152"/>
      <c r="E53" s="152"/>
      <c r="F53" s="152"/>
      <c r="G53" s="152"/>
      <c r="H53" s="152"/>
      <c r="I53" s="152"/>
      <c r="J53" s="152"/>
      <c r="K53" s="152"/>
      <c r="L53" s="152"/>
      <c r="M53" s="152"/>
      <c r="N53" s="152"/>
      <c r="O53" s="152"/>
      <c r="P53" s="152"/>
      <c r="Q53" s="152"/>
      <c r="R53" s="152"/>
      <c r="S53" s="152"/>
      <c r="T53" s="152"/>
      <c r="U53" s="152"/>
      <c r="V53" s="152"/>
      <c r="W53" s="152"/>
      <c r="X53" s="152"/>
      <c r="Y53" s="152"/>
      <c r="Z53" s="152"/>
      <c r="AA53" s="152"/>
      <c r="AB53" s="23"/>
    </row>
    <row r="54" spans="2:28" ht="15.75" x14ac:dyDescent="0.2">
      <c r="B54" s="24"/>
      <c r="C54" s="771" t="s">
        <v>46</v>
      </c>
      <c r="D54" s="772"/>
      <c r="E54" s="772"/>
      <c r="F54" s="772"/>
      <c r="G54" s="773"/>
      <c r="H54" s="771" t="s">
        <v>91</v>
      </c>
      <c r="I54" s="773"/>
      <c r="J54" s="771" t="s">
        <v>64</v>
      </c>
      <c r="K54" s="772"/>
      <c r="L54" s="772"/>
      <c r="M54" s="773"/>
      <c r="N54" s="771" t="s">
        <v>53</v>
      </c>
      <c r="O54" s="772"/>
      <c r="P54" s="772"/>
      <c r="Q54" s="772"/>
      <c r="R54" s="772"/>
      <c r="S54" s="772"/>
      <c r="T54" s="772"/>
      <c r="U54" s="773"/>
      <c r="V54" s="777" t="s">
        <v>54</v>
      </c>
      <c r="W54" s="777"/>
      <c r="X54" s="777"/>
      <c r="Y54" s="777"/>
      <c r="Z54" s="777"/>
      <c r="AA54" s="778"/>
      <c r="AB54" s="25"/>
    </row>
    <row r="55" spans="2:28" ht="9" customHeight="1" thickBot="1" x14ac:dyDescent="0.25">
      <c r="B55" s="26"/>
      <c r="C55" s="774"/>
      <c r="D55" s="888"/>
      <c r="E55" s="888"/>
      <c r="F55" s="888"/>
      <c r="G55" s="776"/>
      <c r="H55" s="774"/>
      <c r="I55" s="776"/>
      <c r="J55" s="774"/>
      <c r="K55" s="888"/>
      <c r="L55" s="888"/>
      <c r="M55" s="776"/>
      <c r="N55" s="774"/>
      <c r="O55" s="888"/>
      <c r="P55" s="888"/>
      <c r="Q55" s="888"/>
      <c r="R55" s="888"/>
      <c r="S55" s="888"/>
      <c r="T55" s="888"/>
      <c r="U55" s="776"/>
      <c r="V55" s="889"/>
      <c r="W55" s="889"/>
      <c r="X55" s="889"/>
      <c r="Y55" s="889"/>
      <c r="Z55" s="889"/>
      <c r="AA55" s="780"/>
      <c r="AB55" s="25"/>
    </row>
    <row r="56" spans="2:28" ht="16.5" hidden="1" thickBot="1" x14ac:dyDescent="0.25">
      <c r="B56" s="26"/>
      <c r="C56" s="774"/>
      <c r="D56" s="888"/>
      <c r="E56" s="888"/>
      <c r="F56" s="888"/>
      <c r="G56" s="776"/>
      <c r="H56" s="774"/>
      <c r="I56" s="776"/>
      <c r="J56" s="774"/>
      <c r="K56" s="888"/>
      <c r="L56" s="888"/>
      <c r="M56" s="776"/>
      <c r="N56" s="950"/>
      <c r="O56" s="951"/>
      <c r="P56" s="951"/>
      <c r="Q56" s="951"/>
      <c r="R56" s="951"/>
      <c r="S56" s="951"/>
      <c r="T56" s="951"/>
      <c r="U56" s="952"/>
      <c r="V56" s="953"/>
      <c r="W56" s="953"/>
      <c r="X56" s="953"/>
      <c r="Y56" s="953"/>
      <c r="Z56" s="953"/>
      <c r="AA56" s="954"/>
      <c r="AB56" s="25"/>
    </row>
    <row r="57" spans="2:28" ht="140.25" customHeight="1" thickBot="1" x14ac:dyDescent="0.25">
      <c r="B57" s="24"/>
      <c r="C57" s="1078" t="s">
        <v>210</v>
      </c>
      <c r="D57" s="1079"/>
      <c r="E57" s="1079"/>
      <c r="F57" s="1079"/>
      <c r="G57" s="1079"/>
      <c r="H57" s="1080">
        <v>0</v>
      </c>
      <c r="I57" s="1079"/>
      <c r="J57" s="1085">
        <v>0</v>
      </c>
      <c r="K57" s="1086"/>
      <c r="L57" s="1086"/>
      <c r="M57" s="1087"/>
      <c r="N57" s="1084" t="s">
        <v>211</v>
      </c>
      <c r="O57" s="1084"/>
      <c r="P57" s="1084"/>
      <c r="Q57" s="1084"/>
      <c r="R57" s="1084"/>
      <c r="S57" s="1084"/>
      <c r="T57" s="1084"/>
      <c r="U57" s="1084"/>
      <c r="V57" s="1084" t="s">
        <v>93</v>
      </c>
      <c r="W57" s="1084"/>
      <c r="X57" s="1084"/>
      <c r="Y57" s="1084"/>
      <c r="Z57" s="1084"/>
      <c r="AA57" s="1084"/>
      <c r="AB57" s="27"/>
    </row>
    <row r="58" spans="2:28" ht="225" customHeight="1" thickBot="1" x14ac:dyDescent="0.25">
      <c r="B58" s="24"/>
      <c r="C58" s="1078" t="s">
        <v>212</v>
      </c>
      <c r="D58" s="1079"/>
      <c r="E58" s="1079"/>
      <c r="F58" s="1079"/>
      <c r="G58" s="1079"/>
      <c r="H58" s="1080">
        <v>0</v>
      </c>
      <c r="I58" s="1079"/>
      <c r="J58" s="1080">
        <v>0</v>
      </c>
      <c r="K58" s="1079"/>
      <c r="L58" s="1079"/>
      <c r="M58" s="1079"/>
      <c r="N58" s="1084" t="s">
        <v>211</v>
      </c>
      <c r="O58" s="1084"/>
      <c r="P58" s="1084"/>
      <c r="Q58" s="1084"/>
      <c r="R58" s="1084"/>
      <c r="S58" s="1084"/>
      <c r="T58" s="1084"/>
      <c r="U58" s="1084"/>
      <c r="V58" s="1084" t="s">
        <v>93</v>
      </c>
      <c r="W58" s="1084"/>
      <c r="X58" s="1084"/>
      <c r="Y58" s="1084"/>
      <c r="Z58" s="1084"/>
      <c r="AA58" s="1084"/>
      <c r="AB58" s="27"/>
    </row>
    <row r="59" spans="2:28" ht="210.75" customHeight="1" thickBot="1" x14ac:dyDescent="0.25">
      <c r="B59" s="24"/>
      <c r="C59" s="1078" t="s">
        <v>213</v>
      </c>
      <c r="D59" s="1079"/>
      <c r="E59" s="1079"/>
      <c r="F59" s="1079"/>
      <c r="G59" s="1079"/>
      <c r="H59" s="1080">
        <v>0</v>
      </c>
      <c r="I59" s="1079"/>
      <c r="J59" s="1080">
        <v>0.01</v>
      </c>
      <c r="K59" s="1079"/>
      <c r="L59" s="1079"/>
      <c r="M59" s="1079"/>
      <c r="N59" s="1081" t="s">
        <v>214</v>
      </c>
      <c r="O59" s="1082"/>
      <c r="P59" s="1082"/>
      <c r="Q59" s="1082"/>
      <c r="R59" s="1082"/>
      <c r="S59" s="1082"/>
      <c r="T59" s="1082"/>
      <c r="U59" s="1083"/>
      <c r="V59" s="1084" t="s">
        <v>93</v>
      </c>
      <c r="W59" s="1084"/>
      <c r="X59" s="1084"/>
      <c r="Y59" s="1084"/>
      <c r="Z59" s="1084"/>
      <c r="AA59" s="1084"/>
      <c r="AB59" s="27"/>
    </row>
    <row r="60" spans="2:28" ht="145.5" customHeight="1" thickBot="1" x14ac:dyDescent="0.25">
      <c r="B60" s="24"/>
      <c r="C60" s="1078" t="s">
        <v>215</v>
      </c>
      <c r="D60" s="1079"/>
      <c r="E60" s="1079"/>
      <c r="F60" s="1079"/>
      <c r="G60" s="1079"/>
      <c r="H60" s="1080">
        <v>0</v>
      </c>
      <c r="I60" s="1079"/>
      <c r="J60" s="1080">
        <v>0.01</v>
      </c>
      <c r="K60" s="1079"/>
      <c r="L60" s="1079"/>
      <c r="M60" s="1079"/>
      <c r="N60" s="1081" t="s">
        <v>214</v>
      </c>
      <c r="O60" s="1082"/>
      <c r="P60" s="1082"/>
      <c r="Q60" s="1082"/>
      <c r="R60" s="1082"/>
      <c r="S60" s="1082"/>
      <c r="T60" s="1082"/>
      <c r="U60" s="1083"/>
      <c r="V60" s="1084" t="s">
        <v>93</v>
      </c>
      <c r="W60" s="1084"/>
      <c r="X60" s="1084"/>
      <c r="Y60" s="1084"/>
      <c r="Z60" s="1084"/>
      <c r="AA60" s="1084"/>
      <c r="AB60" s="27"/>
    </row>
    <row r="61" spans="2:28" ht="10.9" customHeight="1" x14ac:dyDescent="0.2">
      <c r="B61" s="24"/>
      <c r="C61" s="721"/>
      <c r="D61" s="722"/>
      <c r="E61" s="722"/>
      <c r="F61" s="722"/>
      <c r="G61" s="722"/>
      <c r="H61" s="722"/>
      <c r="I61" s="722"/>
      <c r="J61" s="722"/>
      <c r="K61" s="722"/>
      <c r="L61" s="722"/>
      <c r="M61" s="722"/>
      <c r="N61" s="1070"/>
      <c r="O61" s="1071"/>
      <c r="P61" s="1071"/>
      <c r="Q61" s="1071"/>
      <c r="R61" s="1071"/>
      <c r="S61" s="1071"/>
      <c r="T61" s="1071"/>
      <c r="U61" s="1072"/>
      <c r="V61" s="1070"/>
      <c r="W61" s="1071"/>
      <c r="X61" s="1071"/>
      <c r="Y61" s="1071"/>
      <c r="Z61" s="1071"/>
      <c r="AA61" s="1073"/>
      <c r="AB61" s="27"/>
    </row>
    <row r="62" spans="2:28" ht="15.75" customHeight="1" thickBot="1" x14ac:dyDescent="0.25">
      <c r="B62" s="24"/>
      <c r="C62" s="723"/>
      <c r="D62" s="724"/>
      <c r="E62" s="724"/>
      <c r="F62" s="724"/>
      <c r="G62" s="724"/>
      <c r="H62" s="724"/>
      <c r="I62" s="724"/>
      <c r="J62" s="724"/>
      <c r="K62" s="724"/>
      <c r="L62" s="724"/>
      <c r="M62" s="724"/>
      <c r="N62" s="1074"/>
      <c r="O62" s="1075"/>
      <c r="P62" s="1075"/>
      <c r="Q62" s="1075"/>
      <c r="R62" s="1075"/>
      <c r="S62" s="1075"/>
      <c r="T62" s="1075"/>
      <c r="U62" s="1076"/>
      <c r="V62" s="1074"/>
      <c r="W62" s="1075"/>
      <c r="X62" s="1075"/>
      <c r="Y62" s="1075"/>
      <c r="Z62" s="1075"/>
      <c r="AA62" s="1077"/>
      <c r="AB62" s="27"/>
    </row>
    <row r="63" spans="2:28" x14ac:dyDescent="0.2">
      <c r="B63" s="28"/>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138"/>
      <c r="AB63" s="29"/>
    </row>
    <row r="102" ht="6" customHeight="1" x14ac:dyDescent="0.2"/>
  </sheetData>
  <mergeCells count="107">
    <mergeCell ref="C10:H11"/>
    <mergeCell ref="I10:Q11"/>
    <mergeCell ref="R10:U10"/>
    <mergeCell ref="V10:AA10"/>
    <mergeCell ref="R11:U11"/>
    <mergeCell ref="V11:AA11"/>
    <mergeCell ref="B2:G4"/>
    <mergeCell ref="H2:AB2"/>
    <mergeCell ref="H3:O3"/>
    <mergeCell ref="P3:AB3"/>
    <mergeCell ref="H4:AB4"/>
    <mergeCell ref="C7:H8"/>
    <mergeCell ref="I7:AA8"/>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3:AA44"/>
    <mergeCell ref="C45:AA51"/>
    <mergeCell ref="C54:G56"/>
    <mergeCell ref="H54:I56"/>
    <mergeCell ref="J54:M56"/>
    <mergeCell ref="N54:U56"/>
    <mergeCell ref="V54:AA56"/>
    <mergeCell ref="C38:G38"/>
    <mergeCell ref="K38:AA38"/>
    <mergeCell ref="C39:G39"/>
    <mergeCell ref="K39:AA39"/>
    <mergeCell ref="C40:G40"/>
    <mergeCell ref="K40:AA40"/>
    <mergeCell ref="C57:G57"/>
    <mergeCell ref="H57:I57"/>
    <mergeCell ref="J57:M57"/>
    <mergeCell ref="N57:U57"/>
    <mergeCell ref="V57:AA57"/>
    <mergeCell ref="C58:G58"/>
    <mergeCell ref="H58:I58"/>
    <mergeCell ref="J58:M58"/>
    <mergeCell ref="N58:U58"/>
    <mergeCell ref="V58:AA58"/>
    <mergeCell ref="C59:G59"/>
    <mergeCell ref="H59:I59"/>
    <mergeCell ref="J59:M59"/>
    <mergeCell ref="N59:U59"/>
    <mergeCell ref="V59:AA59"/>
    <mergeCell ref="C60:G60"/>
    <mergeCell ref="H60:I60"/>
    <mergeCell ref="J60:M60"/>
    <mergeCell ref="N60:U60"/>
    <mergeCell ref="V60:AA60"/>
    <mergeCell ref="C61:G61"/>
    <mergeCell ref="H61:I61"/>
    <mergeCell ref="J61:M61"/>
    <mergeCell ref="N61:U61"/>
    <mergeCell ref="V61:AA61"/>
    <mergeCell ref="C62:G62"/>
    <mergeCell ref="H62:I62"/>
    <mergeCell ref="J62:M62"/>
    <mergeCell ref="N62:U62"/>
    <mergeCell ref="V62:AA62"/>
  </mergeCell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B106"/>
  <sheetViews>
    <sheetView topLeftCell="A4" workbookViewId="0">
      <selection activeCell="H39" sqref="H39:J39"/>
    </sheetView>
  </sheetViews>
  <sheetFormatPr baseColWidth="10" defaultColWidth="3.7109375" defaultRowHeight="14.25" x14ac:dyDescent="0.2"/>
  <cols>
    <col min="1" max="1" width="3.7109375" style="1"/>
    <col min="2" max="6" width="2.7109375" style="1" customWidth="1"/>
    <col min="7" max="7" width="4.28515625" style="1" customWidth="1"/>
    <col min="8" max="8" width="14.28515625" style="1" customWidth="1"/>
    <col min="9" max="9" width="13.425781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28515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719"/>
      <c r="C2" s="720"/>
      <c r="D2" s="720"/>
      <c r="E2" s="720"/>
      <c r="F2" s="720"/>
      <c r="G2" s="720"/>
      <c r="H2" s="725" t="s">
        <v>0</v>
      </c>
      <c r="I2" s="725"/>
      <c r="J2" s="725"/>
      <c r="K2" s="725"/>
      <c r="L2" s="725"/>
      <c r="M2" s="725"/>
      <c r="N2" s="725"/>
      <c r="O2" s="725"/>
      <c r="P2" s="725"/>
      <c r="Q2" s="725"/>
      <c r="R2" s="725"/>
      <c r="S2" s="725"/>
      <c r="T2" s="725"/>
      <c r="U2" s="725"/>
      <c r="V2" s="725"/>
      <c r="W2" s="725"/>
      <c r="X2" s="725"/>
      <c r="Y2" s="725"/>
      <c r="Z2" s="725"/>
      <c r="AA2" s="725"/>
      <c r="AB2" s="726"/>
    </row>
    <row r="3" spans="2:28" ht="15" x14ac:dyDescent="0.2">
      <c r="B3" s="721"/>
      <c r="C3" s="722"/>
      <c r="D3" s="722"/>
      <c r="E3" s="722"/>
      <c r="F3" s="722"/>
      <c r="G3" s="722"/>
      <c r="H3" s="727" t="s">
        <v>1</v>
      </c>
      <c r="I3" s="727"/>
      <c r="J3" s="727"/>
      <c r="K3" s="727"/>
      <c r="L3" s="727"/>
      <c r="M3" s="727"/>
      <c r="N3" s="727"/>
      <c r="O3" s="727"/>
      <c r="P3" s="727" t="s">
        <v>2</v>
      </c>
      <c r="Q3" s="727"/>
      <c r="R3" s="727"/>
      <c r="S3" s="727"/>
      <c r="T3" s="727"/>
      <c r="U3" s="727"/>
      <c r="V3" s="727"/>
      <c r="W3" s="727"/>
      <c r="X3" s="727"/>
      <c r="Y3" s="727"/>
      <c r="Z3" s="727"/>
      <c r="AA3" s="727"/>
      <c r="AB3" s="728"/>
    </row>
    <row r="4" spans="2:28" ht="15.75" thickBot="1" x14ac:dyDescent="0.25">
      <c r="B4" s="723"/>
      <c r="C4" s="724"/>
      <c r="D4" s="724"/>
      <c r="E4" s="724"/>
      <c r="F4" s="724"/>
      <c r="G4" s="724"/>
      <c r="H4" s="729" t="s">
        <v>3</v>
      </c>
      <c r="I4" s="729"/>
      <c r="J4" s="729"/>
      <c r="K4" s="729"/>
      <c r="L4" s="729"/>
      <c r="M4" s="729"/>
      <c r="N4" s="729"/>
      <c r="O4" s="729"/>
      <c r="P4" s="729"/>
      <c r="Q4" s="729"/>
      <c r="R4" s="729"/>
      <c r="S4" s="729"/>
      <c r="T4" s="729"/>
      <c r="U4" s="729"/>
      <c r="V4" s="729"/>
      <c r="W4" s="729"/>
      <c r="X4" s="729"/>
      <c r="Y4" s="729"/>
      <c r="Z4" s="729"/>
      <c r="AA4" s="729"/>
      <c r="AB4" s="730"/>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666" t="s">
        <v>4</v>
      </c>
      <c r="D7" s="667"/>
      <c r="E7" s="667"/>
      <c r="F7" s="667"/>
      <c r="G7" s="667"/>
      <c r="H7" s="668"/>
      <c r="I7" s="700" t="s">
        <v>216</v>
      </c>
      <c r="J7" s="701"/>
      <c r="K7" s="701"/>
      <c r="L7" s="701"/>
      <c r="M7" s="701"/>
      <c r="N7" s="701"/>
      <c r="O7" s="701"/>
      <c r="P7" s="701"/>
      <c r="Q7" s="701"/>
      <c r="R7" s="701"/>
      <c r="S7" s="701"/>
      <c r="T7" s="701"/>
      <c r="U7" s="701"/>
      <c r="V7" s="701"/>
      <c r="W7" s="701"/>
      <c r="X7" s="701"/>
      <c r="Y7" s="701"/>
      <c r="Z7" s="701"/>
      <c r="AA7" s="702"/>
      <c r="AB7" s="10"/>
    </row>
    <row r="8" spans="2:28" ht="15.75" thickBot="1" x14ac:dyDescent="0.25">
      <c r="B8" s="9"/>
      <c r="C8" s="669"/>
      <c r="D8" s="670"/>
      <c r="E8" s="670"/>
      <c r="F8" s="670"/>
      <c r="G8" s="670"/>
      <c r="H8" s="671"/>
      <c r="I8" s="703"/>
      <c r="J8" s="704"/>
      <c r="K8" s="704"/>
      <c r="L8" s="704"/>
      <c r="M8" s="704"/>
      <c r="N8" s="704"/>
      <c r="O8" s="704"/>
      <c r="P8" s="704"/>
      <c r="Q8" s="704"/>
      <c r="R8" s="704"/>
      <c r="S8" s="704"/>
      <c r="T8" s="704"/>
      <c r="U8" s="704"/>
      <c r="V8" s="704"/>
      <c r="W8" s="704"/>
      <c r="X8" s="704"/>
      <c r="Y8" s="704"/>
      <c r="Z8" s="704"/>
      <c r="AA8" s="705"/>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666" t="s">
        <v>6</v>
      </c>
      <c r="D10" s="667"/>
      <c r="E10" s="667"/>
      <c r="F10" s="667"/>
      <c r="G10" s="667"/>
      <c r="H10" s="668"/>
      <c r="I10" s="711" t="s">
        <v>217</v>
      </c>
      <c r="J10" s="712"/>
      <c r="K10" s="712"/>
      <c r="L10" s="712"/>
      <c r="M10" s="712"/>
      <c r="N10" s="712"/>
      <c r="O10" s="712"/>
      <c r="P10" s="712"/>
      <c r="Q10" s="713"/>
      <c r="R10" s="708" t="s">
        <v>8</v>
      </c>
      <c r="S10" s="709"/>
      <c r="T10" s="709"/>
      <c r="U10" s="710"/>
      <c r="V10" s="608" t="s">
        <v>9</v>
      </c>
      <c r="W10" s="609"/>
      <c r="X10" s="609"/>
      <c r="Y10" s="609"/>
      <c r="Z10" s="609"/>
      <c r="AA10" s="610"/>
      <c r="AB10" s="10"/>
    </row>
    <row r="11" spans="2:28" ht="28.5" customHeight="1" thickBot="1" x14ac:dyDescent="0.25">
      <c r="B11" s="9"/>
      <c r="C11" s="669"/>
      <c r="D11" s="670"/>
      <c r="E11" s="670"/>
      <c r="F11" s="670"/>
      <c r="G11" s="670"/>
      <c r="H11" s="671"/>
      <c r="I11" s="714"/>
      <c r="J11" s="715"/>
      <c r="K11" s="715"/>
      <c r="L11" s="715"/>
      <c r="M11" s="715"/>
      <c r="N11" s="715"/>
      <c r="O11" s="715"/>
      <c r="P11" s="715"/>
      <c r="Q11" s="716"/>
      <c r="R11" s="640" t="s">
        <v>218</v>
      </c>
      <c r="S11" s="717"/>
      <c r="T11" s="717"/>
      <c r="U11" s="718"/>
      <c r="V11" s="699">
        <v>3</v>
      </c>
      <c r="W11" s="706"/>
      <c r="X11" s="706"/>
      <c r="Y11" s="706"/>
      <c r="Z11" s="706"/>
      <c r="AA11" s="707"/>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666" t="s">
        <v>11</v>
      </c>
      <c r="D13" s="667"/>
      <c r="E13" s="667"/>
      <c r="F13" s="667"/>
      <c r="G13" s="667"/>
      <c r="H13" s="668"/>
      <c r="I13" s="672" t="s">
        <v>219</v>
      </c>
      <c r="J13" s="673"/>
      <c r="K13" s="673"/>
      <c r="L13" s="673"/>
      <c r="M13" s="673"/>
      <c r="N13" s="673"/>
      <c r="O13" s="673"/>
      <c r="P13" s="673"/>
      <c r="Q13" s="673"/>
      <c r="R13" s="673"/>
      <c r="S13" s="674"/>
      <c r="T13" s="666" t="s">
        <v>13</v>
      </c>
      <c r="U13" s="667"/>
      <c r="V13" s="667"/>
      <c r="W13" s="667"/>
      <c r="X13" s="667"/>
      <c r="Y13" s="667"/>
      <c r="Z13" s="667"/>
      <c r="AA13" s="668"/>
      <c r="AB13" s="16"/>
    </row>
    <row r="14" spans="2:28" ht="30" customHeight="1" thickBot="1" x14ac:dyDescent="0.25">
      <c r="B14" s="14"/>
      <c r="C14" s="669"/>
      <c r="D14" s="670"/>
      <c r="E14" s="670"/>
      <c r="F14" s="670"/>
      <c r="G14" s="670"/>
      <c r="H14" s="671"/>
      <c r="I14" s="675"/>
      <c r="J14" s="676"/>
      <c r="K14" s="676"/>
      <c r="L14" s="676"/>
      <c r="M14" s="676"/>
      <c r="N14" s="676"/>
      <c r="O14" s="676"/>
      <c r="P14" s="676"/>
      <c r="Q14" s="676"/>
      <c r="R14" s="676"/>
      <c r="S14" s="677"/>
      <c r="T14" s="678" t="s">
        <v>220</v>
      </c>
      <c r="U14" s="679"/>
      <c r="V14" s="679"/>
      <c r="W14" s="679"/>
      <c r="X14" s="679"/>
      <c r="Y14" s="679"/>
      <c r="Z14" s="679"/>
      <c r="AA14" s="680"/>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629" t="s">
        <v>15</v>
      </c>
      <c r="D16" s="630"/>
      <c r="E16" s="630"/>
      <c r="F16" s="630"/>
      <c r="G16" s="630"/>
      <c r="H16" s="631"/>
      <c r="I16" s="632" t="s">
        <v>221</v>
      </c>
      <c r="J16" s="633"/>
      <c r="K16" s="633"/>
      <c r="L16" s="633"/>
      <c r="M16" s="633"/>
      <c r="N16" s="633"/>
      <c r="O16" s="633"/>
      <c r="P16" s="633"/>
      <c r="Q16" s="633"/>
      <c r="R16" s="633"/>
      <c r="S16" s="633"/>
      <c r="T16" s="633"/>
      <c r="U16" s="633"/>
      <c r="V16" s="633"/>
      <c r="W16" s="633"/>
      <c r="X16" s="633"/>
      <c r="Y16" s="633"/>
      <c r="Z16" s="633"/>
      <c r="AA16" s="634"/>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2.5" customHeight="1" thickBot="1" x14ac:dyDescent="0.25">
      <c r="B18" s="14"/>
      <c r="C18" s="629" t="s">
        <v>17</v>
      </c>
      <c r="D18" s="630"/>
      <c r="E18" s="630"/>
      <c r="F18" s="630"/>
      <c r="G18" s="630"/>
      <c r="H18" s="631"/>
      <c r="I18" s="632" t="s">
        <v>222</v>
      </c>
      <c r="J18" s="633"/>
      <c r="K18" s="633"/>
      <c r="L18" s="633"/>
      <c r="M18" s="633"/>
      <c r="N18" s="633"/>
      <c r="O18" s="633"/>
      <c r="P18" s="633"/>
      <c r="Q18" s="633"/>
      <c r="R18" s="633"/>
      <c r="S18" s="633"/>
      <c r="T18" s="633"/>
      <c r="U18" s="633"/>
      <c r="V18" s="633"/>
      <c r="W18" s="633"/>
      <c r="X18" s="633"/>
      <c r="Y18" s="633"/>
      <c r="Z18" s="633"/>
      <c r="AA18" s="634"/>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684" t="s">
        <v>19</v>
      </c>
      <c r="D20" s="685"/>
      <c r="E20" s="685"/>
      <c r="F20" s="685"/>
      <c r="G20" s="685"/>
      <c r="H20" s="686"/>
      <c r="I20" s="690" t="s">
        <v>223</v>
      </c>
      <c r="J20" s="691"/>
      <c r="K20" s="691"/>
      <c r="L20" s="692"/>
      <c r="M20" s="608" t="s">
        <v>21</v>
      </c>
      <c r="N20" s="609"/>
      <c r="O20" s="609"/>
      <c r="P20" s="609"/>
      <c r="Q20" s="609"/>
      <c r="R20" s="609"/>
      <c r="S20" s="610"/>
      <c r="T20" s="608" t="s">
        <v>22</v>
      </c>
      <c r="U20" s="609"/>
      <c r="V20" s="609"/>
      <c r="W20" s="609"/>
      <c r="X20" s="609"/>
      <c r="Y20" s="609"/>
      <c r="Z20" s="609"/>
      <c r="AA20" s="610"/>
      <c r="AB20" s="16"/>
    </row>
    <row r="21" spans="2:28" ht="30.75" customHeight="1" thickBot="1" x14ac:dyDescent="0.25">
      <c r="B21" s="14"/>
      <c r="C21" s="687"/>
      <c r="D21" s="688"/>
      <c r="E21" s="688"/>
      <c r="F21" s="688"/>
      <c r="G21" s="688"/>
      <c r="H21" s="689"/>
      <c r="I21" s="693"/>
      <c r="J21" s="694"/>
      <c r="K21" s="694"/>
      <c r="L21" s="695"/>
      <c r="M21" s="696" t="s">
        <v>23</v>
      </c>
      <c r="N21" s="697"/>
      <c r="O21" s="697"/>
      <c r="P21" s="697"/>
      <c r="Q21" s="697"/>
      <c r="R21" s="697"/>
      <c r="S21" s="698"/>
      <c r="T21" s="699" t="s">
        <v>224</v>
      </c>
      <c r="U21" s="697"/>
      <c r="V21" s="697"/>
      <c r="W21" s="697"/>
      <c r="X21" s="697"/>
      <c r="Y21" s="697"/>
      <c r="Z21" s="697"/>
      <c r="AA21" s="698"/>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608" t="s">
        <v>25</v>
      </c>
      <c r="D23" s="609"/>
      <c r="E23" s="609"/>
      <c r="F23" s="609"/>
      <c r="G23" s="609"/>
      <c r="H23" s="609"/>
      <c r="I23" s="610"/>
      <c r="J23" s="608" t="s">
        <v>26</v>
      </c>
      <c r="K23" s="609"/>
      <c r="L23" s="609"/>
      <c r="M23" s="609"/>
      <c r="N23" s="609"/>
      <c r="O23" s="609"/>
      <c r="P23" s="610"/>
      <c r="Q23" s="608" t="s">
        <v>27</v>
      </c>
      <c r="R23" s="609"/>
      <c r="S23" s="609"/>
      <c r="T23" s="609"/>
      <c r="U23" s="609"/>
      <c r="V23" s="609"/>
      <c r="W23" s="609"/>
      <c r="X23" s="609"/>
      <c r="Y23" s="609"/>
      <c r="Z23" s="609"/>
      <c r="AA23" s="610"/>
      <c r="AB23" s="16"/>
    </row>
    <row r="24" spans="2:28" ht="15.75" customHeight="1" thickBot="1" x14ac:dyDescent="0.25">
      <c r="B24" s="14"/>
      <c r="C24" s="611" t="s">
        <v>225</v>
      </c>
      <c r="D24" s="612"/>
      <c r="E24" s="612"/>
      <c r="F24" s="612"/>
      <c r="G24" s="612"/>
      <c r="H24" s="612"/>
      <c r="I24" s="613"/>
      <c r="J24" s="611" t="s">
        <v>226</v>
      </c>
      <c r="K24" s="612"/>
      <c r="L24" s="612"/>
      <c r="M24" s="612"/>
      <c r="N24" s="612"/>
      <c r="O24" s="612"/>
      <c r="P24" s="613"/>
      <c r="Q24" s="1137" t="s">
        <v>227</v>
      </c>
      <c r="R24" s="648"/>
      <c r="S24" s="648"/>
      <c r="T24" s="648"/>
      <c r="U24" s="648"/>
      <c r="V24" s="648"/>
      <c r="W24" s="648"/>
      <c r="X24" s="648"/>
      <c r="Y24" s="648"/>
      <c r="Z24" s="648"/>
      <c r="AA24" s="650"/>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629" t="s">
        <v>31</v>
      </c>
      <c r="D26" s="630"/>
      <c r="E26" s="630"/>
      <c r="F26" s="630"/>
      <c r="G26" s="630"/>
      <c r="H26" s="631"/>
      <c r="I26" s="632" t="s">
        <v>228</v>
      </c>
      <c r="J26" s="633"/>
      <c r="K26" s="633"/>
      <c r="L26" s="633"/>
      <c r="M26" s="633"/>
      <c r="N26" s="633"/>
      <c r="O26" s="633"/>
      <c r="P26" s="633"/>
      <c r="Q26" s="633"/>
      <c r="R26" s="633"/>
      <c r="S26" s="633"/>
      <c r="T26" s="633"/>
      <c r="U26" s="633"/>
      <c r="V26" s="633"/>
      <c r="W26" s="633"/>
      <c r="X26" s="633"/>
      <c r="Y26" s="633"/>
      <c r="Z26" s="633"/>
      <c r="AA26" s="634"/>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629" t="s">
        <v>33</v>
      </c>
      <c r="D28" s="630"/>
      <c r="E28" s="630"/>
      <c r="F28" s="630"/>
      <c r="G28" s="630"/>
      <c r="H28" s="631"/>
      <c r="I28" s="1116">
        <v>0.79</v>
      </c>
      <c r="J28" s="1136"/>
      <c r="K28" s="617" t="s">
        <v>34</v>
      </c>
      <c r="L28" s="618"/>
      <c r="M28" s="618"/>
      <c r="N28" s="619"/>
      <c r="O28" s="635" t="s">
        <v>35</v>
      </c>
      <c r="P28" s="636"/>
      <c r="Q28" s="636"/>
      <c r="R28" s="637"/>
      <c r="S28" s="153" t="s">
        <v>37</v>
      </c>
      <c r="T28" s="636" t="s">
        <v>36</v>
      </c>
      <c r="U28" s="636"/>
      <c r="V28" s="637"/>
      <c r="W28" s="31"/>
      <c r="X28" s="635" t="s">
        <v>38</v>
      </c>
      <c r="Y28" s="636"/>
      <c r="Z28" s="637"/>
      <c r="AA28" s="154"/>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651" t="s">
        <v>39</v>
      </c>
      <c r="D30" s="652"/>
      <c r="E30" s="652"/>
      <c r="F30" s="652"/>
      <c r="G30" s="652"/>
      <c r="H30" s="652"/>
      <c r="I30" s="652"/>
      <c r="J30" s="653"/>
      <c r="K30" s="660" t="s">
        <v>40</v>
      </c>
      <c r="L30" s="661"/>
      <c r="M30" s="661"/>
      <c r="N30" s="661"/>
      <c r="O30" s="661"/>
      <c r="P30" s="661"/>
      <c r="Q30" s="661"/>
      <c r="R30" s="661"/>
      <c r="S30" s="662" t="s">
        <v>41</v>
      </c>
      <c r="T30" s="662"/>
      <c r="U30" s="662"/>
      <c r="V30" s="662"/>
      <c r="W30" s="662"/>
      <c r="X30" s="663" t="s">
        <v>42</v>
      </c>
      <c r="Y30" s="663"/>
      <c r="Z30" s="663"/>
      <c r="AA30" s="664"/>
      <c r="AB30" s="16"/>
    </row>
    <row r="31" spans="2:28" ht="14.25" customHeight="1" x14ac:dyDescent="0.2">
      <c r="B31" s="14"/>
      <c r="C31" s="654"/>
      <c r="D31" s="655"/>
      <c r="E31" s="655"/>
      <c r="F31" s="655"/>
      <c r="G31" s="655"/>
      <c r="H31" s="655"/>
      <c r="I31" s="655"/>
      <c r="J31" s="656"/>
      <c r="K31" s="665" t="s">
        <v>43</v>
      </c>
      <c r="L31" s="638"/>
      <c r="M31" s="638"/>
      <c r="N31" s="638"/>
      <c r="O31" s="638" t="s">
        <v>44</v>
      </c>
      <c r="P31" s="638"/>
      <c r="Q31" s="638"/>
      <c r="R31" s="638"/>
      <c r="S31" s="638" t="s">
        <v>43</v>
      </c>
      <c r="T31" s="638"/>
      <c r="U31" s="638" t="s">
        <v>44</v>
      </c>
      <c r="V31" s="638"/>
      <c r="W31" s="638"/>
      <c r="X31" s="638" t="s">
        <v>43</v>
      </c>
      <c r="Y31" s="638"/>
      <c r="Z31" s="638" t="s">
        <v>44</v>
      </c>
      <c r="AA31" s="639"/>
      <c r="AB31" s="16"/>
    </row>
    <row r="32" spans="2:28" ht="15" customHeight="1" thickBot="1" x14ac:dyDescent="0.25">
      <c r="B32" s="14"/>
      <c r="C32" s="657"/>
      <c r="D32" s="658"/>
      <c r="E32" s="658"/>
      <c r="F32" s="658"/>
      <c r="G32" s="658"/>
      <c r="H32" s="658"/>
      <c r="I32" s="658"/>
      <c r="J32" s="659"/>
      <c r="K32" s="647">
        <v>0</v>
      </c>
      <c r="L32" s="648"/>
      <c r="M32" s="648"/>
      <c r="N32" s="648"/>
      <c r="O32" s="648">
        <v>69</v>
      </c>
      <c r="P32" s="648"/>
      <c r="Q32" s="648"/>
      <c r="R32" s="648"/>
      <c r="S32" s="648">
        <v>70</v>
      </c>
      <c r="T32" s="648"/>
      <c r="U32" s="648">
        <v>82</v>
      </c>
      <c r="V32" s="648"/>
      <c r="W32" s="648"/>
      <c r="X32" s="648">
        <v>83</v>
      </c>
      <c r="Y32" s="648"/>
      <c r="Z32" s="648">
        <v>100</v>
      </c>
      <c r="AA32" s="650"/>
      <c r="AB32" s="16"/>
    </row>
    <row r="33" spans="2:28" x14ac:dyDescent="0.2">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18" customFormat="1" ht="15" x14ac:dyDescent="0.2">
      <c r="B34" s="19"/>
      <c r="C34" s="1135" t="s">
        <v>45</v>
      </c>
      <c r="D34" s="1135"/>
      <c r="E34" s="1135"/>
      <c r="F34" s="1135"/>
      <c r="G34" s="1135"/>
      <c r="H34" s="1135"/>
      <c r="I34" s="1135"/>
      <c r="J34" s="1135"/>
      <c r="K34" s="1135"/>
      <c r="L34" s="1135"/>
      <c r="M34" s="1135"/>
      <c r="N34" s="1135"/>
      <c r="O34" s="1135"/>
      <c r="P34" s="1135"/>
      <c r="Q34" s="1135"/>
      <c r="R34" s="1135"/>
      <c r="S34" s="1135"/>
      <c r="T34" s="1135"/>
      <c r="U34" s="1135"/>
      <c r="V34" s="1135"/>
      <c r="W34" s="1135"/>
      <c r="X34" s="1135"/>
      <c r="Y34" s="1135"/>
      <c r="Z34" s="1135"/>
      <c r="AA34" s="1135"/>
      <c r="AB34" s="16"/>
    </row>
    <row r="35" spans="2:28" s="18" customFormat="1" ht="32.25" customHeight="1" x14ac:dyDescent="0.2">
      <c r="B35" s="19"/>
      <c r="C35" s="1135" t="s">
        <v>46</v>
      </c>
      <c r="D35" s="1135"/>
      <c r="E35" s="1135"/>
      <c r="F35" s="1135"/>
      <c r="G35" s="1135"/>
      <c r="H35" s="155" t="s">
        <v>229</v>
      </c>
      <c r="I35" s="155" t="s">
        <v>230</v>
      </c>
      <c r="J35" s="156" t="s">
        <v>49</v>
      </c>
      <c r="K35" s="1135" t="s">
        <v>50</v>
      </c>
      <c r="L35" s="1135"/>
      <c r="M35" s="1135"/>
      <c r="N35" s="1135"/>
      <c r="O35" s="1135"/>
      <c r="P35" s="1135"/>
      <c r="Q35" s="1135"/>
      <c r="R35" s="1135"/>
      <c r="S35" s="1135"/>
      <c r="T35" s="1135"/>
      <c r="U35" s="1135"/>
      <c r="V35" s="1135"/>
      <c r="W35" s="1135"/>
      <c r="X35" s="1135"/>
      <c r="Y35" s="1135"/>
      <c r="Z35" s="1135"/>
      <c r="AA35" s="1135"/>
      <c r="AB35" s="16"/>
    </row>
    <row r="36" spans="2:28" s="18" customFormat="1" ht="42.75" customHeight="1" x14ac:dyDescent="0.2">
      <c r="B36" s="19"/>
      <c r="C36" s="1130" t="s">
        <v>231</v>
      </c>
      <c r="D36" s="1131"/>
      <c r="E36" s="1131"/>
      <c r="F36" s="1131"/>
      <c r="G36" s="1131"/>
      <c r="H36" s="157">
        <v>25</v>
      </c>
      <c r="I36" s="157">
        <v>27</v>
      </c>
      <c r="J36" s="158">
        <f>+H36/I36</f>
        <v>0.92592592592592593</v>
      </c>
      <c r="K36" s="1132" t="s">
        <v>232</v>
      </c>
      <c r="L36" s="1132"/>
      <c r="M36" s="1132"/>
      <c r="N36" s="1132"/>
      <c r="O36" s="1132"/>
      <c r="P36" s="1132"/>
      <c r="Q36" s="1132"/>
      <c r="R36" s="1132"/>
      <c r="S36" s="1132"/>
      <c r="T36" s="1132"/>
      <c r="U36" s="1132"/>
      <c r="V36" s="1132"/>
      <c r="W36" s="1132"/>
      <c r="X36" s="1132"/>
      <c r="Y36" s="1132"/>
      <c r="Z36" s="1132"/>
      <c r="AA36" s="1132"/>
      <c r="AB36" s="16"/>
    </row>
    <row r="37" spans="2:28" s="18" customFormat="1" ht="42.75" customHeight="1" x14ac:dyDescent="0.2">
      <c r="B37" s="19"/>
      <c r="C37" s="1130" t="s">
        <v>233</v>
      </c>
      <c r="D37" s="1131"/>
      <c r="E37" s="1131"/>
      <c r="F37" s="1131"/>
      <c r="G37" s="1131"/>
      <c r="H37" s="157">
        <v>22</v>
      </c>
      <c r="I37" s="157">
        <v>27</v>
      </c>
      <c r="J37" s="158">
        <f t="shared" ref="J37:J40" si="0">+H37/I37</f>
        <v>0.81481481481481477</v>
      </c>
      <c r="K37" s="1132" t="s">
        <v>234</v>
      </c>
      <c r="L37" s="1132"/>
      <c r="M37" s="1132"/>
      <c r="N37" s="1132"/>
      <c r="O37" s="1132"/>
      <c r="P37" s="1132"/>
      <c r="Q37" s="1132"/>
      <c r="R37" s="1132"/>
      <c r="S37" s="1132"/>
      <c r="T37" s="1132"/>
      <c r="U37" s="1132"/>
      <c r="V37" s="1132"/>
      <c r="W37" s="1132"/>
      <c r="X37" s="1132"/>
      <c r="Y37" s="1132"/>
      <c r="Z37" s="1132"/>
      <c r="AA37" s="1132"/>
      <c r="AB37" s="16"/>
    </row>
    <row r="38" spans="2:28" s="18" customFormat="1" ht="42.75" customHeight="1" x14ac:dyDescent="0.2">
      <c r="B38" s="19"/>
      <c r="C38" s="1130" t="s">
        <v>235</v>
      </c>
      <c r="D38" s="1131"/>
      <c r="E38" s="1131"/>
      <c r="F38" s="1131"/>
      <c r="G38" s="1131"/>
      <c r="H38" s="157">
        <v>21</v>
      </c>
      <c r="I38" s="157">
        <v>25</v>
      </c>
      <c r="J38" s="158">
        <f t="shared" si="0"/>
        <v>0.84</v>
      </c>
      <c r="K38" s="1132" t="s">
        <v>236</v>
      </c>
      <c r="L38" s="1132"/>
      <c r="M38" s="1132"/>
      <c r="N38" s="1132"/>
      <c r="O38" s="1132"/>
      <c r="P38" s="1132"/>
      <c r="Q38" s="1132"/>
      <c r="R38" s="1132"/>
      <c r="S38" s="1132"/>
      <c r="T38" s="1132"/>
      <c r="U38" s="1132"/>
      <c r="V38" s="1132"/>
      <c r="W38" s="1132"/>
      <c r="X38" s="1132"/>
      <c r="Y38" s="1132"/>
      <c r="Z38" s="1132"/>
      <c r="AA38" s="1132"/>
      <c r="AB38" s="16"/>
    </row>
    <row r="39" spans="2:28" s="18" customFormat="1" ht="42.75" customHeight="1" x14ac:dyDescent="0.2">
      <c r="B39" s="19"/>
      <c r="C39" s="1130" t="s">
        <v>237</v>
      </c>
      <c r="D39" s="1131"/>
      <c r="E39" s="1131"/>
      <c r="F39" s="1131"/>
      <c r="G39" s="1131"/>
      <c r="H39" s="157">
        <v>24</v>
      </c>
      <c r="I39" s="157">
        <v>24</v>
      </c>
      <c r="J39" s="159">
        <f t="shared" si="0"/>
        <v>1</v>
      </c>
      <c r="K39" s="1132" t="s">
        <v>238</v>
      </c>
      <c r="L39" s="1132"/>
      <c r="M39" s="1132"/>
      <c r="N39" s="1132"/>
      <c r="O39" s="1132"/>
      <c r="P39" s="1132"/>
      <c r="Q39" s="1132"/>
      <c r="R39" s="1132"/>
      <c r="S39" s="1132"/>
      <c r="T39" s="1132"/>
      <c r="U39" s="1132"/>
      <c r="V39" s="1132"/>
      <c r="W39" s="1132"/>
      <c r="X39" s="1132"/>
      <c r="Y39" s="1132"/>
      <c r="Z39" s="1132"/>
      <c r="AA39" s="1132"/>
      <c r="AB39" s="16"/>
    </row>
    <row r="40" spans="2:28" s="18" customFormat="1" ht="15.75" customHeight="1" x14ac:dyDescent="0.25">
      <c r="B40" s="19"/>
      <c r="C40" s="1133" t="s">
        <v>51</v>
      </c>
      <c r="D40" s="1133"/>
      <c r="E40" s="1133"/>
      <c r="F40" s="1133"/>
      <c r="G40" s="1133"/>
      <c r="H40" s="160">
        <f>+SUM(H36:H39)</f>
        <v>92</v>
      </c>
      <c r="I40" s="160">
        <f>+SUM(I36:I39)</f>
        <v>103</v>
      </c>
      <c r="J40" s="161">
        <f t="shared" si="0"/>
        <v>0.89320388349514568</v>
      </c>
      <c r="K40" s="1134"/>
      <c r="L40" s="1134"/>
      <c r="M40" s="1134"/>
      <c r="N40" s="1134"/>
      <c r="O40" s="1134"/>
      <c r="P40" s="1134"/>
      <c r="Q40" s="1134"/>
      <c r="R40" s="1134"/>
      <c r="S40" s="1134"/>
      <c r="T40" s="1134"/>
      <c r="U40" s="1134"/>
      <c r="V40" s="1134"/>
      <c r="W40" s="1134"/>
      <c r="X40" s="1134"/>
      <c r="Y40" s="1134"/>
      <c r="Z40" s="1134"/>
      <c r="AA40" s="1134"/>
      <c r="AB40" s="16"/>
    </row>
    <row r="41" spans="2:28" s="18" customFormat="1" ht="5.25" customHeight="1" x14ac:dyDescent="0.2">
      <c r="B41" s="19"/>
      <c r="C41" s="15"/>
      <c r="D41" s="15"/>
      <c r="E41" s="15"/>
      <c r="F41" s="15"/>
      <c r="G41" s="15"/>
      <c r="H41" s="136"/>
      <c r="I41" s="136"/>
      <c r="J41" s="137"/>
      <c r="K41" s="15"/>
      <c r="L41" s="15"/>
      <c r="M41" s="15"/>
      <c r="N41" s="15"/>
      <c r="O41" s="15"/>
      <c r="P41" s="15"/>
      <c r="Q41" s="15"/>
      <c r="R41" s="15"/>
      <c r="S41" s="15"/>
      <c r="T41" s="15"/>
      <c r="U41" s="15"/>
      <c r="V41" s="15"/>
      <c r="W41" s="15"/>
      <c r="X41" s="15"/>
      <c r="Y41" s="15"/>
      <c r="Z41" s="15"/>
      <c r="AA41" s="15"/>
      <c r="AB41" s="16"/>
    </row>
    <row r="42" spans="2:28" s="18" customFormat="1" ht="15" thickBot="1" x14ac:dyDescent="0.25">
      <c r="B42" s="19"/>
      <c r="C42" s="15"/>
      <c r="D42" s="15"/>
      <c r="E42" s="15"/>
      <c r="F42" s="15"/>
      <c r="G42" s="15"/>
      <c r="H42" s="136"/>
      <c r="I42" s="136"/>
      <c r="J42" s="137"/>
      <c r="K42" s="15"/>
      <c r="L42" s="15"/>
      <c r="M42" s="15"/>
      <c r="N42" s="15"/>
      <c r="O42" s="15"/>
      <c r="P42" s="15"/>
      <c r="Q42" s="15"/>
      <c r="R42" s="15"/>
      <c r="S42" s="15"/>
      <c r="T42" s="15"/>
      <c r="U42" s="15"/>
      <c r="V42" s="15"/>
      <c r="W42" s="15"/>
      <c r="X42" s="15"/>
      <c r="Y42" s="15"/>
      <c r="Z42" s="15"/>
      <c r="AA42" s="15"/>
      <c r="AB42" s="16"/>
    </row>
    <row r="43" spans="2:28" s="18" customFormat="1" x14ac:dyDescent="0.2">
      <c r="B43" s="19"/>
      <c r="C43" s="820" t="s">
        <v>52</v>
      </c>
      <c r="D43" s="821"/>
      <c r="E43" s="821"/>
      <c r="F43" s="821"/>
      <c r="G43" s="821"/>
      <c r="H43" s="821"/>
      <c r="I43" s="821"/>
      <c r="J43" s="821"/>
      <c r="K43" s="821"/>
      <c r="L43" s="821"/>
      <c r="M43" s="821"/>
      <c r="N43" s="821"/>
      <c r="O43" s="821"/>
      <c r="P43" s="821"/>
      <c r="Q43" s="821"/>
      <c r="R43" s="821"/>
      <c r="S43" s="821"/>
      <c r="T43" s="821"/>
      <c r="U43" s="821"/>
      <c r="V43" s="821"/>
      <c r="W43" s="821"/>
      <c r="X43" s="821"/>
      <c r="Y43" s="821"/>
      <c r="Z43" s="821"/>
      <c r="AA43" s="822"/>
      <c r="AB43" s="16"/>
    </row>
    <row r="44" spans="2:28" ht="15" thickBot="1" x14ac:dyDescent="0.25">
      <c r="B44" s="14"/>
      <c r="C44" s="1125"/>
      <c r="D44" s="1126"/>
      <c r="E44" s="1126"/>
      <c r="F44" s="1126"/>
      <c r="G44" s="1126"/>
      <c r="H44" s="1126"/>
      <c r="I44" s="1126"/>
      <c r="J44" s="1126"/>
      <c r="K44" s="1126"/>
      <c r="L44" s="1126"/>
      <c r="M44" s="1126"/>
      <c r="N44" s="1126"/>
      <c r="O44" s="1126"/>
      <c r="P44" s="1126"/>
      <c r="Q44" s="1126"/>
      <c r="R44" s="1126"/>
      <c r="S44" s="1126"/>
      <c r="T44" s="1126"/>
      <c r="U44" s="1126"/>
      <c r="V44" s="1126"/>
      <c r="W44" s="1126"/>
      <c r="X44" s="1126"/>
      <c r="Y44" s="1126"/>
      <c r="Z44" s="1126"/>
      <c r="AA44" s="1127"/>
      <c r="AB44" s="16"/>
    </row>
    <row r="45" spans="2:28" x14ac:dyDescent="0.2">
      <c r="B45" s="14"/>
      <c r="C45" s="972" t="s">
        <v>239</v>
      </c>
      <c r="D45" s="985"/>
      <c r="E45" s="985"/>
      <c r="F45" s="985"/>
      <c r="G45" s="985"/>
      <c r="H45" s="985"/>
      <c r="I45" s="985"/>
      <c r="J45" s="985"/>
      <c r="K45" s="985"/>
      <c r="L45" s="985"/>
      <c r="M45" s="985"/>
      <c r="N45" s="985"/>
      <c r="O45" s="985"/>
      <c r="P45" s="985"/>
      <c r="Q45" s="985"/>
      <c r="R45" s="985"/>
      <c r="S45" s="985"/>
      <c r="T45" s="985"/>
      <c r="U45" s="985"/>
      <c r="V45" s="985"/>
      <c r="W45" s="985"/>
      <c r="X45" s="985"/>
      <c r="Y45" s="985"/>
      <c r="Z45" s="985"/>
      <c r="AA45" s="986"/>
      <c r="AB45" s="16"/>
    </row>
    <row r="46" spans="2:28" x14ac:dyDescent="0.2">
      <c r="B46" s="14"/>
      <c r="C46" s="987"/>
      <c r="D46" s="988"/>
      <c r="E46" s="988"/>
      <c r="F46" s="988"/>
      <c r="G46" s="988"/>
      <c r="H46" s="988"/>
      <c r="I46" s="988"/>
      <c r="J46" s="988"/>
      <c r="K46" s="988"/>
      <c r="L46" s="988"/>
      <c r="M46" s="988"/>
      <c r="N46" s="988"/>
      <c r="O46" s="988"/>
      <c r="P46" s="988"/>
      <c r="Q46" s="988"/>
      <c r="R46" s="988"/>
      <c r="S46" s="988"/>
      <c r="T46" s="988"/>
      <c r="U46" s="988"/>
      <c r="V46" s="988"/>
      <c r="W46" s="988"/>
      <c r="X46" s="988"/>
      <c r="Y46" s="988"/>
      <c r="Z46" s="988"/>
      <c r="AA46" s="989"/>
      <c r="AB46" s="16"/>
    </row>
    <row r="47" spans="2:28" x14ac:dyDescent="0.2">
      <c r="B47" s="14"/>
      <c r="C47" s="987"/>
      <c r="D47" s="988"/>
      <c r="E47" s="988"/>
      <c r="F47" s="988"/>
      <c r="G47" s="988"/>
      <c r="H47" s="988"/>
      <c r="I47" s="988"/>
      <c r="J47" s="988"/>
      <c r="K47" s="988"/>
      <c r="L47" s="988"/>
      <c r="M47" s="988"/>
      <c r="N47" s="988"/>
      <c r="O47" s="988"/>
      <c r="P47" s="988"/>
      <c r="Q47" s="988"/>
      <c r="R47" s="988"/>
      <c r="S47" s="988"/>
      <c r="T47" s="988"/>
      <c r="U47" s="988"/>
      <c r="V47" s="988"/>
      <c r="W47" s="988"/>
      <c r="X47" s="988"/>
      <c r="Y47" s="988"/>
      <c r="Z47" s="988"/>
      <c r="AA47" s="989"/>
      <c r="AB47" s="16"/>
    </row>
    <row r="48" spans="2:28" x14ac:dyDescent="0.2">
      <c r="B48" s="14"/>
      <c r="C48" s="987"/>
      <c r="D48" s="988"/>
      <c r="E48" s="988"/>
      <c r="F48" s="988"/>
      <c r="G48" s="988"/>
      <c r="H48" s="988"/>
      <c r="I48" s="988"/>
      <c r="J48" s="988"/>
      <c r="K48" s="988"/>
      <c r="L48" s="988"/>
      <c r="M48" s="988"/>
      <c r="N48" s="988"/>
      <c r="O48" s="988"/>
      <c r="P48" s="988"/>
      <c r="Q48" s="988"/>
      <c r="R48" s="988"/>
      <c r="S48" s="988"/>
      <c r="T48" s="988"/>
      <c r="U48" s="988"/>
      <c r="V48" s="988"/>
      <c r="W48" s="988"/>
      <c r="X48" s="988"/>
      <c r="Y48" s="988"/>
      <c r="Z48" s="988"/>
      <c r="AA48" s="989"/>
      <c r="AB48" s="16"/>
    </row>
    <row r="49" spans="2:28" x14ac:dyDescent="0.2">
      <c r="B49" s="14"/>
      <c r="C49" s="987"/>
      <c r="D49" s="988"/>
      <c r="E49" s="988"/>
      <c r="F49" s="988"/>
      <c r="G49" s="988"/>
      <c r="H49" s="988"/>
      <c r="I49" s="988"/>
      <c r="J49" s="988"/>
      <c r="K49" s="988"/>
      <c r="L49" s="988"/>
      <c r="M49" s="988"/>
      <c r="N49" s="988"/>
      <c r="O49" s="988"/>
      <c r="P49" s="988"/>
      <c r="Q49" s="988"/>
      <c r="R49" s="988"/>
      <c r="S49" s="988"/>
      <c r="T49" s="988"/>
      <c r="U49" s="988"/>
      <c r="V49" s="988"/>
      <c r="W49" s="988"/>
      <c r="X49" s="988"/>
      <c r="Y49" s="988"/>
      <c r="Z49" s="988"/>
      <c r="AA49" s="989"/>
      <c r="AB49" s="16"/>
    </row>
    <row r="50" spans="2:28" x14ac:dyDescent="0.2">
      <c r="B50" s="14"/>
      <c r="C50" s="987"/>
      <c r="D50" s="988"/>
      <c r="E50" s="988"/>
      <c r="F50" s="988"/>
      <c r="G50" s="988"/>
      <c r="H50" s="988"/>
      <c r="I50" s="988"/>
      <c r="J50" s="988"/>
      <c r="K50" s="988"/>
      <c r="L50" s="988"/>
      <c r="M50" s="988"/>
      <c r="N50" s="988"/>
      <c r="O50" s="988"/>
      <c r="P50" s="988"/>
      <c r="Q50" s="988"/>
      <c r="R50" s="988"/>
      <c r="S50" s="988"/>
      <c r="T50" s="988"/>
      <c r="U50" s="988"/>
      <c r="V50" s="988"/>
      <c r="W50" s="988"/>
      <c r="X50" s="988"/>
      <c r="Y50" s="988"/>
      <c r="Z50" s="988"/>
      <c r="AA50" s="989"/>
      <c r="AB50" s="16"/>
    </row>
    <row r="51" spans="2:28" x14ac:dyDescent="0.2">
      <c r="B51" s="14"/>
      <c r="C51" s="987"/>
      <c r="D51" s="988"/>
      <c r="E51" s="988"/>
      <c r="F51" s="988"/>
      <c r="G51" s="988"/>
      <c r="H51" s="988"/>
      <c r="I51" s="988"/>
      <c r="J51" s="988"/>
      <c r="K51" s="988"/>
      <c r="L51" s="988"/>
      <c r="M51" s="988"/>
      <c r="N51" s="988"/>
      <c r="O51" s="988"/>
      <c r="P51" s="988"/>
      <c r="Q51" s="988"/>
      <c r="R51" s="988"/>
      <c r="S51" s="988"/>
      <c r="T51" s="988"/>
      <c r="U51" s="988"/>
      <c r="V51" s="988"/>
      <c r="W51" s="988"/>
      <c r="X51" s="988"/>
      <c r="Y51" s="988"/>
      <c r="Z51" s="988"/>
      <c r="AA51" s="989"/>
      <c r="AB51" s="16"/>
    </row>
    <row r="52" spans="2:28" x14ac:dyDescent="0.2">
      <c r="B52" s="14"/>
      <c r="C52" s="987"/>
      <c r="D52" s="988"/>
      <c r="E52" s="988"/>
      <c r="F52" s="988"/>
      <c r="G52" s="988"/>
      <c r="H52" s="988"/>
      <c r="I52" s="988"/>
      <c r="J52" s="988"/>
      <c r="K52" s="988"/>
      <c r="L52" s="988"/>
      <c r="M52" s="988"/>
      <c r="N52" s="988"/>
      <c r="O52" s="988"/>
      <c r="P52" s="988"/>
      <c r="Q52" s="988"/>
      <c r="R52" s="988"/>
      <c r="S52" s="988"/>
      <c r="T52" s="988"/>
      <c r="U52" s="988"/>
      <c r="V52" s="988"/>
      <c r="W52" s="988"/>
      <c r="X52" s="988"/>
      <c r="Y52" s="988"/>
      <c r="Z52" s="988"/>
      <c r="AA52" s="989"/>
      <c r="AB52" s="16"/>
    </row>
    <row r="53" spans="2:28" x14ac:dyDescent="0.2">
      <c r="B53" s="14"/>
      <c r="C53" s="987"/>
      <c r="D53" s="988"/>
      <c r="E53" s="988"/>
      <c r="F53" s="988"/>
      <c r="G53" s="988"/>
      <c r="H53" s="988"/>
      <c r="I53" s="988"/>
      <c r="J53" s="988"/>
      <c r="K53" s="988"/>
      <c r="L53" s="988"/>
      <c r="M53" s="988"/>
      <c r="N53" s="988"/>
      <c r="O53" s="988"/>
      <c r="P53" s="988"/>
      <c r="Q53" s="988"/>
      <c r="R53" s="988"/>
      <c r="S53" s="988"/>
      <c r="T53" s="988"/>
      <c r="U53" s="988"/>
      <c r="V53" s="988"/>
      <c r="W53" s="988"/>
      <c r="X53" s="988"/>
      <c r="Y53" s="988"/>
      <c r="Z53" s="988"/>
      <c r="AA53" s="989"/>
      <c r="AB53" s="16"/>
    </row>
    <row r="54" spans="2:28" x14ac:dyDescent="0.2">
      <c r="B54" s="14"/>
      <c r="C54" s="987"/>
      <c r="D54" s="988"/>
      <c r="E54" s="988"/>
      <c r="F54" s="988"/>
      <c r="G54" s="988"/>
      <c r="H54" s="988"/>
      <c r="I54" s="988"/>
      <c r="J54" s="988"/>
      <c r="K54" s="988"/>
      <c r="L54" s="988"/>
      <c r="M54" s="988"/>
      <c r="N54" s="988"/>
      <c r="O54" s="988"/>
      <c r="P54" s="988"/>
      <c r="Q54" s="988"/>
      <c r="R54" s="988"/>
      <c r="S54" s="988"/>
      <c r="T54" s="988"/>
      <c r="U54" s="988"/>
      <c r="V54" s="988"/>
      <c r="W54" s="988"/>
      <c r="X54" s="988"/>
      <c r="Y54" s="988"/>
      <c r="Z54" s="988"/>
      <c r="AA54" s="989"/>
      <c r="AB54" s="16"/>
    </row>
    <row r="55" spans="2:28" x14ac:dyDescent="0.2">
      <c r="B55" s="14"/>
      <c r="C55" s="987"/>
      <c r="D55" s="988"/>
      <c r="E55" s="988"/>
      <c r="F55" s="988"/>
      <c r="G55" s="988"/>
      <c r="H55" s="988"/>
      <c r="I55" s="988"/>
      <c r="J55" s="988"/>
      <c r="K55" s="988"/>
      <c r="L55" s="988"/>
      <c r="M55" s="988"/>
      <c r="N55" s="988"/>
      <c r="O55" s="988"/>
      <c r="P55" s="988"/>
      <c r="Q55" s="988"/>
      <c r="R55" s="988"/>
      <c r="S55" s="988"/>
      <c r="T55" s="988"/>
      <c r="U55" s="988"/>
      <c r="V55" s="988"/>
      <c r="W55" s="988"/>
      <c r="X55" s="988"/>
      <c r="Y55" s="988"/>
      <c r="Z55" s="988"/>
      <c r="AA55" s="989"/>
      <c r="AB55" s="16"/>
    </row>
    <row r="56" spans="2:28" x14ac:dyDescent="0.2">
      <c r="B56" s="14"/>
      <c r="C56" s="987"/>
      <c r="D56" s="988"/>
      <c r="E56" s="988"/>
      <c r="F56" s="988"/>
      <c r="G56" s="988"/>
      <c r="H56" s="988"/>
      <c r="I56" s="988"/>
      <c r="J56" s="988"/>
      <c r="K56" s="988"/>
      <c r="L56" s="988"/>
      <c r="M56" s="988"/>
      <c r="N56" s="988"/>
      <c r="O56" s="988"/>
      <c r="P56" s="988"/>
      <c r="Q56" s="988"/>
      <c r="R56" s="988"/>
      <c r="S56" s="988"/>
      <c r="T56" s="988"/>
      <c r="U56" s="988"/>
      <c r="V56" s="988"/>
      <c r="W56" s="988"/>
      <c r="X56" s="988"/>
      <c r="Y56" s="988"/>
      <c r="Z56" s="988"/>
      <c r="AA56" s="989"/>
      <c r="AB56" s="16"/>
    </row>
    <row r="57" spans="2:28" ht="15" thickBot="1" x14ac:dyDescent="0.25">
      <c r="B57" s="14"/>
      <c r="C57" s="990"/>
      <c r="D57" s="991"/>
      <c r="E57" s="991"/>
      <c r="F57" s="991"/>
      <c r="G57" s="991"/>
      <c r="H57" s="991"/>
      <c r="I57" s="991"/>
      <c r="J57" s="991"/>
      <c r="K57" s="991"/>
      <c r="L57" s="991"/>
      <c r="M57" s="991"/>
      <c r="N57" s="991"/>
      <c r="O57" s="991"/>
      <c r="P57" s="991"/>
      <c r="Q57" s="991"/>
      <c r="R57" s="991"/>
      <c r="S57" s="991"/>
      <c r="T57" s="991"/>
      <c r="U57" s="991"/>
      <c r="V57" s="991"/>
      <c r="W57" s="991"/>
      <c r="X57" s="991"/>
      <c r="Y57" s="991"/>
      <c r="Z57" s="991"/>
      <c r="AA57" s="992"/>
      <c r="AB57" s="16"/>
    </row>
    <row r="58" spans="2:28" x14ac:dyDescent="0.2">
      <c r="B58" s="20"/>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21"/>
    </row>
    <row r="59" spans="2:28" x14ac:dyDescent="0.2">
      <c r="B59" s="2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23"/>
    </row>
    <row r="60" spans="2:28" ht="15.75" x14ac:dyDescent="0.2">
      <c r="B60" s="24"/>
      <c r="C60" s="1128" t="s">
        <v>46</v>
      </c>
      <c r="D60" s="1128"/>
      <c r="E60" s="1128"/>
      <c r="F60" s="1128"/>
      <c r="G60" s="1128"/>
      <c r="H60" s="1128" t="s">
        <v>91</v>
      </c>
      <c r="I60" s="1128"/>
      <c r="J60" s="1128" t="s">
        <v>64</v>
      </c>
      <c r="K60" s="1128"/>
      <c r="L60" s="1128"/>
      <c r="M60" s="1128"/>
      <c r="N60" s="1128" t="s">
        <v>53</v>
      </c>
      <c r="O60" s="1128"/>
      <c r="P60" s="1128"/>
      <c r="Q60" s="1128"/>
      <c r="R60" s="1128"/>
      <c r="S60" s="1128"/>
      <c r="T60" s="1128"/>
      <c r="U60" s="1128"/>
      <c r="V60" s="1129" t="s">
        <v>54</v>
      </c>
      <c r="W60" s="1129"/>
      <c r="X60" s="1129"/>
      <c r="Y60" s="1129"/>
      <c r="Z60" s="1129"/>
      <c r="AA60" s="1129"/>
      <c r="AB60" s="25"/>
    </row>
    <row r="61" spans="2:28" ht="15.75" x14ac:dyDescent="0.2">
      <c r="B61" s="26"/>
      <c r="C61" s="1128"/>
      <c r="D61" s="1128"/>
      <c r="E61" s="1128"/>
      <c r="F61" s="1128"/>
      <c r="G61" s="1128"/>
      <c r="H61" s="1128"/>
      <c r="I61" s="1128"/>
      <c r="J61" s="1128"/>
      <c r="K61" s="1128"/>
      <c r="L61" s="1128"/>
      <c r="M61" s="1128"/>
      <c r="N61" s="1128"/>
      <c r="O61" s="1128"/>
      <c r="P61" s="1128"/>
      <c r="Q61" s="1128"/>
      <c r="R61" s="1128"/>
      <c r="S61" s="1128"/>
      <c r="T61" s="1128"/>
      <c r="U61" s="1128"/>
      <c r="V61" s="1129"/>
      <c r="W61" s="1129"/>
      <c r="X61" s="1129"/>
      <c r="Y61" s="1129"/>
      <c r="Z61" s="1129"/>
      <c r="AA61" s="1129"/>
      <c r="AB61" s="25"/>
    </row>
    <row r="62" spans="2:28" ht="15.75" x14ac:dyDescent="0.2">
      <c r="B62" s="26"/>
      <c r="C62" s="1128"/>
      <c r="D62" s="1128"/>
      <c r="E62" s="1128"/>
      <c r="F62" s="1128"/>
      <c r="G62" s="1128"/>
      <c r="H62" s="1128"/>
      <c r="I62" s="1128"/>
      <c r="J62" s="1128"/>
      <c r="K62" s="1128"/>
      <c r="L62" s="1128"/>
      <c r="M62" s="1128"/>
      <c r="N62" s="1128"/>
      <c r="O62" s="1128"/>
      <c r="P62" s="1128"/>
      <c r="Q62" s="1128"/>
      <c r="R62" s="1128"/>
      <c r="S62" s="1128"/>
      <c r="T62" s="1128"/>
      <c r="U62" s="1128"/>
      <c r="V62" s="1129"/>
      <c r="W62" s="1129"/>
      <c r="X62" s="1129"/>
      <c r="Y62" s="1129"/>
      <c r="Z62" s="1129"/>
      <c r="AA62" s="1129"/>
      <c r="AB62" s="25"/>
    </row>
    <row r="63" spans="2:28" s="165" customFormat="1" ht="67.900000000000006" customHeight="1" x14ac:dyDescent="0.25">
      <c r="B63" s="163"/>
      <c r="C63" s="1120" t="s">
        <v>231</v>
      </c>
      <c r="D63" s="1120"/>
      <c r="E63" s="1120"/>
      <c r="F63" s="1120"/>
      <c r="G63" s="1120"/>
      <c r="H63" s="1124">
        <v>1</v>
      </c>
      <c r="I63" s="1122"/>
      <c r="J63" s="1123">
        <f>+J36</f>
        <v>0.92592592592592593</v>
      </c>
      <c r="K63" s="1122"/>
      <c r="L63" s="1122"/>
      <c r="M63" s="1122"/>
      <c r="N63" s="1122" t="s">
        <v>240</v>
      </c>
      <c r="O63" s="1122"/>
      <c r="P63" s="1122"/>
      <c r="Q63" s="1122"/>
      <c r="R63" s="1122"/>
      <c r="S63" s="1122"/>
      <c r="T63" s="1122"/>
      <c r="U63" s="1122"/>
      <c r="V63" s="1122" t="s">
        <v>241</v>
      </c>
      <c r="W63" s="1122"/>
      <c r="X63" s="1122"/>
      <c r="Y63" s="1122"/>
      <c r="Z63" s="1122"/>
      <c r="AA63" s="1122"/>
      <c r="AB63" s="164"/>
    </row>
    <row r="64" spans="2:28" s="165" customFormat="1" ht="67.900000000000006" customHeight="1" x14ac:dyDescent="0.25">
      <c r="B64" s="163"/>
      <c r="C64" s="1120" t="s">
        <v>233</v>
      </c>
      <c r="D64" s="1120"/>
      <c r="E64" s="1120"/>
      <c r="F64" s="1120"/>
      <c r="G64" s="1120"/>
      <c r="H64" s="1121">
        <v>0.82399999999999995</v>
      </c>
      <c r="I64" s="1122"/>
      <c r="J64" s="1123">
        <f>+J37</f>
        <v>0.81481481481481477</v>
      </c>
      <c r="K64" s="1122"/>
      <c r="L64" s="1122"/>
      <c r="M64" s="1122"/>
      <c r="N64" s="1122" t="s">
        <v>242</v>
      </c>
      <c r="O64" s="1122"/>
      <c r="P64" s="1122"/>
      <c r="Q64" s="1122"/>
      <c r="R64" s="1122"/>
      <c r="S64" s="1122"/>
      <c r="T64" s="1122"/>
      <c r="U64" s="1122"/>
      <c r="V64" s="1122" t="s">
        <v>242</v>
      </c>
      <c r="W64" s="1122"/>
      <c r="X64" s="1122"/>
      <c r="Y64" s="1122"/>
      <c r="Z64" s="1122"/>
      <c r="AA64" s="1122"/>
      <c r="AB64" s="164"/>
    </row>
    <row r="65" spans="2:28" s="165" customFormat="1" ht="67.900000000000006" customHeight="1" x14ac:dyDescent="0.25">
      <c r="B65" s="163"/>
      <c r="C65" s="1120" t="s">
        <v>235</v>
      </c>
      <c r="D65" s="1120"/>
      <c r="E65" s="1120"/>
      <c r="F65" s="1120"/>
      <c r="G65" s="1120"/>
      <c r="H65" s="1121">
        <v>0.68799999999999994</v>
      </c>
      <c r="I65" s="1122"/>
      <c r="J65" s="1123">
        <f>+J38</f>
        <v>0.84</v>
      </c>
      <c r="K65" s="1122"/>
      <c r="L65" s="1122"/>
      <c r="M65" s="1122"/>
      <c r="N65" s="1122" t="s">
        <v>242</v>
      </c>
      <c r="O65" s="1122"/>
      <c r="P65" s="1122"/>
      <c r="Q65" s="1122"/>
      <c r="R65" s="1122"/>
      <c r="S65" s="1122"/>
      <c r="T65" s="1122"/>
      <c r="U65" s="1122"/>
      <c r="V65" s="1122" t="s">
        <v>242</v>
      </c>
      <c r="W65" s="1122"/>
      <c r="X65" s="1122"/>
      <c r="Y65" s="1122"/>
      <c r="Z65" s="1122"/>
      <c r="AA65" s="1122"/>
      <c r="AB65" s="164"/>
    </row>
    <row r="66" spans="2:28" s="165" customFormat="1" ht="67.900000000000006" customHeight="1" x14ac:dyDescent="0.25">
      <c r="B66" s="163"/>
      <c r="C66" s="1120" t="s">
        <v>237</v>
      </c>
      <c r="D66" s="1120"/>
      <c r="E66" s="1120"/>
      <c r="F66" s="1120"/>
      <c r="G66" s="1120"/>
      <c r="H66" s="1121">
        <v>0.71399999999999997</v>
      </c>
      <c r="I66" s="1122"/>
      <c r="J66" s="1124">
        <f>+J39</f>
        <v>1</v>
      </c>
      <c r="K66" s="1122"/>
      <c r="L66" s="1122"/>
      <c r="M66" s="1122"/>
      <c r="N66" s="1122" t="s">
        <v>240</v>
      </c>
      <c r="O66" s="1122"/>
      <c r="P66" s="1122"/>
      <c r="Q66" s="1122"/>
      <c r="R66" s="1122"/>
      <c r="S66" s="1122"/>
      <c r="T66" s="1122"/>
      <c r="U66" s="1122"/>
      <c r="V66" s="1122" t="s">
        <v>241</v>
      </c>
      <c r="W66" s="1122"/>
      <c r="X66" s="1122"/>
      <c r="Y66" s="1122"/>
      <c r="Z66" s="1122"/>
      <c r="AA66" s="1122"/>
      <c r="AB66" s="164"/>
    </row>
    <row r="67" spans="2:28" x14ac:dyDescent="0.2">
      <c r="B67" s="28"/>
      <c r="C67" s="138"/>
      <c r="D67" s="138"/>
      <c r="E67" s="138"/>
      <c r="F67" s="138"/>
      <c r="G67" s="138"/>
      <c r="H67" s="138"/>
      <c r="I67" s="138"/>
      <c r="J67" s="138"/>
      <c r="K67" s="138"/>
      <c r="L67" s="138"/>
      <c r="M67" s="138"/>
      <c r="N67" s="138"/>
      <c r="O67" s="138"/>
      <c r="P67" s="138"/>
      <c r="Q67" s="138"/>
      <c r="R67" s="138"/>
      <c r="S67" s="138"/>
      <c r="T67" s="138"/>
      <c r="U67" s="138"/>
      <c r="V67" s="138"/>
      <c r="W67" s="138"/>
      <c r="X67" s="138"/>
      <c r="Y67" s="138"/>
      <c r="Z67" s="138"/>
      <c r="AA67" s="138"/>
      <c r="AB67" s="29"/>
    </row>
    <row r="106" ht="6" customHeight="1" x14ac:dyDescent="0.2"/>
  </sheetData>
  <mergeCells count="97">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X31:Y31"/>
    <mergeCell ref="Z31:AA31"/>
    <mergeCell ref="C26:H26"/>
    <mergeCell ref="I26:AA26"/>
    <mergeCell ref="C28:H28"/>
    <mergeCell ref="I28:J28"/>
    <mergeCell ref="K28:N28"/>
    <mergeCell ref="O28:R28"/>
    <mergeCell ref="T28:V28"/>
    <mergeCell ref="X28:Z28"/>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C34:AA34"/>
    <mergeCell ref="C35:G35"/>
    <mergeCell ref="K35:AA35"/>
    <mergeCell ref="C36:G36"/>
    <mergeCell ref="K36:AA36"/>
    <mergeCell ref="C38:G38"/>
    <mergeCell ref="K38:AA38"/>
    <mergeCell ref="C39:G39"/>
    <mergeCell ref="K39:AA39"/>
    <mergeCell ref="C40:G40"/>
    <mergeCell ref="K40:AA40"/>
    <mergeCell ref="C43:AA44"/>
    <mergeCell ref="C45:AA57"/>
    <mergeCell ref="C60:G62"/>
    <mergeCell ref="H60:I62"/>
    <mergeCell ref="J60:M62"/>
    <mergeCell ref="N60:U62"/>
    <mergeCell ref="V60:AA62"/>
    <mergeCell ref="C64:G64"/>
    <mergeCell ref="H64:I64"/>
    <mergeCell ref="J64:M64"/>
    <mergeCell ref="N64:U64"/>
    <mergeCell ref="V64:AA64"/>
    <mergeCell ref="C63:G63"/>
    <mergeCell ref="H63:I63"/>
    <mergeCell ref="J63:M63"/>
    <mergeCell ref="N63:U63"/>
    <mergeCell ref="V63:AA63"/>
    <mergeCell ref="C66:G66"/>
    <mergeCell ref="H66:I66"/>
    <mergeCell ref="J66:M66"/>
    <mergeCell ref="N66:U66"/>
    <mergeCell ref="V66:AA66"/>
    <mergeCell ref="C65:G65"/>
    <mergeCell ref="H65:I65"/>
    <mergeCell ref="J65:M65"/>
    <mergeCell ref="N65:U65"/>
    <mergeCell ref="V65:AA65"/>
  </mergeCells>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P114"/>
  <sheetViews>
    <sheetView topLeftCell="A37" workbookViewId="0">
      <selection activeCell="H39" sqref="H39:J39"/>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9.5703125" style="1" customWidth="1"/>
    <col min="9" max="9" width="18.1406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32" width="3.7109375" style="1"/>
    <col min="33" max="33" width="68.140625" style="1" customWidth="1"/>
    <col min="34" max="38" width="12.28515625" style="1" customWidth="1"/>
    <col min="39" max="39" width="13.140625" style="1" customWidth="1"/>
    <col min="40" max="40" width="30.7109375" style="1" customWidth="1"/>
    <col min="41" max="41" width="24.5703125" style="1" customWidth="1"/>
    <col min="42" max="42" width="16.85546875" style="1" customWidth="1"/>
    <col min="43" max="16384" width="3.7109375" style="1"/>
  </cols>
  <sheetData>
    <row r="1" spans="2:28" ht="15" thickBot="1" x14ac:dyDescent="0.25">
      <c r="B1" s="2"/>
      <c r="C1" s="2"/>
      <c r="D1" s="2"/>
      <c r="E1" s="2"/>
      <c r="F1" s="2"/>
    </row>
    <row r="2" spans="2:28" ht="45.75" customHeight="1" x14ac:dyDescent="0.2">
      <c r="B2" s="719"/>
      <c r="C2" s="720"/>
      <c r="D2" s="720"/>
      <c r="E2" s="720"/>
      <c r="F2" s="720"/>
      <c r="G2" s="720"/>
      <c r="H2" s="725" t="s">
        <v>0</v>
      </c>
      <c r="I2" s="725"/>
      <c r="J2" s="725"/>
      <c r="K2" s="725"/>
      <c r="L2" s="725"/>
      <c r="M2" s="725"/>
      <c r="N2" s="725"/>
      <c r="O2" s="725"/>
      <c r="P2" s="725"/>
      <c r="Q2" s="725"/>
      <c r="R2" s="725"/>
      <c r="S2" s="725"/>
      <c r="T2" s="725"/>
      <c r="U2" s="725"/>
      <c r="V2" s="725"/>
      <c r="W2" s="725"/>
      <c r="X2" s="725"/>
      <c r="Y2" s="725"/>
      <c r="Z2" s="725"/>
      <c r="AA2" s="725"/>
      <c r="AB2" s="726"/>
    </row>
    <row r="3" spans="2:28" ht="15" x14ac:dyDescent="0.2">
      <c r="B3" s="721"/>
      <c r="C3" s="722"/>
      <c r="D3" s="722"/>
      <c r="E3" s="722"/>
      <c r="F3" s="722"/>
      <c r="G3" s="722"/>
      <c r="H3" s="727" t="s">
        <v>1</v>
      </c>
      <c r="I3" s="727"/>
      <c r="J3" s="727"/>
      <c r="K3" s="727"/>
      <c r="L3" s="727"/>
      <c r="M3" s="727"/>
      <c r="N3" s="727"/>
      <c r="O3" s="727"/>
      <c r="P3" s="727" t="s">
        <v>2</v>
      </c>
      <c r="Q3" s="727"/>
      <c r="R3" s="727"/>
      <c r="S3" s="727"/>
      <c r="T3" s="727"/>
      <c r="U3" s="727"/>
      <c r="V3" s="727"/>
      <c r="W3" s="727"/>
      <c r="X3" s="727"/>
      <c r="Y3" s="727"/>
      <c r="Z3" s="727"/>
      <c r="AA3" s="727"/>
      <c r="AB3" s="728"/>
    </row>
    <row r="4" spans="2:28" ht="15.75" thickBot="1" x14ac:dyDescent="0.25">
      <c r="B4" s="723"/>
      <c r="C4" s="724"/>
      <c r="D4" s="724"/>
      <c r="E4" s="724"/>
      <c r="F4" s="724"/>
      <c r="G4" s="724"/>
      <c r="H4" s="729" t="s">
        <v>3</v>
      </c>
      <c r="I4" s="729"/>
      <c r="J4" s="729"/>
      <c r="K4" s="729"/>
      <c r="L4" s="729"/>
      <c r="M4" s="729"/>
      <c r="N4" s="729"/>
      <c r="O4" s="729"/>
      <c r="P4" s="729"/>
      <c r="Q4" s="729"/>
      <c r="R4" s="729"/>
      <c r="S4" s="729"/>
      <c r="T4" s="729"/>
      <c r="U4" s="729"/>
      <c r="V4" s="729"/>
      <c r="W4" s="729"/>
      <c r="X4" s="729"/>
      <c r="Y4" s="729"/>
      <c r="Z4" s="729"/>
      <c r="AA4" s="729"/>
      <c r="AB4" s="730"/>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666" t="s">
        <v>4</v>
      </c>
      <c r="D7" s="667"/>
      <c r="E7" s="667"/>
      <c r="F7" s="667"/>
      <c r="G7" s="667"/>
      <c r="H7" s="668"/>
      <c r="I7" s="700" t="s">
        <v>243</v>
      </c>
      <c r="J7" s="701"/>
      <c r="K7" s="701"/>
      <c r="L7" s="701"/>
      <c r="M7" s="701"/>
      <c r="N7" s="701"/>
      <c r="O7" s="701"/>
      <c r="P7" s="701"/>
      <c r="Q7" s="701"/>
      <c r="R7" s="701"/>
      <c r="S7" s="701"/>
      <c r="T7" s="701"/>
      <c r="U7" s="701"/>
      <c r="V7" s="701"/>
      <c r="W7" s="701"/>
      <c r="X7" s="701"/>
      <c r="Y7" s="701"/>
      <c r="Z7" s="701"/>
      <c r="AA7" s="702"/>
      <c r="AB7" s="10"/>
    </row>
    <row r="8" spans="2:28" ht="15.75" thickBot="1" x14ac:dyDescent="0.25">
      <c r="B8" s="9"/>
      <c r="C8" s="669"/>
      <c r="D8" s="670"/>
      <c r="E8" s="670"/>
      <c r="F8" s="670"/>
      <c r="G8" s="670"/>
      <c r="H8" s="671"/>
      <c r="I8" s="703"/>
      <c r="J8" s="704"/>
      <c r="K8" s="704"/>
      <c r="L8" s="704"/>
      <c r="M8" s="704"/>
      <c r="N8" s="704"/>
      <c r="O8" s="704"/>
      <c r="P8" s="704"/>
      <c r="Q8" s="704"/>
      <c r="R8" s="704"/>
      <c r="S8" s="704"/>
      <c r="T8" s="704"/>
      <c r="U8" s="704"/>
      <c r="V8" s="704"/>
      <c r="W8" s="704"/>
      <c r="X8" s="704"/>
      <c r="Y8" s="704"/>
      <c r="Z8" s="704"/>
      <c r="AA8" s="705"/>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666" t="s">
        <v>6</v>
      </c>
      <c r="D10" s="667"/>
      <c r="E10" s="667"/>
      <c r="F10" s="667"/>
      <c r="G10" s="667"/>
      <c r="H10" s="668"/>
      <c r="I10" s="711" t="s">
        <v>244</v>
      </c>
      <c r="J10" s="712"/>
      <c r="K10" s="712"/>
      <c r="L10" s="712"/>
      <c r="M10" s="712"/>
      <c r="N10" s="712"/>
      <c r="O10" s="712"/>
      <c r="P10" s="712"/>
      <c r="Q10" s="713"/>
      <c r="R10" s="708" t="s">
        <v>8</v>
      </c>
      <c r="S10" s="709"/>
      <c r="T10" s="709"/>
      <c r="U10" s="710"/>
      <c r="V10" s="608" t="s">
        <v>9</v>
      </c>
      <c r="W10" s="609"/>
      <c r="X10" s="609"/>
      <c r="Y10" s="609"/>
      <c r="Z10" s="609"/>
      <c r="AA10" s="610"/>
      <c r="AB10" s="10"/>
    </row>
    <row r="11" spans="2:28" ht="28.5" customHeight="1" thickBot="1" x14ac:dyDescent="0.25">
      <c r="B11" s="9"/>
      <c r="C11" s="669"/>
      <c r="D11" s="670"/>
      <c r="E11" s="670"/>
      <c r="F11" s="670"/>
      <c r="G11" s="670"/>
      <c r="H11" s="671"/>
      <c r="I11" s="714"/>
      <c r="J11" s="715"/>
      <c r="K11" s="715"/>
      <c r="L11" s="715"/>
      <c r="M11" s="715"/>
      <c r="N11" s="715"/>
      <c r="O11" s="715"/>
      <c r="P11" s="715"/>
      <c r="Q11" s="716"/>
      <c r="R11" s="640" t="s">
        <v>245</v>
      </c>
      <c r="S11" s="717"/>
      <c r="T11" s="717"/>
      <c r="U11" s="718"/>
      <c r="V11" s="699" t="s">
        <v>69</v>
      </c>
      <c r="W11" s="706"/>
      <c r="X11" s="706"/>
      <c r="Y11" s="706"/>
      <c r="Z11" s="706"/>
      <c r="AA11" s="707"/>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666" t="s">
        <v>11</v>
      </c>
      <c r="D13" s="667"/>
      <c r="E13" s="667"/>
      <c r="F13" s="667"/>
      <c r="G13" s="667"/>
      <c r="H13" s="668"/>
      <c r="I13" s="672" t="s">
        <v>246</v>
      </c>
      <c r="J13" s="673"/>
      <c r="K13" s="673"/>
      <c r="L13" s="673"/>
      <c r="M13" s="673"/>
      <c r="N13" s="673"/>
      <c r="O13" s="673"/>
      <c r="P13" s="673"/>
      <c r="Q13" s="673"/>
      <c r="R13" s="673"/>
      <c r="S13" s="674"/>
      <c r="T13" s="666" t="s">
        <v>13</v>
      </c>
      <c r="U13" s="667"/>
      <c r="V13" s="667"/>
      <c r="W13" s="667"/>
      <c r="X13" s="667"/>
      <c r="Y13" s="667"/>
      <c r="Z13" s="667"/>
      <c r="AA13" s="668"/>
      <c r="AB13" s="16"/>
    </row>
    <row r="14" spans="2:28" ht="30" customHeight="1" thickBot="1" x14ac:dyDescent="0.25">
      <c r="B14" s="14"/>
      <c r="C14" s="669"/>
      <c r="D14" s="670"/>
      <c r="E14" s="670"/>
      <c r="F14" s="670"/>
      <c r="G14" s="670"/>
      <c r="H14" s="671"/>
      <c r="I14" s="675"/>
      <c r="J14" s="676"/>
      <c r="K14" s="676"/>
      <c r="L14" s="676"/>
      <c r="M14" s="676"/>
      <c r="N14" s="676"/>
      <c r="O14" s="676"/>
      <c r="P14" s="676"/>
      <c r="Q14" s="676"/>
      <c r="R14" s="676"/>
      <c r="S14" s="677"/>
      <c r="T14" s="678" t="s">
        <v>71</v>
      </c>
      <c r="U14" s="679"/>
      <c r="V14" s="679"/>
      <c r="W14" s="679"/>
      <c r="X14" s="679"/>
      <c r="Y14" s="679"/>
      <c r="Z14" s="679"/>
      <c r="AA14" s="680"/>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629" t="s">
        <v>15</v>
      </c>
      <c r="D16" s="630"/>
      <c r="E16" s="630"/>
      <c r="F16" s="630"/>
      <c r="G16" s="630"/>
      <c r="H16" s="631"/>
      <c r="I16" s="632" t="s">
        <v>247</v>
      </c>
      <c r="J16" s="633"/>
      <c r="K16" s="633"/>
      <c r="L16" s="633"/>
      <c r="M16" s="633"/>
      <c r="N16" s="633"/>
      <c r="O16" s="633"/>
      <c r="P16" s="633"/>
      <c r="Q16" s="633"/>
      <c r="R16" s="633"/>
      <c r="S16" s="633"/>
      <c r="T16" s="633"/>
      <c r="U16" s="633"/>
      <c r="V16" s="633"/>
      <c r="W16" s="633"/>
      <c r="X16" s="633"/>
      <c r="Y16" s="633"/>
      <c r="Z16" s="633"/>
      <c r="AA16" s="634"/>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87" customHeight="1" thickBot="1" x14ac:dyDescent="0.25">
      <c r="B18" s="14"/>
      <c r="C18" s="629" t="s">
        <v>73</v>
      </c>
      <c r="D18" s="630"/>
      <c r="E18" s="630"/>
      <c r="F18" s="630"/>
      <c r="G18" s="630"/>
      <c r="H18" s="631"/>
      <c r="I18" s="632" t="s">
        <v>248</v>
      </c>
      <c r="J18" s="633"/>
      <c r="K18" s="633"/>
      <c r="L18" s="633"/>
      <c r="M18" s="633"/>
      <c r="N18" s="633"/>
      <c r="O18" s="633"/>
      <c r="P18" s="633"/>
      <c r="Q18" s="633"/>
      <c r="R18" s="633"/>
      <c r="S18" s="633"/>
      <c r="T18" s="633"/>
      <c r="U18" s="633"/>
      <c r="V18" s="633"/>
      <c r="W18" s="633"/>
      <c r="X18" s="633"/>
      <c r="Y18" s="633"/>
      <c r="Z18" s="633"/>
      <c r="AA18" s="634"/>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684" t="s">
        <v>19</v>
      </c>
      <c r="D20" s="685"/>
      <c r="E20" s="685"/>
      <c r="F20" s="685"/>
      <c r="G20" s="685"/>
      <c r="H20" s="686"/>
      <c r="I20" s="690" t="s">
        <v>249</v>
      </c>
      <c r="J20" s="691"/>
      <c r="K20" s="691"/>
      <c r="L20" s="692"/>
      <c r="M20" s="608" t="s">
        <v>21</v>
      </c>
      <c r="N20" s="609"/>
      <c r="O20" s="609"/>
      <c r="P20" s="609"/>
      <c r="Q20" s="609"/>
      <c r="R20" s="609"/>
      <c r="S20" s="610"/>
      <c r="T20" s="608" t="s">
        <v>22</v>
      </c>
      <c r="U20" s="609"/>
      <c r="V20" s="609"/>
      <c r="W20" s="609"/>
      <c r="X20" s="609"/>
      <c r="Y20" s="609"/>
      <c r="Z20" s="609"/>
      <c r="AA20" s="610"/>
      <c r="AB20" s="16"/>
    </row>
    <row r="21" spans="2:28" ht="30.75" customHeight="1" thickBot="1" x14ac:dyDescent="0.25">
      <c r="B21" s="14"/>
      <c r="C21" s="687"/>
      <c r="D21" s="688"/>
      <c r="E21" s="688"/>
      <c r="F21" s="688"/>
      <c r="G21" s="688"/>
      <c r="H21" s="689"/>
      <c r="I21" s="693"/>
      <c r="J21" s="694"/>
      <c r="K21" s="694"/>
      <c r="L21" s="695"/>
      <c r="M21" s="966" t="s">
        <v>176</v>
      </c>
      <c r="N21" s="967"/>
      <c r="O21" s="967"/>
      <c r="P21" s="967"/>
      <c r="Q21" s="967"/>
      <c r="R21" s="967"/>
      <c r="S21" s="968"/>
      <c r="T21" s="966" t="s">
        <v>157</v>
      </c>
      <c r="U21" s="967"/>
      <c r="V21" s="967"/>
      <c r="W21" s="967"/>
      <c r="X21" s="967"/>
      <c r="Y21" s="967"/>
      <c r="Z21" s="968"/>
      <c r="AA21" s="166"/>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608" t="s">
        <v>25</v>
      </c>
      <c r="D23" s="609"/>
      <c r="E23" s="609"/>
      <c r="F23" s="609"/>
      <c r="G23" s="609"/>
      <c r="H23" s="609"/>
      <c r="I23" s="610"/>
      <c r="J23" s="608" t="s">
        <v>26</v>
      </c>
      <c r="K23" s="609"/>
      <c r="L23" s="609"/>
      <c r="M23" s="609"/>
      <c r="N23" s="609"/>
      <c r="O23" s="609"/>
      <c r="P23" s="610"/>
      <c r="Q23" s="608" t="s">
        <v>27</v>
      </c>
      <c r="R23" s="609"/>
      <c r="S23" s="609"/>
      <c r="T23" s="609"/>
      <c r="U23" s="609"/>
      <c r="V23" s="609"/>
      <c r="W23" s="609"/>
      <c r="X23" s="609"/>
      <c r="Y23" s="609"/>
      <c r="Z23" s="609"/>
      <c r="AA23" s="610"/>
      <c r="AB23" s="16"/>
    </row>
    <row r="24" spans="2:28" ht="15.75" customHeight="1" thickBot="1" x14ac:dyDescent="0.25">
      <c r="B24" s="14"/>
      <c r="C24" s="611" t="s">
        <v>250</v>
      </c>
      <c r="D24" s="612"/>
      <c r="E24" s="612"/>
      <c r="F24" s="612"/>
      <c r="G24" s="612"/>
      <c r="H24" s="612"/>
      <c r="I24" s="613"/>
      <c r="J24" s="611" t="s">
        <v>251</v>
      </c>
      <c r="K24" s="612"/>
      <c r="L24" s="612"/>
      <c r="M24" s="612"/>
      <c r="N24" s="612"/>
      <c r="O24" s="612"/>
      <c r="P24" s="613"/>
      <c r="Q24" s="1137" t="s">
        <v>252</v>
      </c>
      <c r="R24" s="648"/>
      <c r="S24" s="648"/>
      <c r="T24" s="648"/>
      <c r="U24" s="648"/>
      <c r="V24" s="648"/>
      <c r="W24" s="648"/>
      <c r="X24" s="648"/>
      <c r="Y24" s="648"/>
      <c r="Z24" s="648"/>
      <c r="AA24" s="650"/>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629" t="s">
        <v>31</v>
      </c>
      <c r="D26" s="630"/>
      <c r="E26" s="630"/>
      <c r="F26" s="630"/>
      <c r="G26" s="630"/>
      <c r="H26" s="631"/>
      <c r="I26" s="632" t="s">
        <v>253</v>
      </c>
      <c r="J26" s="633"/>
      <c r="K26" s="633"/>
      <c r="L26" s="633"/>
      <c r="M26" s="633"/>
      <c r="N26" s="633"/>
      <c r="O26" s="633"/>
      <c r="P26" s="633"/>
      <c r="Q26" s="633"/>
      <c r="R26" s="633"/>
      <c r="S26" s="633"/>
      <c r="T26" s="633"/>
      <c r="U26" s="633"/>
      <c r="V26" s="633"/>
      <c r="W26" s="633"/>
      <c r="X26" s="633"/>
      <c r="Y26" s="633"/>
      <c r="Z26" s="633"/>
      <c r="AA26" s="634"/>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629" t="s">
        <v>254</v>
      </c>
      <c r="D28" s="630"/>
      <c r="E28" s="630"/>
      <c r="F28" s="630"/>
      <c r="G28" s="630"/>
      <c r="H28" s="631"/>
      <c r="I28" s="640">
        <v>1</v>
      </c>
      <c r="J28" s="632"/>
      <c r="K28" s="617" t="s">
        <v>34</v>
      </c>
      <c r="L28" s="618"/>
      <c r="M28" s="618"/>
      <c r="N28" s="619"/>
      <c r="O28" s="683" t="s">
        <v>35</v>
      </c>
      <c r="P28" s="681"/>
      <c r="Q28" s="681"/>
      <c r="R28" s="682"/>
      <c r="S28" s="117" t="s">
        <v>37</v>
      </c>
      <c r="T28" s="681" t="s">
        <v>36</v>
      </c>
      <c r="U28" s="681"/>
      <c r="V28" s="682"/>
      <c r="W28" s="31"/>
      <c r="X28" s="635" t="s">
        <v>38</v>
      </c>
      <c r="Y28" s="636"/>
      <c r="Z28" s="637"/>
      <c r="AA28" s="30"/>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651" t="s">
        <v>39</v>
      </c>
      <c r="D30" s="652"/>
      <c r="E30" s="652"/>
      <c r="F30" s="652"/>
      <c r="G30" s="652"/>
      <c r="H30" s="652"/>
      <c r="I30" s="652"/>
      <c r="J30" s="653"/>
      <c r="K30" s="660" t="s">
        <v>40</v>
      </c>
      <c r="L30" s="661"/>
      <c r="M30" s="661"/>
      <c r="N30" s="661"/>
      <c r="O30" s="661"/>
      <c r="P30" s="661"/>
      <c r="Q30" s="661"/>
      <c r="R30" s="661"/>
      <c r="S30" s="662" t="s">
        <v>41</v>
      </c>
      <c r="T30" s="662"/>
      <c r="U30" s="662"/>
      <c r="V30" s="662"/>
      <c r="W30" s="662"/>
      <c r="X30" s="663" t="s">
        <v>42</v>
      </c>
      <c r="Y30" s="663"/>
      <c r="Z30" s="663"/>
      <c r="AA30" s="664"/>
      <c r="AB30" s="16"/>
    </row>
    <row r="31" spans="2:28" ht="14.25" customHeight="1" x14ac:dyDescent="0.2">
      <c r="B31" s="14"/>
      <c r="C31" s="654"/>
      <c r="D31" s="655"/>
      <c r="E31" s="655"/>
      <c r="F31" s="655"/>
      <c r="G31" s="655"/>
      <c r="H31" s="655"/>
      <c r="I31" s="655"/>
      <c r="J31" s="656"/>
      <c r="K31" s="665" t="s">
        <v>43</v>
      </c>
      <c r="L31" s="638"/>
      <c r="M31" s="638"/>
      <c r="N31" s="638"/>
      <c r="O31" s="638" t="s">
        <v>44</v>
      </c>
      <c r="P31" s="638"/>
      <c r="Q31" s="638"/>
      <c r="R31" s="638"/>
      <c r="S31" s="638" t="s">
        <v>43</v>
      </c>
      <c r="T31" s="638"/>
      <c r="U31" s="638" t="s">
        <v>44</v>
      </c>
      <c r="V31" s="638"/>
      <c r="W31" s="638"/>
      <c r="X31" s="638" t="s">
        <v>43</v>
      </c>
      <c r="Y31" s="638"/>
      <c r="Z31" s="638" t="s">
        <v>44</v>
      </c>
      <c r="AA31" s="639"/>
      <c r="AB31" s="16"/>
    </row>
    <row r="32" spans="2:28" ht="15" customHeight="1" thickBot="1" x14ac:dyDescent="0.25">
      <c r="B32" s="14"/>
      <c r="C32" s="657"/>
      <c r="D32" s="658"/>
      <c r="E32" s="658"/>
      <c r="F32" s="658"/>
      <c r="G32" s="658"/>
      <c r="H32" s="658"/>
      <c r="I32" s="658"/>
      <c r="J32" s="659"/>
      <c r="K32" s="896">
        <v>0</v>
      </c>
      <c r="L32" s="648"/>
      <c r="M32" s="648"/>
      <c r="N32" s="648"/>
      <c r="O32" s="649">
        <v>0.89</v>
      </c>
      <c r="P32" s="648"/>
      <c r="Q32" s="648"/>
      <c r="R32" s="648"/>
      <c r="S32" s="649">
        <v>0.9</v>
      </c>
      <c r="T32" s="648"/>
      <c r="U32" s="649">
        <v>0.99</v>
      </c>
      <c r="V32" s="648"/>
      <c r="W32" s="648"/>
      <c r="X32" s="649">
        <v>1</v>
      </c>
      <c r="Y32" s="648"/>
      <c r="Z32" s="649">
        <v>1.1000000000000001</v>
      </c>
      <c r="AA32" s="650"/>
      <c r="AB32" s="16"/>
    </row>
    <row r="33" spans="2:42"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42" s="18" customFormat="1" ht="15.75" thickBot="1" x14ac:dyDescent="0.25">
      <c r="B34" s="19"/>
      <c r="C34" s="1008" t="s">
        <v>45</v>
      </c>
      <c r="D34" s="1009"/>
      <c r="E34" s="1009"/>
      <c r="F34" s="1009"/>
      <c r="G34" s="1009"/>
      <c r="H34" s="1009"/>
      <c r="I34" s="1009"/>
      <c r="J34" s="1009"/>
      <c r="K34" s="1009"/>
      <c r="L34" s="1009"/>
      <c r="M34" s="1009"/>
      <c r="N34" s="1009"/>
      <c r="O34" s="1009"/>
      <c r="P34" s="1009"/>
      <c r="Q34" s="1009"/>
      <c r="R34" s="1009"/>
      <c r="S34" s="1009"/>
      <c r="T34" s="1009"/>
      <c r="U34" s="1009"/>
      <c r="V34" s="1009"/>
      <c r="W34" s="1009"/>
      <c r="X34" s="1009"/>
      <c r="Y34" s="1009"/>
      <c r="Z34" s="1009"/>
      <c r="AA34" s="1010"/>
      <c r="AB34" s="16"/>
    </row>
    <row r="35" spans="2:42" s="18" customFormat="1" ht="69" customHeight="1" thickBot="1" x14ac:dyDescent="0.25">
      <c r="B35" s="19"/>
      <c r="C35" s="1008" t="s">
        <v>46</v>
      </c>
      <c r="D35" s="1009"/>
      <c r="E35" s="1009"/>
      <c r="F35" s="1009"/>
      <c r="G35" s="1010"/>
      <c r="H35" s="167" t="s">
        <v>255</v>
      </c>
      <c r="I35" s="167" t="s">
        <v>256</v>
      </c>
      <c r="J35" s="167" t="s">
        <v>49</v>
      </c>
      <c r="K35" s="1146" t="s">
        <v>50</v>
      </c>
      <c r="L35" s="1147"/>
      <c r="M35" s="1147"/>
      <c r="N35" s="1147"/>
      <c r="O35" s="1147"/>
      <c r="P35" s="1147"/>
      <c r="Q35" s="1147"/>
      <c r="R35" s="1147"/>
      <c r="S35" s="1147"/>
      <c r="T35" s="1147"/>
      <c r="U35" s="1147"/>
      <c r="V35" s="1147"/>
      <c r="W35" s="1147"/>
      <c r="X35" s="1147"/>
      <c r="Y35" s="1147"/>
      <c r="Z35" s="1147"/>
      <c r="AA35" s="1148"/>
      <c r="AB35" s="16"/>
    </row>
    <row r="36" spans="2:42" s="18" customFormat="1" ht="248.25" customHeight="1" thickBot="1" x14ac:dyDescent="0.25">
      <c r="B36" s="19"/>
      <c r="C36" s="973" t="s">
        <v>257</v>
      </c>
      <c r="D36" s="974"/>
      <c r="E36" s="974"/>
      <c r="F36" s="974"/>
      <c r="G36" s="975"/>
      <c r="H36" s="168">
        <v>367.86</v>
      </c>
      <c r="I36" s="169">
        <v>360</v>
      </c>
      <c r="J36" s="170">
        <f>H36/I36</f>
        <v>1.0218333333333334</v>
      </c>
      <c r="K36" s="1143" t="s">
        <v>258</v>
      </c>
      <c r="L36" s="1144"/>
      <c r="M36" s="1144"/>
      <c r="N36" s="1144"/>
      <c r="O36" s="1144"/>
      <c r="P36" s="1144"/>
      <c r="Q36" s="1144"/>
      <c r="R36" s="1144"/>
      <c r="S36" s="1144"/>
      <c r="T36" s="1144"/>
      <c r="U36" s="1144"/>
      <c r="V36" s="1144"/>
      <c r="W36" s="1144"/>
      <c r="X36" s="1144"/>
      <c r="Y36" s="1144"/>
      <c r="Z36" s="1144"/>
      <c r="AA36" s="1145"/>
      <c r="AB36" s="16"/>
      <c r="AG36" s="171"/>
    </row>
    <row r="37" spans="2:42" s="18" customFormat="1" ht="144.75" customHeight="1" thickBot="1" x14ac:dyDescent="0.25">
      <c r="B37" s="19"/>
      <c r="C37" s="973" t="s">
        <v>259</v>
      </c>
      <c r="D37" s="974"/>
      <c r="E37" s="974"/>
      <c r="F37" s="974"/>
      <c r="G37" s="975"/>
      <c r="H37" s="172">
        <v>49.93</v>
      </c>
      <c r="I37" s="173">
        <v>40</v>
      </c>
      <c r="J37" s="170">
        <f>H37/I37</f>
        <v>1.2482500000000001</v>
      </c>
      <c r="K37" s="1143" t="s">
        <v>260</v>
      </c>
      <c r="L37" s="1144"/>
      <c r="M37" s="1144"/>
      <c r="N37" s="1144"/>
      <c r="O37" s="1144"/>
      <c r="P37" s="1144"/>
      <c r="Q37" s="1144"/>
      <c r="R37" s="1144"/>
      <c r="S37" s="1144"/>
      <c r="T37" s="1144"/>
      <c r="U37" s="1144"/>
      <c r="V37" s="1144"/>
      <c r="W37" s="1144"/>
      <c r="X37" s="1144"/>
      <c r="Y37" s="1144"/>
      <c r="Z37" s="1144"/>
      <c r="AA37" s="1145"/>
      <c r="AB37" s="16"/>
    </row>
    <row r="38" spans="2:42" s="18" customFormat="1" ht="156" customHeight="1" thickBot="1" x14ac:dyDescent="0.25">
      <c r="B38" s="19"/>
      <c r="C38" s="973" t="s">
        <v>261</v>
      </c>
      <c r="D38" s="974"/>
      <c r="E38" s="974"/>
      <c r="F38" s="974"/>
      <c r="G38" s="975"/>
      <c r="H38" s="172">
        <v>43.41</v>
      </c>
      <c r="I38" s="173">
        <v>37</v>
      </c>
      <c r="J38" s="170">
        <f t="shared" ref="J38:J39" si="0">H38/I38</f>
        <v>1.1732432432432431</v>
      </c>
      <c r="K38" s="1143" t="s">
        <v>262</v>
      </c>
      <c r="L38" s="1144"/>
      <c r="M38" s="1144"/>
      <c r="N38" s="1144"/>
      <c r="O38" s="1144"/>
      <c r="P38" s="1144"/>
      <c r="Q38" s="1144"/>
      <c r="R38" s="1144"/>
      <c r="S38" s="1144"/>
      <c r="T38" s="1144"/>
      <c r="U38" s="1144"/>
      <c r="V38" s="1144"/>
      <c r="W38" s="1144"/>
      <c r="X38" s="1144"/>
      <c r="Y38" s="1144"/>
      <c r="Z38" s="1144"/>
      <c r="AA38" s="1145"/>
      <c r="AB38" s="16"/>
    </row>
    <row r="39" spans="2:42" s="18" customFormat="1" ht="115.5" customHeight="1" thickBot="1" x14ac:dyDescent="0.25">
      <c r="B39" s="19"/>
      <c r="C39" s="973" t="s">
        <v>263</v>
      </c>
      <c r="D39" s="974"/>
      <c r="E39" s="974"/>
      <c r="F39" s="974"/>
      <c r="G39" s="975"/>
      <c r="H39" s="172">
        <v>54.38</v>
      </c>
      <c r="I39" s="173">
        <v>2.06</v>
      </c>
      <c r="J39" s="170">
        <f t="shared" si="0"/>
        <v>26.398058252427184</v>
      </c>
      <c r="K39" s="1143" t="s">
        <v>264</v>
      </c>
      <c r="L39" s="1144"/>
      <c r="M39" s="1144"/>
      <c r="N39" s="1144"/>
      <c r="O39" s="1144"/>
      <c r="P39" s="1144"/>
      <c r="Q39" s="1144"/>
      <c r="R39" s="1144"/>
      <c r="S39" s="1144"/>
      <c r="T39" s="1144"/>
      <c r="U39" s="1144"/>
      <c r="V39" s="1144"/>
      <c r="W39" s="1144"/>
      <c r="X39" s="1144"/>
      <c r="Y39" s="1144"/>
      <c r="Z39" s="1144"/>
      <c r="AA39" s="1145"/>
      <c r="AB39" s="16"/>
      <c r="AG39" s="174"/>
    </row>
    <row r="40" spans="2:42" s="18" customFormat="1" ht="15.75" customHeight="1" thickBot="1" x14ac:dyDescent="0.3">
      <c r="B40" s="19"/>
      <c r="C40" s="1002" t="s">
        <v>51</v>
      </c>
      <c r="D40" s="1003"/>
      <c r="E40" s="1003"/>
      <c r="F40" s="1003"/>
      <c r="G40" s="1004"/>
      <c r="H40" s="175">
        <f>+H36+H37+H38+H39</f>
        <v>515.58000000000004</v>
      </c>
      <c r="I40" s="176">
        <f>SUM(I36:I39)</f>
        <v>439.06</v>
      </c>
      <c r="J40" s="177">
        <f>+H40/I40</f>
        <v>1.1742814193959825</v>
      </c>
      <c r="K40" s="1005"/>
      <c r="L40" s="1006"/>
      <c r="M40" s="1006"/>
      <c r="N40" s="1006"/>
      <c r="O40" s="1006"/>
      <c r="P40" s="1006"/>
      <c r="Q40" s="1006"/>
      <c r="R40" s="1006"/>
      <c r="S40" s="1006"/>
      <c r="T40" s="1006"/>
      <c r="U40" s="1006"/>
      <c r="V40" s="1006"/>
      <c r="W40" s="1006"/>
      <c r="X40" s="1006"/>
      <c r="Y40" s="1006"/>
      <c r="Z40" s="1006"/>
      <c r="AA40" s="1007"/>
      <c r="AB40" s="16"/>
    </row>
    <row r="41" spans="2:42" s="18" customFormat="1" ht="5.25" customHeight="1" x14ac:dyDescent="0.2">
      <c r="B41" s="19"/>
      <c r="C41" s="15"/>
      <c r="D41" s="15"/>
      <c r="E41" s="15"/>
      <c r="F41" s="15"/>
      <c r="G41" s="15"/>
      <c r="H41" s="136"/>
      <c r="I41" s="136"/>
      <c r="J41" s="137"/>
      <c r="K41" s="15"/>
      <c r="L41" s="15"/>
      <c r="M41" s="15"/>
      <c r="N41" s="15"/>
      <c r="O41" s="15"/>
      <c r="P41" s="15"/>
      <c r="Q41" s="15"/>
      <c r="R41" s="15"/>
      <c r="S41" s="15"/>
      <c r="T41" s="15"/>
      <c r="U41" s="15"/>
      <c r="V41" s="15"/>
      <c r="W41" s="15"/>
      <c r="X41" s="15"/>
      <c r="Y41" s="15"/>
      <c r="Z41" s="15"/>
      <c r="AA41" s="15"/>
      <c r="AB41" s="16"/>
    </row>
    <row r="42" spans="2:42" s="18" customFormat="1" ht="15" thickBot="1" x14ac:dyDescent="0.25">
      <c r="B42" s="19"/>
      <c r="C42" s="15"/>
      <c r="D42" s="15"/>
      <c r="E42" s="15"/>
      <c r="F42" s="15"/>
      <c r="G42" s="15"/>
      <c r="H42" s="136"/>
      <c r="I42" s="136"/>
      <c r="J42" s="137"/>
      <c r="K42" s="15"/>
      <c r="L42" s="15"/>
      <c r="M42" s="15"/>
      <c r="N42" s="15"/>
      <c r="O42" s="15"/>
      <c r="P42" s="15"/>
      <c r="Q42" s="15"/>
      <c r="R42" s="15"/>
      <c r="S42" s="15"/>
      <c r="T42" s="15"/>
      <c r="U42" s="15"/>
      <c r="V42" s="15"/>
      <c r="W42" s="15"/>
      <c r="X42" s="15"/>
      <c r="Y42" s="15"/>
      <c r="Z42" s="15"/>
      <c r="AA42" s="15"/>
      <c r="AB42" s="16"/>
      <c r="AG42" s="178"/>
    </row>
    <row r="43" spans="2:42" s="18" customFormat="1" x14ac:dyDescent="0.2">
      <c r="B43" s="19"/>
      <c r="C43" s="820" t="s">
        <v>52</v>
      </c>
      <c r="D43" s="821"/>
      <c r="E43" s="821"/>
      <c r="F43" s="821"/>
      <c r="G43" s="821"/>
      <c r="H43" s="821"/>
      <c r="I43" s="821"/>
      <c r="J43" s="821"/>
      <c r="K43" s="821"/>
      <c r="L43" s="821"/>
      <c r="M43" s="821"/>
      <c r="N43" s="821"/>
      <c r="O43" s="821"/>
      <c r="P43" s="821"/>
      <c r="Q43" s="821"/>
      <c r="R43" s="821"/>
      <c r="S43" s="821"/>
      <c r="T43" s="821"/>
      <c r="U43" s="821"/>
      <c r="V43" s="821"/>
      <c r="W43" s="821"/>
      <c r="X43" s="821"/>
      <c r="Y43" s="821"/>
      <c r="Z43" s="821"/>
      <c r="AA43" s="822"/>
      <c r="AB43" s="16"/>
    </row>
    <row r="44" spans="2:42" ht="15" thickBot="1" x14ac:dyDescent="0.25">
      <c r="B44" s="14"/>
      <c r="C44" s="1125"/>
      <c r="D44" s="1126"/>
      <c r="E44" s="1126"/>
      <c r="F44" s="1126"/>
      <c r="G44" s="1126"/>
      <c r="H44" s="1126"/>
      <c r="I44" s="1126"/>
      <c r="J44" s="1126"/>
      <c r="K44" s="1126"/>
      <c r="L44" s="1126"/>
      <c r="M44" s="1126"/>
      <c r="N44" s="1126"/>
      <c r="O44" s="1126"/>
      <c r="P44" s="1126"/>
      <c r="Q44" s="1126"/>
      <c r="R44" s="1126"/>
      <c r="S44" s="1126"/>
      <c r="T44" s="1126"/>
      <c r="U44" s="1126"/>
      <c r="V44" s="1126"/>
      <c r="W44" s="1126"/>
      <c r="X44" s="1126"/>
      <c r="Y44" s="1126"/>
      <c r="Z44" s="1126"/>
      <c r="AA44" s="1127"/>
      <c r="AB44" s="16"/>
    </row>
    <row r="45" spans="2:42" x14ac:dyDescent="0.2">
      <c r="B45" s="14"/>
      <c r="C45" s="972" t="s">
        <v>239</v>
      </c>
      <c r="D45" s="985"/>
      <c r="E45" s="985"/>
      <c r="F45" s="985"/>
      <c r="G45" s="985"/>
      <c r="H45" s="985"/>
      <c r="I45" s="985"/>
      <c r="J45" s="985"/>
      <c r="K45" s="985"/>
      <c r="L45" s="985"/>
      <c r="M45" s="985"/>
      <c r="N45" s="985"/>
      <c r="O45" s="985"/>
      <c r="P45" s="985"/>
      <c r="Q45" s="985"/>
      <c r="R45" s="985"/>
      <c r="S45" s="985"/>
      <c r="T45" s="985"/>
      <c r="U45" s="985"/>
      <c r="V45" s="985"/>
      <c r="W45" s="985"/>
      <c r="X45" s="985"/>
      <c r="Y45" s="985"/>
      <c r="Z45" s="985"/>
      <c r="AA45" s="986"/>
      <c r="AB45" s="16"/>
    </row>
    <row r="46" spans="2:42" x14ac:dyDescent="0.2">
      <c r="B46" s="14"/>
      <c r="C46" s="987"/>
      <c r="D46" s="988"/>
      <c r="E46" s="988"/>
      <c r="F46" s="988"/>
      <c r="G46" s="988"/>
      <c r="H46" s="988"/>
      <c r="I46" s="988"/>
      <c r="J46" s="988"/>
      <c r="K46" s="988"/>
      <c r="L46" s="988"/>
      <c r="M46" s="988"/>
      <c r="N46" s="988"/>
      <c r="O46" s="988"/>
      <c r="P46" s="988"/>
      <c r="Q46" s="988"/>
      <c r="R46" s="988"/>
      <c r="S46" s="988"/>
      <c r="T46" s="988"/>
      <c r="U46" s="988"/>
      <c r="V46" s="988"/>
      <c r="W46" s="988"/>
      <c r="X46" s="988"/>
      <c r="Y46" s="988"/>
      <c r="Z46" s="988"/>
      <c r="AA46" s="989"/>
      <c r="AB46" s="16"/>
    </row>
    <row r="47" spans="2:42" x14ac:dyDescent="0.2">
      <c r="B47" s="14"/>
      <c r="C47" s="987"/>
      <c r="D47" s="988"/>
      <c r="E47" s="988"/>
      <c r="F47" s="988"/>
      <c r="G47" s="988"/>
      <c r="H47" s="988"/>
      <c r="I47" s="988"/>
      <c r="J47" s="988"/>
      <c r="K47" s="988"/>
      <c r="L47" s="988"/>
      <c r="M47" s="988"/>
      <c r="N47" s="988"/>
      <c r="O47" s="988"/>
      <c r="P47" s="988"/>
      <c r="Q47" s="988"/>
      <c r="R47" s="988"/>
      <c r="S47" s="988"/>
      <c r="T47" s="988"/>
      <c r="U47" s="988"/>
      <c r="V47" s="988"/>
      <c r="W47" s="988"/>
      <c r="X47" s="988"/>
      <c r="Y47" s="988"/>
      <c r="Z47" s="988"/>
      <c r="AA47" s="989"/>
      <c r="AB47" s="16"/>
    </row>
    <row r="48" spans="2:42" x14ac:dyDescent="0.2">
      <c r="B48" s="14"/>
      <c r="C48" s="987"/>
      <c r="D48" s="988"/>
      <c r="E48" s="988"/>
      <c r="F48" s="988"/>
      <c r="G48" s="988"/>
      <c r="H48" s="988"/>
      <c r="I48" s="988"/>
      <c r="J48" s="988"/>
      <c r="K48" s="988"/>
      <c r="L48" s="988"/>
      <c r="M48" s="988"/>
      <c r="N48" s="988"/>
      <c r="O48" s="988"/>
      <c r="P48" s="988"/>
      <c r="Q48" s="988"/>
      <c r="R48" s="988"/>
      <c r="S48" s="988"/>
      <c r="T48" s="988"/>
      <c r="U48" s="988"/>
      <c r="V48" s="988"/>
      <c r="W48" s="988"/>
      <c r="X48" s="988"/>
      <c r="Y48" s="988"/>
      <c r="Z48" s="988"/>
      <c r="AA48" s="989"/>
      <c r="AB48" s="16"/>
      <c r="AM48" s="1" t="s">
        <v>265</v>
      </c>
      <c r="AN48" s="1" t="s">
        <v>266</v>
      </c>
      <c r="AO48" s="1" t="s">
        <v>267</v>
      </c>
      <c r="AP48" s="1" t="s">
        <v>268</v>
      </c>
    </row>
    <row r="49" spans="2:42" x14ac:dyDescent="0.2">
      <c r="B49" s="14"/>
      <c r="C49" s="987"/>
      <c r="D49" s="988"/>
      <c r="E49" s="988"/>
      <c r="F49" s="988"/>
      <c r="G49" s="988"/>
      <c r="H49" s="988"/>
      <c r="I49" s="988"/>
      <c r="J49" s="988"/>
      <c r="K49" s="988"/>
      <c r="L49" s="988"/>
      <c r="M49" s="988"/>
      <c r="N49" s="988"/>
      <c r="O49" s="988"/>
      <c r="P49" s="988"/>
      <c r="Q49" s="988"/>
      <c r="R49" s="988"/>
      <c r="S49" s="988"/>
      <c r="T49" s="988"/>
      <c r="U49" s="988"/>
      <c r="V49" s="988"/>
      <c r="W49" s="988"/>
      <c r="X49" s="988"/>
      <c r="Y49" s="988"/>
      <c r="Z49" s="988"/>
      <c r="AA49" s="989"/>
      <c r="AB49" s="16"/>
      <c r="AM49" s="1" t="s">
        <v>269</v>
      </c>
      <c r="AN49" s="1">
        <v>367.86</v>
      </c>
      <c r="AO49" s="1">
        <v>365.81</v>
      </c>
      <c r="AP49" s="179">
        <v>360</v>
      </c>
    </row>
    <row r="50" spans="2:42" x14ac:dyDescent="0.2">
      <c r="B50" s="14"/>
      <c r="C50" s="987"/>
      <c r="D50" s="988"/>
      <c r="E50" s="988"/>
      <c r="F50" s="988"/>
      <c r="G50" s="988"/>
      <c r="H50" s="988"/>
      <c r="I50" s="988"/>
      <c r="J50" s="988"/>
      <c r="K50" s="988"/>
      <c r="L50" s="988"/>
      <c r="M50" s="988"/>
      <c r="N50" s="988"/>
      <c r="O50" s="988"/>
      <c r="P50" s="988"/>
      <c r="Q50" s="988"/>
      <c r="R50" s="988"/>
      <c r="S50" s="988"/>
      <c r="T50" s="988"/>
      <c r="U50" s="988"/>
      <c r="V50" s="988"/>
      <c r="W50" s="988"/>
      <c r="X50" s="988"/>
      <c r="Y50" s="988"/>
      <c r="Z50" s="988"/>
      <c r="AA50" s="989"/>
      <c r="AB50" s="16"/>
      <c r="AM50" s="1" t="s">
        <v>270</v>
      </c>
      <c r="AN50" s="1">
        <v>49.93</v>
      </c>
      <c r="AO50" s="1">
        <f>+AO49+AN50</f>
        <v>415.74</v>
      </c>
      <c r="AP50" s="179">
        <v>79.06</v>
      </c>
    </row>
    <row r="51" spans="2:42" x14ac:dyDescent="0.2">
      <c r="B51" s="14"/>
      <c r="C51" s="987"/>
      <c r="D51" s="988"/>
      <c r="E51" s="988"/>
      <c r="F51" s="988"/>
      <c r="G51" s="988"/>
      <c r="H51" s="988"/>
      <c r="I51" s="988"/>
      <c r="J51" s="988"/>
      <c r="K51" s="988"/>
      <c r="L51" s="988"/>
      <c r="M51" s="988"/>
      <c r="N51" s="988"/>
      <c r="O51" s="988"/>
      <c r="P51" s="988"/>
      <c r="Q51" s="988"/>
      <c r="R51" s="988"/>
      <c r="S51" s="988"/>
      <c r="T51" s="988"/>
      <c r="U51" s="988"/>
      <c r="V51" s="988"/>
      <c r="W51" s="988"/>
      <c r="X51" s="988"/>
      <c r="Y51" s="988"/>
      <c r="Z51" s="988"/>
      <c r="AA51" s="989"/>
      <c r="AB51" s="16"/>
      <c r="AM51" s="1" t="s">
        <v>271</v>
      </c>
      <c r="AN51" s="1">
        <v>43.41</v>
      </c>
      <c r="AO51" s="1">
        <f t="shared" ref="AO51:AO52" si="1">+AO50+AN51</f>
        <v>459.15</v>
      </c>
      <c r="AP51" s="179">
        <v>0</v>
      </c>
    </row>
    <row r="52" spans="2:42" x14ac:dyDescent="0.2">
      <c r="B52" s="14"/>
      <c r="C52" s="987"/>
      <c r="D52" s="988"/>
      <c r="E52" s="988"/>
      <c r="F52" s="988"/>
      <c r="G52" s="988"/>
      <c r="H52" s="988"/>
      <c r="I52" s="988"/>
      <c r="J52" s="988"/>
      <c r="K52" s="988"/>
      <c r="L52" s="988"/>
      <c r="M52" s="988"/>
      <c r="N52" s="988"/>
      <c r="O52" s="988"/>
      <c r="P52" s="988"/>
      <c r="Q52" s="988"/>
      <c r="R52" s="988"/>
      <c r="S52" s="988"/>
      <c r="T52" s="988"/>
      <c r="U52" s="988"/>
      <c r="V52" s="988"/>
      <c r="W52" s="988"/>
      <c r="X52" s="988"/>
      <c r="Y52" s="988"/>
      <c r="Z52" s="988"/>
      <c r="AA52" s="989"/>
      <c r="AB52" s="16"/>
      <c r="AM52" s="1" t="s">
        <v>272</v>
      </c>
      <c r="AN52" s="1">
        <v>54.38</v>
      </c>
      <c r="AO52" s="1">
        <f t="shared" si="1"/>
        <v>513.53</v>
      </c>
      <c r="AP52" s="179">
        <v>0</v>
      </c>
    </row>
    <row r="53" spans="2:42" x14ac:dyDescent="0.2">
      <c r="B53" s="14"/>
      <c r="C53" s="987"/>
      <c r="D53" s="988"/>
      <c r="E53" s="988"/>
      <c r="F53" s="988"/>
      <c r="G53" s="988"/>
      <c r="H53" s="988"/>
      <c r="I53" s="988"/>
      <c r="J53" s="988"/>
      <c r="K53" s="988"/>
      <c r="L53" s="988"/>
      <c r="M53" s="988"/>
      <c r="N53" s="988"/>
      <c r="O53" s="988"/>
      <c r="P53" s="988"/>
      <c r="Q53" s="988"/>
      <c r="R53" s="988"/>
      <c r="S53" s="988"/>
      <c r="T53" s="988"/>
      <c r="U53" s="988"/>
      <c r="V53" s="988"/>
      <c r="W53" s="988"/>
      <c r="X53" s="988"/>
      <c r="Y53" s="988"/>
      <c r="Z53" s="988"/>
      <c r="AA53" s="989"/>
      <c r="AB53" s="16"/>
      <c r="AM53" s="1" t="s">
        <v>51</v>
      </c>
      <c r="AN53" s="1">
        <f>(AN49+AN50+AN51+AN52)</f>
        <v>515.58000000000004</v>
      </c>
      <c r="AO53" s="1">
        <f>(AO49+AN50+AN51+AN52)</f>
        <v>513.53</v>
      </c>
      <c r="AP53" s="179">
        <f>(AP49+AP50+AP51+AP52)</f>
        <v>439.06</v>
      </c>
    </row>
    <row r="54" spans="2:42" x14ac:dyDescent="0.2">
      <c r="B54" s="14"/>
      <c r="C54" s="987"/>
      <c r="D54" s="988"/>
      <c r="E54" s="988"/>
      <c r="F54" s="988"/>
      <c r="G54" s="988"/>
      <c r="H54" s="988"/>
      <c r="I54" s="988"/>
      <c r="J54" s="988"/>
      <c r="K54" s="988"/>
      <c r="L54" s="988"/>
      <c r="M54" s="988"/>
      <c r="N54" s="988"/>
      <c r="O54" s="988"/>
      <c r="P54" s="988"/>
      <c r="Q54" s="988"/>
      <c r="R54" s="988"/>
      <c r="S54" s="988"/>
      <c r="T54" s="988"/>
      <c r="U54" s="988"/>
      <c r="V54" s="988"/>
      <c r="W54" s="988"/>
      <c r="X54" s="988"/>
      <c r="Y54" s="988"/>
      <c r="Z54" s="988"/>
      <c r="AA54" s="989"/>
      <c r="AB54" s="16"/>
    </row>
    <row r="55" spans="2:42" x14ac:dyDescent="0.2">
      <c r="B55" s="14"/>
      <c r="C55" s="987"/>
      <c r="D55" s="988"/>
      <c r="E55" s="988"/>
      <c r="F55" s="988"/>
      <c r="G55" s="988"/>
      <c r="H55" s="988"/>
      <c r="I55" s="988"/>
      <c r="J55" s="988"/>
      <c r="K55" s="988"/>
      <c r="L55" s="988"/>
      <c r="M55" s="988"/>
      <c r="N55" s="988"/>
      <c r="O55" s="988"/>
      <c r="P55" s="988"/>
      <c r="Q55" s="988"/>
      <c r="R55" s="988"/>
      <c r="S55" s="988"/>
      <c r="T55" s="988"/>
      <c r="U55" s="988"/>
      <c r="V55" s="988"/>
      <c r="W55" s="988"/>
      <c r="X55" s="988"/>
      <c r="Y55" s="988"/>
      <c r="Z55" s="988"/>
      <c r="AA55" s="989"/>
      <c r="AB55" s="16"/>
    </row>
    <row r="56" spans="2:42" x14ac:dyDescent="0.2">
      <c r="B56" s="14"/>
      <c r="C56" s="987"/>
      <c r="D56" s="988"/>
      <c r="E56" s="988"/>
      <c r="F56" s="988"/>
      <c r="G56" s="988"/>
      <c r="H56" s="988"/>
      <c r="I56" s="988"/>
      <c r="J56" s="988"/>
      <c r="K56" s="988"/>
      <c r="L56" s="988"/>
      <c r="M56" s="988"/>
      <c r="N56" s="988"/>
      <c r="O56" s="988"/>
      <c r="P56" s="988"/>
      <c r="Q56" s="988"/>
      <c r="R56" s="988"/>
      <c r="S56" s="988"/>
      <c r="T56" s="988"/>
      <c r="U56" s="988"/>
      <c r="V56" s="988"/>
      <c r="W56" s="988"/>
      <c r="X56" s="988"/>
      <c r="Y56" s="988"/>
      <c r="Z56" s="988"/>
      <c r="AA56" s="989"/>
      <c r="AB56" s="16"/>
    </row>
    <row r="57" spans="2:42" ht="15" thickBot="1" x14ac:dyDescent="0.25">
      <c r="B57" s="14"/>
      <c r="C57" s="990"/>
      <c r="D57" s="991"/>
      <c r="E57" s="991"/>
      <c r="F57" s="991"/>
      <c r="G57" s="991"/>
      <c r="H57" s="991"/>
      <c r="I57" s="991"/>
      <c r="J57" s="991"/>
      <c r="K57" s="991"/>
      <c r="L57" s="991"/>
      <c r="M57" s="991"/>
      <c r="N57" s="991"/>
      <c r="O57" s="991"/>
      <c r="P57" s="991"/>
      <c r="Q57" s="991"/>
      <c r="R57" s="991"/>
      <c r="S57" s="991"/>
      <c r="T57" s="991"/>
      <c r="U57" s="991"/>
      <c r="V57" s="991"/>
      <c r="W57" s="991"/>
      <c r="X57" s="991"/>
      <c r="Y57" s="991"/>
      <c r="Z57" s="991"/>
      <c r="AA57" s="992"/>
      <c r="AB57" s="16"/>
    </row>
    <row r="58" spans="2:42" x14ac:dyDescent="0.2">
      <c r="B58" s="20"/>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21"/>
    </row>
    <row r="59" spans="2:42" ht="15" thickBot="1" x14ac:dyDescent="0.25">
      <c r="B59" s="2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23"/>
    </row>
    <row r="60" spans="2:42" ht="15.75" x14ac:dyDescent="0.2">
      <c r="B60" s="24"/>
      <c r="C60" s="993" t="s">
        <v>46</v>
      </c>
      <c r="D60" s="994"/>
      <c r="E60" s="994"/>
      <c r="F60" s="994"/>
      <c r="G60" s="995"/>
      <c r="H60" s="993" t="s">
        <v>91</v>
      </c>
      <c r="I60" s="995"/>
      <c r="J60" s="993" t="s">
        <v>64</v>
      </c>
      <c r="K60" s="994"/>
      <c r="L60" s="994"/>
      <c r="M60" s="995"/>
      <c r="N60" s="993" t="s">
        <v>53</v>
      </c>
      <c r="O60" s="994"/>
      <c r="P60" s="994"/>
      <c r="Q60" s="994"/>
      <c r="R60" s="994"/>
      <c r="S60" s="994"/>
      <c r="T60" s="994"/>
      <c r="U60" s="995"/>
      <c r="V60" s="1139" t="s">
        <v>54</v>
      </c>
      <c r="W60" s="1139"/>
      <c r="X60" s="1139"/>
      <c r="Y60" s="1139"/>
      <c r="Z60" s="1139"/>
      <c r="AA60" s="1140"/>
      <c r="AB60" s="25"/>
    </row>
    <row r="61" spans="2:42" ht="15.75" x14ac:dyDescent="0.2">
      <c r="B61" s="26"/>
      <c r="C61" s="996"/>
      <c r="D61" s="997"/>
      <c r="E61" s="997"/>
      <c r="F61" s="997"/>
      <c r="G61" s="998"/>
      <c r="H61" s="996"/>
      <c r="I61" s="998"/>
      <c r="J61" s="996"/>
      <c r="K61" s="997"/>
      <c r="L61" s="997"/>
      <c r="M61" s="998"/>
      <c r="N61" s="996"/>
      <c r="O61" s="997"/>
      <c r="P61" s="997"/>
      <c r="Q61" s="997"/>
      <c r="R61" s="997"/>
      <c r="S61" s="997"/>
      <c r="T61" s="997"/>
      <c r="U61" s="998"/>
      <c r="V61" s="1141"/>
      <c r="W61" s="1141"/>
      <c r="X61" s="1141"/>
      <c r="Y61" s="1141"/>
      <c r="Z61" s="1141"/>
      <c r="AA61" s="1142"/>
      <c r="AB61" s="25"/>
    </row>
    <row r="62" spans="2:42" ht="22.9" customHeight="1" x14ac:dyDescent="0.2">
      <c r="B62" s="26"/>
      <c r="C62" s="996"/>
      <c r="D62" s="997"/>
      <c r="E62" s="997"/>
      <c r="F62" s="997"/>
      <c r="G62" s="998"/>
      <c r="H62" s="996"/>
      <c r="I62" s="998"/>
      <c r="J62" s="996"/>
      <c r="K62" s="997"/>
      <c r="L62" s="997"/>
      <c r="M62" s="998"/>
      <c r="N62" s="996"/>
      <c r="O62" s="997"/>
      <c r="P62" s="997"/>
      <c r="Q62" s="997"/>
      <c r="R62" s="997"/>
      <c r="S62" s="997"/>
      <c r="T62" s="997"/>
      <c r="U62" s="998"/>
      <c r="V62" s="1141"/>
      <c r="W62" s="1141"/>
      <c r="X62" s="1141"/>
      <c r="Y62" s="1141"/>
      <c r="Z62" s="1141"/>
      <c r="AA62" s="1142"/>
      <c r="AB62" s="25"/>
    </row>
    <row r="63" spans="2:42" ht="101.25" customHeight="1" x14ac:dyDescent="0.2">
      <c r="B63" s="24"/>
      <c r="C63" s="1138" t="s">
        <v>273</v>
      </c>
      <c r="D63" s="1138"/>
      <c r="E63" s="1138"/>
      <c r="F63" s="1138"/>
      <c r="G63" s="1138"/>
      <c r="H63" s="1138">
        <v>100.89</v>
      </c>
      <c r="I63" s="1138"/>
      <c r="J63" s="1138">
        <v>360</v>
      </c>
      <c r="K63" s="1138"/>
      <c r="L63" s="1138"/>
      <c r="M63" s="1138"/>
      <c r="N63" s="1120" t="s">
        <v>274</v>
      </c>
      <c r="O63" s="1120"/>
      <c r="P63" s="1120"/>
      <c r="Q63" s="1120"/>
      <c r="R63" s="1120"/>
      <c r="S63" s="1120"/>
      <c r="T63" s="1120"/>
      <c r="U63" s="1120"/>
      <c r="V63" s="1120" t="s">
        <v>275</v>
      </c>
      <c r="W63" s="1120"/>
      <c r="X63" s="1120"/>
      <c r="Y63" s="1120"/>
      <c r="Z63" s="1120"/>
      <c r="AA63" s="1120"/>
      <c r="AB63" s="27"/>
    </row>
    <row r="64" spans="2:42" ht="60" customHeight="1" x14ac:dyDescent="0.2">
      <c r="B64" s="24"/>
      <c r="C64" s="1138" t="s">
        <v>276</v>
      </c>
      <c r="D64" s="1138"/>
      <c r="E64" s="1138"/>
      <c r="F64" s="1138"/>
      <c r="G64" s="1138"/>
      <c r="H64" s="1138">
        <v>52.29</v>
      </c>
      <c r="I64" s="1138"/>
      <c r="J64" s="1138">
        <v>40</v>
      </c>
      <c r="K64" s="1138"/>
      <c r="L64" s="1138"/>
      <c r="M64" s="1138"/>
      <c r="N64" s="1120" t="s">
        <v>277</v>
      </c>
      <c r="O64" s="1120"/>
      <c r="P64" s="1120"/>
      <c r="Q64" s="1120"/>
      <c r="R64" s="1120"/>
      <c r="S64" s="1120"/>
      <c r="T64" s="1120"/>
      <c r="U64" s="1120"/>
      <c r="V64" s="1120" t="s">
        <v>275</v>
      </c>
      <c r="W64" s="1120"/>
      <c r="X64" s="1120"/>
      <c r="Y64" s="1120"/>
      <c r="Z64" s="1120"/>
      <c r="AA64" s="1120"/>
      <c r="AB64" s="27"/>
    </row>
    <row r="65" spans="2:28" ht="66.75" customHeight="1" x14ac:dyDescent="0.2">
      <c r="B65" s="24"/>
      <c r="C65" s="1138" t="s">
        <v>278</v>
      </c>
      <c r="D65" s="1138"/>
      <c r="E65" s="1138"/>
      <c r="F65" s="1138"/>
      <c r="G65" s="1138"/>
      <c r="H65" s="1138">
        <v>145.35</v>
      </c>
      <c r="I65" s="1138"/>
      <c r="J65" s="1138">
        <v>37</v>
      </c>
      <c r="K65" s="1138"/>
      <c r="L65" s="1138"/>
      <c r="M65" s="1138"/>
      <c r="N65" s="1120" t="s">
        <v>279</v>
      </c>
      <c r="O65" s="1120"/>
      <c r="P65" s="1120"/>
      <c r="Q65" s="1120"/>
      <c r="R65" s="1120"/>
      <c r="S65" s="1120"/>
      <c r="T65" s="1120"/>
      <c r="U65" s="1120"/>
      <c r="V65" s="1120" t="s">
        <v>275</v>
      </c>
      <c r="W65" s="1120"/>
      <c r="X65" s="1120"/>
      <c r="Y65" s="1120"/>
      <c r="Z65" s="1120"/>
      <c r="AA65" s="1120"/>
      <c r="AB65" s="27"/>
    </row>
    <row r="66" spans="2:28" ht="87.75" customHeight="1" x14ac:dyDescent="0.2">
      <c r="B66" s="24"/>
      <c r="C66" s="1138" t="s">
        <v>280</v>
      </c>
      <c r="D66" s="1138"/>
      <c r="E66" s="1138"/>
      <c r="F66" s="1138"/>
      <c r="G66" s="1138"/>
      <c r="H66" s="1138">
        <v>72.42</v>
      </c>
      <c r="I66" s="1138"/>
      <c r="J66" s="1138">
        <v>2.06</v>
      </c>
      <c r="K66" s="1138"/>
      <c r="L66" s="1138"/>
      <c r="M66" s="1138"/>
      <c r="N66" s="1120" t="s">
        <v>279</v>
      </c>
      <c r="O66" s="1120"/>
      <c r="P66" s="1120"/>
      <c r="Q66" s="1120"/>
      <c r="R66" s="1120"/>
      <c r="S66" s="1120"/>
      <c r="T66" s="1120"/>
      <c r="U66" s="1120"/>
      <c r="V66" s="1120" t="s">
        <v>275</v>
      </c>
      <c r="W66" s="1120"/>
      <c r="X66" s="1120"/>
      <c r="Y66" s="1120"/>
      <c r="Z66" s="1120"/>
      <c r="AA66" s="1120"/>
      <c r="AB66" s="27"/>
    </row>
    <row r="67" spans="2:28" x14ac:dyDescent="0.2">
      <c r="B67" s="24"/>
      <c r="C67" s="722"/>
      <c r="D67" s="722"/>
      <c r="E67" s="722"/>
      <c r="F67" s="722"/>
      <c r="G67" s="722"/>
      <c r="H67" s="722"/>
      <c r="I67" s="722"/>
      <c r="J67" s="722"/>
      <c r="K67" s="722"/>
      <c r="L67" s="722"/>
      <c r="M67" s="722"/>
      <c r="N67" s="722"/>
      <c r="O67" s="722"/>
      <c r="P67" s="722"/>
      <c r="Q67" s="722"/>
      <c r="R67" s="722"/>
      <c r="S67" s="722"/>
      <c r="T67" s="722"/>
      <c r="U67" s="722"/>
      <c r="V67" s="722"/>
      <c r="W67" s="722"/>
      <c r="X67" s="722"/>
      <c r="Y67" s="722"/>
      <c r="Z67" s="722"/>
      <c r="AA67" s="722"/>
      <c r="AB67" s="27"/>
    </row>
    <row r="68" spans="2:28" x14ac:dyDescent="0.2">
      <c r="B68" s="24"/>
      <c r="C68" s="722"/>
      <c r="D68" s="722"/>
      <c r="E68" s="722"/>
      <c r="F68" s="722"/>
      <c r="G68" s="722"/>
      <c r="H68" s="722"/>
      <c r="I68" s="722"/>
      <c r="J68" s="722"/>
      <c r="K68" s="722"/>
      <c r="L68" s="722"/>
      <c r="M68" s="722"/>
      <c r="N68" s="722"/>
      <c r="O68" s="722"/>
      <c r="P68" s="722"/>
      <c r="Q68" s="722"/>
      <c r="R68" s="722"/>
      <c r="S68" s="722"/>
      <c r="T68" s="722"/>
      <c r="U68" s="722"/>
      <c r="V68" s="722"/>
      <c r="W68" s="722"/>
      <c r="X68" s="722"/>
      <c r="Y68" s="722"/>
      <c r="Z68" s="722"/>
      <c r="AA68" s="722"/>
      <c r="AB68" s="27"/>
    </row>
    <row r="69" spans="2:28" x14ac:dyDescent="0.2">
      <c r="B69" s="24"/>
      <c r="C69" s="722"/>
      <c r="D69" s="722"/>
      <c r="E69" s="722"/>
      <c r="F69" s="722"/>
      <c r="G69" s="722"/>
      <c r="H69" s="722"/>
      <c r="I69" s="722"/>
      <c r="J69" s="722"/>
      <c r="K69" s="722"/>
      <c r="L69" s="722"/>
      <c r="M69" s="722"/>
      <c r="N69" s="722"/>
      <c r="O69" s="722"/>
      <c r="P69" s="722"/>
      <c r="Q69" s="722"/>
      <c r="R69" s="722"/>
      <c r="S69" s="722"/>
      <c r="T69" s="722"/>
      <c r="U69" s="722"/>
      <c r="V69" s="722"/>
      <c r="W69" s="722"/>
      <c r="X69" s="722"/>
      <c r="Y69" s="722"/>
      <c r="Z69" s="722"/>
      <c r="AA69" s="722"/>
      <c r="AB69" s="27"/>
    </row>
    <row r="70" spans="2:28" x14ac:dyDescent="0.2">
      <c r="B70" s="24"/>
      <c r="C70" s="722"/>
      <c r="D70" s="722"/>
      <c r="E70" s="722"/>
      <c r="F70" s="722"/>
      <c r="G70" s="722"/>
      <c r="H70" s="722"/>
      <c r="I70" s="722"/>
      <c r="J70" s="722"/>
      <c r="K70" s="722"/>
      <c r="L70" s="722"/>
      <c r="M70" s="722"/>
      <c r="N70" s="722"/>
      <c r="O70" s="722"/>
      <c r="P70" s="722"/>
      <c r="Q70" s="722"/>
      <c r="R70" s="722"/>
      <c r="S70" s="722"/>
      <c r="T70" s="722"/>
      <c r="U70" s="722"/>
      <c r="V70" s="722"/>
      <c r="W70" s="722"/>
      <c r="X70" s="722"/>
      <c r="Y70" s="722"/>
      <c r="Z70" s="722"/>
      <c r="AA70" s="722"/>
      <c r="AB70" s="27"/>
    </row>
    <row r="71" spans="2:28" x14ac:dyDescent="0.2">
      <c r="B71" s="24"/>
      <c r="C71" s="722"/>
      <c r="D71" s="722"/>
      <c r="E71" s="722"/>
      <c r="F71" s="722"/>
      <c r="G71" s="722"/>
      <c r="H71" s="722"/>
      <c r="I71" s="722"/>
      <c r="J71" s="722"/>
      <c r="K71" s="722"/>
      <c r="L71" s="722"/>
      <c r="M71" s="722"/>
      <c r="N71" s="722"/>
      <c r="O71" s="722"/>
      <c r="P71" s="722"/>
      <c r="Q71" s="722"/>
      <c r="R71" s="722"/>
      <c r="S71" s="722"/>
      <c r="T71" s="722"/>
      <c r="U71" s="722"/>
      <c r="V71" s="722"/>
      <c r="W71" s="722"/>
      <c r="X71" s="722"/>
      <c r="Y71" s="722"/>
      <c r="Z71" s="722"/>
      <c r="AA71" s="722"/>
      <c r="AB71" s="27"/>
    </row>
    <row r="72" spans="2:28" x14ac:dyDescent="0.2">
      <c r="B72" s="24"/>
      <c r="C72" s="722"/>
      <c r="D72" s="722"/>
      <c r="E72" s="722"/>
      <c r="F72" s="722"/>
      <c r="G72" s="722"/>
      <c r="H72" s="722"/>
      <c r="I72" s="722"/>
      <c r="J72" s="722"/>
      <c r="K72" s="722"/>
      <c r="L72" s="722"/>
      <c r="M72" s="722"/>
      <c r="N72" s="722"/>
      <c r="O72" s="722"/>
      <c r="P72" s="722"/>
      <c r="Q72" s="722"/>
      <c r="R72" s="722"/>
      <c r="S72" s="722"/>
      <c r="T72" s="722"/>
      <c r="U72" s="722"/>
      <c r="V72" s="722"/>
      <c r="W72" s="722"/>
      <c r="X72" s="722"/>
      <c r="Y72" s="722"/>
      <c r="Z72" s="722"/>
      <c r="AA72" s="722"/>
      <c r="AB72" s="27"/>
    </row>
    <row r="73" spans="2:28" x14ac:dyDescent="0.2">
      <c r="B73" s="24"/>
      <c r="C73" s="722"/>
      <c r="D73" s="722"/>
      <c r="E73" s="722"/>
      <c r="F73" s="722"/>
      <c r="G73" s="722"/>
      <c r="H73" s="722"/>
      <c r="I73" s="722"/>
      <c r="J73" s="722"/>
      <c r="K73" s="722"/>
      <c r="L73" s="722"/>
      <c r="M73" s="722"/>
      <c r="N73" s="722"/>
      <c r="O73" s="722"/>
      <c r="P73" s="722"/>
      <c r="Q73" s="722"/>
      <c r="R73" s="722"/>
      <c r="S73" s="722"/>
      <c r="T73" s="722"/>
      <c r="U73" s="722"/>
      <c r="V73" s="722"/>
      <c r="W73" s="722"/>
      <c r="X73" s="722"/>
      <c r="Y73" s="722"/>
      <c r="Z73" s="722"/>
      <c r="AA73" s="722"/>
      <c r="AB73" s="27"/>
    </row>
    <row r="74" spans="2:28" ht="15.75" customHeight="1" x14ac:dyDescent="0.2">
      <c r="B74" s="24"/>
      <c r="C74" s="722"/>
      <c r="D74" s="722"/>
      <c r="E74" s="722"/>
      <c r="F74" s="722"/>
      <c r="G74" s="722"/>
      <c r="H74" s="722"/>
      <c r="I74" s="722"/>
      <c r="J74" s="722"/>
      <c r="K74" s="722"/>
      <c r="L74" s="722"/>
      <c r="M74" s="722"/>
      <c r="N74" s="722"/>
      <c r="O74" s="722"/>
      <c r="P74" s="722"/>
      <c r="Q74" s="722"/>
      <c r="R74" s="722"/>
      <c r="S74" s="722"/>
      <c r="T74" s="722"/>
      <c r="U74" s="722"/>
      <c r="V74" s="722"/>
      <c r="W74" s="722"/>
      <c r="X74" s="722"/>
      <c r="Y74" s="722"/>
      <c r="Z74" s="722"/>
      <c r="AA74" s="722"/>
      <c r="AB74" s="27"/>
    </row>
    <row r="75" spans="2:28" x14ac:dyDescent="0.2">
      <c r="B75" s="28"/>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138"/>
      <c r="AB75" s="29"/>
    </row>
    <row r="114" ht="6" customHeight="1" x14ac:dyDescent="0.2"/>
  </sheetData>
  <mergeCells count="137">
    <mergeCell ref="C10:H11"/>
    <mergeCell ref="I10:Q11"/>
    <mergeCell ref="R10:U10"/>
    <mergeCell ref="V10:AA10"/>
    <mergeCell ref="R11:U11"/>
    <mergeCell ref="V11:AA11"/>
    <mergeCell ref="B2:G4"/>
    <mergeCell ref="H2:AB2"/>
    <mergeCell ref="H3:O3"/>
    <mergeCell ref="P3:AB3"/>
    <mergeCell ref="H4:AB4"/>
    <mergeCell ref="C7:H8"/>
    <mergeCell ref="I7:AA8"/>
    <mergeCell ref="C18:H18"/>
    <mergeCell ref="I18:AA18"/>
    <mergeCell ref="C20:H21"/>
    <mergeCell ref="I20:L21"/>
    <mergeCell ref="M20:S20"/>
    <mergeCell ref="T20:AA20"/>
    <mergeCell ref="M21:S21"/>
    <mergeCell ref="T21:Z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63:G63"/>
    <mergeCell ref="H63:I63"/>
    <mergeCell ref="J63:M63"/>
    <mergeCell ref="N63:U63"/>
    <mergeCell ref="V63:AA63"/>
    <mergeCell ref="C64:G64"/>
    <mergeCell ref="H64:I64"/>
    <mergeCell ref="J64:M64"/>
    <mergeCell ref="N64:U64"/>
    <mergeCell ref="V64:AA64"/>
    <mergeCell ref="C65:G65"/>
    <mergeCell ref="H65:I65"/>
    <mergeCell ref="J65:M65"/>
    <mergeCell ref="N65:U65"/>
    <mergeCell ref="V65:AA65"/>
    <mergeCell ref="C66:G66"/>
    <mergeCell ref="H66:I66"/>
    <mergeCell ref="J66:M66"/>
    <mergeCell ref="N66:U66"/>
    <mergeCell ref="V66:AA66"/>
    <mergeCell ref="C67:G67"/>
    <mergeCell ref="H67:I67"/>
    <mergeCell ref="J67:M67"/>
    <mergeCell ref="N67:U67"/>
    <mergeCell ref="V67:AA67"/>
    <mergeCell ref="C68:G68"/>
    <mergeCell ref="H68:I68"/>
    <mergeCell ref="J68:M68"/>
    <mergeCell ref="N68:U68"/>
    <mergeCell ref="V68:AA68"/>
    <mergeCell ref="C69:G69"/>
    <mergeCell ref="H69:I69"/>
    <mergeCell ref="J69:M69"/>
    <mergeCell ref="N69:U69"/>
    <mergeCell ref="V69:AA69"/>
    <mergeCell ref="C70:G70"/>
    <mergeCell ref="H70:I70"/>
    <mergeCell ref="J70:M70"/>
    <mergeCell ref="N70:U70"/>
    <mergeCell ref="V70:AA70"/>
    <mergeCell ref="C71:G71"/>
    <mergeCell ref="H71:I71"/>
    <mergeCell ref="J71:M71"/>
    <mergeCell ref="N71:U71"/>
    <mergeCell ref="V71:AA71"/>
    <mergeCell ref="C72:G72"/>
    <mergeCell ref="H72:I72"/>
    <mergeCell ref="J72:M72"/>
    <mergeCell ref="N72:U72"/>
    <mergeCell ref="V72:AA72"/>
    <mergeCell ref="C73:G73"/>
    <mergeCell ref="H73:I73"/>
    <mergeCell ref="J73:M73"/>
    <mergeCell ref="N73:U73"/>
    <mergeCell ref="V73:AA73"/>
    <mergeCell ref="C74:G74"/>
    <mergeCell ref="H74:I74"/>
    <mergeCell ref="J74:M74"/>
    <mergeCell ref="N74:U74"/>
    <mergeCell ref="V74:AA74"/>
  </mergeCells>
  <pageMargins left="0.7" right="0.7" top="0.75" bottom="0.75" header="0.3" footer="0.3"/>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70eaac67-e064-433b-ba54-6f78c0f1ecb1" xsi:nil="true"/>
    <lcf76f155ced4ddcb4097134ff3c332f xmlns="64d77176-54eb-4753-be67-9b2e2fa23e0f">
      <Terms xmlns="http://schemas.microsoft.com/office/infopath/2007/PartnerControls"/>
    </lcf76f155ced4ddcb4097134ff3c332f>
    <SharedWithUsers xmlns="70eaac67-e064-433b-ba54-6f78c0f1ecb1">
      <UserInfo>
        <DisplayName>Alexander Perea Mena</DisplayName>
        <AccountId>22</AccountId>
        <AccountType/>
      </UserInfo>
      <UserInfo>
        <DisplayName>Juan Hernando Lizarazo Jara</DisplayName>
        <AccountId>640</AccountId>
        <AccountType/>
      </UserInfo>
      <UserInfo>
        <DisplayName>Natalia Norato Mora</DisplayName>
        <AccountId>12</AccountId>
        <AccountType/>
      </UserInfo>
      <UserInfo>
        <DisplayName>Janyther Guerrero Arenas</DisplayName>
        <AccountId>1813</AccountId>
        <AccountType/>
      </UserInfo>
      <UserInfo>
        <DisplayName>Flor Angela Moreno Paez</DisplayName>
        <AccountId>26</AccountId>
        <AccountType/>
      </UserInfo>
      <UserInfo>
        <DisplayName>Johanna Alejandra Merchán Garzón</DisplayName>
        <AccountId>1024</AccountId>
        <AccountType/>
      </UserInfo>
      <UserInfo>
        <DisplayName>Maria Cristina Herrera Calderon</DisplayName>
        <AccountId>877</AccountId>
        <AccountType/>
      </UserInfo>
      <UserInfo>
        <DisplayName>Christian Medina Fandiño</DisplayName>
        <AccountId>20</AccountId>
        <AccountType/>
      </UserInfo>
      <UserInfo>
        <DisplayName>Ariel Arturo Cortes Rocha</DisplayName>
        <AccountId>152</AccountId>
        <AccountType/>
      </UserInfo>
      <UserInfo>
        <DisplayName>Juan David Cortés Gómez</DisplayName>
        <AccountId>231</AccountId>
        <AccountType/>
      </UserInfo>
      <UserInfo>
        <DisplayName>Santiago Carvajal Giraldo</DisplayName>
        <AccountId>1905</AccountId>
        <AccountType/>
      </UserInfo>
      <UserInfo>
        <DisplayName>Claudia Juliana Meza Oyola</DisplayName>
        <AccountId>1392</AccountId>
        <AccountType/>
      </UserInfo>
      <UserInfo>
        <DisplayName>Charles Erasmo Daza Malagon</DisplayName>
        <AccountId>1785</AccountId>
        <AccountType/>
      </UserInfo>
      <UserInfo>
        <DisplayName>Paula Lizzette Ruiz Camacho</DisplayName>
        <AccountId>1831</AccountId>
        <AccountType/>
      </UserInfo>
      <UserInfo>
        <DisplayName>Diana Marcela Del Pilar Reyes Toledo</DisplayName>
        <AccountId>14</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5F0CCD84194CB24D8526459418388F85" ma:contentTypeVersion="18" ma:contentTypeDescription="Crear nuevo documento." ma:contentTypeScope="" ma:versionID="58c11e15b91a2d584b323e9c7ba5a5ed">
  <xsd:schema xmlns:xsd="http://www.w3.org/2001/XMLSchema" xmlns:xs="http://www.w3.org/2001/XMLSchema" xmlns:p="http://schemas.microsoft.com/office/2006/metadata/properties" xmlns:ns1="http://schemas.microsoft.com/sharepoint/v3" xmlns:ns2="64d77176-54eb-4753-be67-9b2e2fa23e0f" xmlns:ns3="70eaac67-e064-433b-ba54-6f78c0f1ecb1" targetNamespace="http://schemas.microsoft.com/office/2006/metadata/properties" ma:root="true" ma:fieldsID="b79cdc359a82ef12ddd8d7e71febe80b" ns1:_="" ns2:_="" ns3:_="">
    <xsd:import namespace="http://schemas.microsoft.com/sharepoint/v3"/>
    <xsd:import namespace="64d77176-54eb-4753-be67-9b2e2fa23e0f"/>
    <xsd:import namespace="70eaac67-e064-433b-ba54-6f78c0f1ecb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element ref="ns1:_ip_UnifiedCompliancePolicyProperties" minOccurs="0"/>
                <xsd:element ref="ns1:_ip_UnifiedCompliancePolicyUIActio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Propiedades de la Directiva de cumplimiento unificado" ma:hidden="true" ma:internalName="_ip_UnifiedCompliancePolicyProperties">
      <xsd:simpleType>
        <xsd:restriction base="dms:Note"/>
      </xsd:simpleType>
    </xsd:element>
    <xsd:element name="_ip_UnifiedCompliancePolicyUIAction" ma:index="21"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4d77176-54eb-4753-be67-9b2e2fa23e0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ca5960cb-9bf6-480a-8d5d-5a94d253b0e7"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0eaac67-e064-433b-ba54-6f78c0f1ecb1"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27c4427a-9750-41f9-ad55-9fc71e3b9295}" ma:internalName="TaxCatchAll" ma:showField="CatchAllData" ma:web="70eaac67-e064-433b-ba54-6f78c0f1ecb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CABC65C-6BB3-4529-BCCB-EB21649984A7}">
  <ds:schemaRefs>
    <ds:schemaRef ds:uri="http://purl.org/dc/dcmitype/"/>
    <ds:schemaRef ds:uri="http://schemas.microsoft.com/office/2006/metadata/properties"/>
    <ds:schemaRef ds:uri="http://schemas.microsoft.com/office/2006/documentManagement/types"/>
    <ds:schemaRef ds:uri="http://purl.org/dc/elements/1.1/"/>
    <ds:schemaRef ds:uri="http://schemas.microsoft.com/sharepoint/v3"/>
    <ds:schemaRef ds:uri="http://schemas.microsoft.com/office/infopath/2007/PartnerControls"/>
    <ds:schemaRef ds:uri="http://purl.org/dc/terms/"/>
    <ds:schemaRef ds:uri="http://schemas.openxmlformats.org/package/2006/metadata/core-properties"/>
    <ds:schemaRef ds:uri="70eaac67-e064-433b-ba54-6f78c0f1ecb1"/>
    <ds:schemaRef ds:uri="64d77176-54eb-4753-be67-9b2e2fa23e0f"/>
    <ds:schemaRef ds:uri="http://www.w3.org/XML/1998/namespace"/>
  </ds:schemaRefs>
</ds:datastoreItem>
</file>

<file path=customXml/itemProps2.xml><?xml version="1.0" encoding="utf-8"?>
<ds:datastoreItem xmlns:ds="http://schemas.openxmlformats.org/officeDocument/2006/customXml" ds:itemID="{EC9F2A8B-C07C-4A01-81CA-3017EEA243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4d77176-54eb-4753-be67-9b2e2fa23e0f"/>
    <ds:schemaRef ds:uri="70eaac67-e064-433b-ba54-6f78c0f1ec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5937C3E-D3E2-4A21-A19D-3B51EEAC1E6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51</vt:i4>
      </vt:variant>
      <vt:variant>
        <vt:lpstr>Rangos con nombre</vt:lpstr>
      </vt:variant>
      <vt:variant>
        <vt:i4>2</vt:i4>
      </vt:variant>
    </vt:vector>
  </HeadingPairs>
  <TitlesOfParts>
    <vt:vector size="53" baseType="lpstr">
      <vt:lpstr>DESI-FM-001</vt:lpstr>
      <vt:lpstr>APIC-001</vt:lpstr>
      <vt:lpstr>APIC-002</vt:lpstr>
      <vt:lpstr>APIC-003</vt:lpstr>
      <vt:lpstr>APIC-004</vt:lpstr>
      <vt:lpstr>APIC-006</vt:lpstr>
      <vt:lpstr>APIC-007</vt:lpstr>
      <vt:lpstr>EGTI-001</vt:lpstr>
      <vt:lpstr>PIV-001</vt:lpstr>
      <vt:lpstr>PIV-002</vt:lpstr>
      <vt:lpstr>PIV-003</vt:lpstr>
      <vt:lpstr>PIV-004</vt:lpstr>
      <vt:lpstr>PIV-005</vt:lpstr>
      <vt:lpstr>PIV-007</vt:lpstr>
      <vt:lpstr>PPMQ-004</vt:lpstr>
      <vt:lpstr>IMVI-002</vt:lpstr>
      <vt:lpstr>IMVI-003</vt:lpstr>
      <vt:lpstr>IMVI-004</vt:lpstr>
      <vt:lpstr>IMVI-005</vt:lpstr>
      <vt:lpstr>GSIT-001</vt:lpstr>
      <vt:lpstr>GREF-001</vt:lpstr>
      <vt:lpstr>GCON-001</vt:lpstr>
      <vt:lpstr>GCON-002</vt:lpstr>
      <vt:lpstr>GEFI-003</vt:lpstr>
      <vt:lpstr>GEFI-005</vt:lpstr>
      <vt:lpstr>GEFI-OO6</vt:lpstr>
      <vt:lpstr>GEFI-007</vt:lpstr>
      <vt:lpstr>GLAB-001</vt:lpstr>
      <vt:lpstr>GLAB-002</vt:lpstr>
      <vt:lpstr>GLAB-005</vt:lpstr>
      <vt:lpstr>GTHU-001</vt:lpstr>
      <vt:lpstr>GTHU-002</vt:lpstr>
      <vt:lpstr>GTHU-003</vt:lpstr>
      <vt:lpstr>GTHU-006</vt:lpstr>
      <vt:lpstr>GTHU-007</vt:lpstr>
      <vt:lpstr>GTHU-008</vt:lpstr>
      <vt:lpstr>GTHU-009</vt:lpstr>
      <vt:lpstr>GTHU-010</vt:lpstr>
      <vt:lpstr>GTHU-011</vt:lpstr>
      <vt:lpstr>GTHU-012</vt:lpstr>
      <vt:lpstr>GAM-001</vt:lpstr>
      <vt:lpstr>GAM-002</vt:lpstr>
      <vt:lpstr>GAM-003</vt:lpstr>
      <vt:lpstr>GAM-004</vt:lpstr>
      <vt:lpstr>GDOC-001</vt:lpstr>
      <vt:lpstr>GDOC-002</vt:lpstr>
      <vt:lpstr>GDOC-003</vt:lpstr>
      <vt:lpstr>GJUR-001</vt:lpstr>
      <vt:lpstr>GJUR-002</vt:lpstr>
      <vt:lpstr>CEM-001</vt:lpstr>
      <vt:lpstr>CEM-002</vt:lpstr>
      <vt:lpstr>'DESI-FM-001'!Área_de_impresión</vt:lpstr>
      <vt:lpstr>'DESI-FM-001'!Títulos_a_imprimir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Alexander Perea Mena</dc:creator>
  <cp:keywords/>
  <dc:description/>
  <cp:lastModifiedBy>ALEXPEREA</cp:lastModifiedBy>
  <cp:revision/>
  <dcterms:created xsi:type="dcterms:W3CDTF">2018-06-25T20:52:53Z</dcterms:created>
  <dcterms:modified xsi:type="dcterms:W3CDTF">2023-01-31T13:41:29Z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0x0101005F0CCD84194CB24D8526459418388F85</vt:lpwstr>
  </property>
  <property fmtid="{D5CDD505-2E9C-101B-9397-08002B2CF9AE}" pid="3" name="MediaServiceImageTags">
    <vt:lpwstr/>
  </property>
</Properties>
</file>