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hidePivotFieldList="1" defaultThemeVersion="124226"/>
  <mc:AlternateContent xmlns:mc="http://schemas.openxmlformats.org/markup-compatibility/2006">
    <mc:Choice Requires="x15">
      <x15ac:absPath xmlns:x15ac="http://schemas.microsoft.com/office/spreadsheetml/2010/11/ac" url="C:\Users\natis\Downloads\"/>
    </mc:Choice>
  </mc:AlternateContent>
  <xr:revisionPtr revIDLastSave="0" documentId="13_ncr:1_{B08A4879-6950-44E0-A66B-09C1CEE5A515}" xr6:coauthVersionLast="47" xr6:coauthVersionMax="47" xr10:uidLastSave="{00000000-0000-0000-0000-000000000000}"/>
  <bookViews>
    <workbookView xWindow="-120" yWindow="-120" windowWidth="20730" windowHeight="11040" tabRatio="933" firstSheet="1" activeTab="1" xr2:uid="{00000000-000D-0000-FFFF-FFFF00000000}"/>
  </bookViews>
  <sheets>
    <sheet name="Revisión DOFA" sheetId="21" state="hidden" r:id="rId1"/>
    <sheet name="Riesgos Gestión" sheetId="33" r:id="rId2"/>
    <sheet name="Riesgos Corrupción" sheetId="34" r:id="rId3"/>
    <sheet name="Riesgos seguridad" sheetId="1" r:id="rId4"/>
    <sheet name="listas" sheetId="35" r:id="rId5"/>
    <sheet name="Tabla probabilidad" sheetId="12" state="hidden" r:id="rId6"/>
    <sheet name="Tabla Impacto" sheetId="13" state="hidden" r:id="rId7"/>
    <sheet name="Amenazas" sheetId="28" state="hidden" r:id="rId8"/>
    <sheet name="Tabla Valoración controles" sheetId="15" state="hidden" r:id="rId9"/>
    <sheet name="Opciones Tratamiento" sheetId="16" state="hidden" r:id="rId10"/>
    <sheet name="Hoja1" sheetId="11"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Print_Area" localSheetId="2">'Riesgos Corrupción'!$A$1:$AS$27</definedName>
    <definedName name="_xlnm.Print_Area" localSheetId="1">'Riesgos Gestión'!$A$1:$AO$196</definedName>
    <definedName name="_xlnm.Print_Area" localSheetId="3">'Riesgos seguridad'!$A$1:$AS$63</definedName>
    <definedName name="clasificaciónriesgos">#REF!</definedName>
    <definedName name="códigos">#REF!</definedName>
    <definedName name="Direccionamiento_Estratégico">#REF!</definedName>
    <definedName name="económicos">#REF!</definedName>
    <definedName name="externo">#REF!</definedName>
    <definedName name="externos2">#REF!</definedName>
    <definedName name="factores">#REF!</definedName>
    <definedName name="impactoco">#REF!</definedName>
    <definedName name="infraestructura">#REF!</definedName>
    <definedName name="interno">#REF!</definedName>
    <definedName name="macroprocesos">#REF!</definedName>
    <definedName name="medio_ambientales">#REF!</definedName>
    <definedName name="opciondelriesgo">[1]FORMULAS!$K$4:$K$7</definedName>
    <definedName name="personal">#REF!</definedName>
    <definedName name="políticos">#REF!</definedName>
    <definedName name="probabilidad">[1]FORMULAS!$G$4:$G$8</definedName>
    <definedName name="proceso">#REF!</definedName>
    <definedName name="procesos">[1]FORMULAS!$B$4:$B$21</definedName>
    <definedName name="sociales">#REF!</definedName>
    <definedName name="tecnología">#REF!</definedName>
    <definedName name="tecnológicos">#REF!</definedName>
    <definedName name="tipo_de_amenaza">[1]FORMULAS!$E$4:$E$11</definedName>
    <definedName name="tipo_de_riesgos">[1]FORMULAS!$C$4:$C$6</definedName>
    <definedName name="_xlnm.Print_Titles" localSheetId="2">'Riesgos Corrupción'!$1:$5</definedName>
    <definedName name="_xlnm.Print_Titles" localSheetId="1">'Riesgos Gestión'!$1:$5</definedName>
    <definedName name="_xlnm.Print_Titles" localSheetId="3">'Riesgos seguridad'!$1:$5</definedName>
  </definedNames>
  <calcPr calcId="191028"/>
  <pivotCaches>
    <pivotCache cacheId="3" r:id="rId2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87" i="1" l="1"/>
  <c r="Y87" i="1"/>
  <c r="S87" i="1"/>
  <c r="AB86" i="1"/>
  <c r="Y86" i="1"/>
  <c r="AJ87" i="1" s="1"/>
  <c r="AI87" i="1" s="1"/>
  <c r="S86" i="1"/>
  <c r="AB85" i="1"/>
  <c r="Y85" i="1"/>
  <c r="AJ86" i="1" s="1"/>
  <c r="AI86" i="1" s="1"/>
  <c r="S85" i="1"/>
  <c r="AB84" i="1"/>
  <c r="Y84" i="1"/>
  <c r="AJ85" i="1" s="1"/>
  <c r="AI85" i="1" s="1"/>
  <c r="S84" i="1"/>
  <c r="AB83" i="1"/>
  <c r="Y83" i="1"/>
  <c r="AJ84" i="1" s="1"/>
  <c r="AI84" i="1" s="1"/>
  <c r="S83" i="1"/>
  <c r="AB82" i="1"/>
  <c r="Y82" i="1"/>
  <c r="S82" i="1"/>
  <c r="T82" i="1" s="1"/>
  <c r="U82" i="1" s="1"/>
  <c r="P82" i="1"/>
  <c r="Q82" i="1" s="1"/>
  <c r="AF82" i="1" s="1"/>
  <c r="AF220" i="33"/>
  <c r="AE220" i="33" s="1"/>
  <c r="AB220" i="33"/>
  <c r="AD220" i="33" s="1"/>
  <c r="X220" i="33"/>
  <c r="U220" i="33"/>
  <c r="O220" i="33"/>
  <c r="X219" i="33"/>
  <c r="U219" i="33"/>
  <c r="O219" i="33"/>
  <c r="X218" i="33"/>
  <c r="U218" i="33"/>
  <c r="AF219" i="33" s="1"/>
  <c r="AE219" i="33" s="1"/>
  <c r="O218" i="33"/>
  <c r="AF217" i="33"/>
  <c r="AE217" i="33" s="1"/>
  <c r="AB217" i="33"/>
  <c r="AD217" i="33" s="1"/>
  <c r="X217" i="33"/>
  <c r="U217" i="33"/>
  <c r="AF218" i="33" s="1"/>
  <c r="AE218" i="33" s="1"/>
  <c r="O217" i="33"/>
  <c r="X216" i="33"/>
  <c r="U216" i="33"/>
  <c r="O216" i="33"/>
  <c r="X215" i="33"/>
  <c r="U215" i="33"/>
  <c r="AB215" i="33" s="1"/>
  <c r="O215" i="33"/>
  <c r="P215" i="33" s="1"/>
  <c r="M215" i="33"/>
  <c r="L215" i="33"/>
  <c r="AB45" i="34"/>
  <c r="Y45" i="34"/>
  <c r="S45" i="34"/>
  <c r="AB44" i="34"/>
  <c r="Y44" i="34"/>
  <c r="AJ45" i="34" s="1"/>
  <c r="AI45" i="34" s="1"/>
  <c r="S44" i="34"/>
  <c r="AH43" i="34"/>
  <c r="AF43" i="34"/>
  <c r="AG43" i="34" s="1"/>
  <c r="AB43" i="34"/>
  <c r="Y43" i="34"/>
  <c r="AJ44" i="34" s="1"/>
  <c r="AI44" i="34" s="1"/>
  <c r="S43" i="34"/>
  <c r="AF42" i="34"/>
  <c r="AH42" i="34" s="1"/>
  <c r="AB42" i="34"/>
  <c r="Y42" i="34"/>
  <c r="AJ43" i="34" s="1"/>
  <c r="AI43" i="34" s="1"/>
  <c r="S42" i="34"/>
  <c r="AB41" i="34"/>
  <c r="Y41" i="34"/>
  <c r="AJ42" i="34" s="1"/>
  <c r="AI42" i="34" s="1"/>
  <c r="S41" i="34"/>
  <c r="AB40" i="34"/>
  <c r="Y40" i="34"/>
  <c r="S40" i="34"/>
  <c r="T40" i="34" s="1"/>
  <c r="P40" i="34"/>
  <c r="Q40" i="34" s="1"/>
  <c r="AJ82" i="1" l="1"/>
  <c r="AH82" i="1"/>
  <c r="AF83" i="1" s="1"/>
  <c r="AG82" i="1"/>
  <c r="AF85" i="1"/>
  <c r="AF86" i="1"/>
  <c r="AF87" i="1"/>
  <c r="AF84" i="1"/>
  <c r="V82" i="1"/>
  <c r="R215" i="33"/>
  <c r="Q215" i="33"/>
  <c r="AF215" i="33" s="1"/>
  <c r="AD215" i="33"/>
  <c r="AB216" i="33" s="1"/>
  <c r="AC215" i="33"/>
  <c r="AC217" i="33"/>
  <c r="AG217" i="33" s="1"/>
  <c r="AB218" i="33"/>
  <c r="AB219" i="33"/>
  <c r="AC220" i="33"/>
  <c r="AG220" i="33" s="1"/>
  <c r="AK43" i="34"/>
  <c r="V40" i="34"/>
  <c r="U40" i="34"/>
  <c r="AJ40" i="34" s="1"/>
  <c r="AG42" i="34"/>
  <c r="AK42" i="34" s="1"/>
  <c r="AF44" i="34"/>
  <c r="AF45" i="34"/>
  <c r="AF40" i="34"/>
  <c r="AG83" i="1" l="1"/>
  <c r="AH83" i="1"/>
  <c r="AG84" i="1"/>
  <c r="AK84" i="1" s="1"/>
  <c r="AH84" i="1"/>
  <c r="AI82" i="1"/>
  <c r="AK82" i="1" s="1"/>
  <c r="AJ83" i="1"/>
  <c r="AI83" i="1" s="1"/>
  <c r="AH86" i="1"/>
  <c r="AG86" i="1"/>
  <c r="AK86" i="1" s="1"/>
  <c r="AH87" i="1"/>
  <c r="AG87" i="1"/>
  <c r="AK87" i="1" s="1"/>
  <c r="AH85" i="1"/>
  <c r="AG85" i="1"/>
  <c r="AK85" i="1" s="1"/>
  <c r="AC216" i="33"/>
  <c r="AD216" i="33"/>
  <c r="AE215" i="33"/>
  <c r="AG215" i="33" s="1"/>
  <c r="AF216" i="33"/>
  <c r="AE216" i="33" s="1"/>
  <c r="AC219" i="33"/>
  <c r="AG219" i="33" s="1"/>
  <c r="AD219" i="33"/>
  <c r="AD218" i="33"/>
  <c r="AC218" i="33"/>
  <c r="AG218" i="33" s="1"/>
  <c r="AI40" i="34"/>
  <c r="AJ41" i="34"/>
  <c r="AI41" i="34" s="1"/>
  <c r="AH45" i="34"/>
  <c r="AG45" i="34"/>
  <c r="AK45" i="34" s="1"/>
  <c r="AG44" i="34"/>
  <c r="AK44" i="34" s="1"/>
  <c r="AH44" i="34"/>
  <c r="AG40" i="34"/>
  <c r="AK40" i="34" s="1"/>
  <c r="AH40" i="34"/>
  <c r="AF41" i="34" s="1"/>
  <c r="AG216" i="33" l="1"/>
  <c r="AK83" i="1"/>
  <c r="AG41" i="34"/>
  <c r="AK41" i="34" s="1"/>
  <c r="AH41" i="34"/>
  <c r="AF190" i="33" l="1"/>
  <c r="AE190" i="33" s="1"/>
  <c r="X190" i="33"/>
  <c r="U190" i="33"/>
  <c r="O190" i="33"/>
  <c r="X189" i="33"/>
  <c r="U189" i="33"/>
  <c r="AB190" i="33" s="1"/>
  <c r="O189" i="33"/>
  <c r="X188" i="33"/>
  <c r="U188" i="33"/>
  <c r="AF189" i="33" s="1"/>
  <c r="AE189" i="33" s="1"/>
  <c r="O188" i="33"/>
  <c r="X187" i="33"/>
  <c r="U187" i="33"/>
  <c r="O187" i="33"/>
  <c r="X186" i="33"/>
  <c r="U186" i="33"/>
  <c r="O186" i="33"/>
  <c r="X185" i="33"/>
  <c r="U185" i="33"/>
  <c r="O185" i="33"/>
  <c r="P185" i="33" s="1"/>
  <c r="Q185" i="33" s="1"/>
  <c r="L185" i="33"/>
  <c r="M185" i="33" s="1"/>
  <c r="AB185" i="33" s="1"/>
  <c r="X184" i="33"/>
  <c r="U184" i="33"/>
  <c r="O184" i="33"/>
  <c r="X183" i="33"/>
  <c r="U183" i="33"/>
  <c r="AF184" i="33" s="1"/>
  <c r="AE184" i="33" s="1"/>
  <c r="O183" i="33"/>
  <c r="X182" i="33"/>
  <c r="U182" i="33"/>
  <c r="AF183" i="33" s="1"/>
  <c r="AE183" i="33" s="1"/>
  <c r="O182" i="33"/>
  <c r="AB181" i="33"/>
  <c r="AD181" i="33" s="1"/>
  <c r="X181" i="33"/>
  <c r="U181" i="33"/>
  <c r="AF182" i="33" s="1"/>
  <c r="AE182" i="33" s="1"/>
  <c r="O181" i="33"/>
  <c r="X180" i="33"/>
  <c r="U180" i="33"/>
  <c r="AF181" i="33" s="1"/>
  <c r="AE181" i="33" s="1"/>
  <c r="O180" i="33"/>
  <c r="X179" i="33"/>
  <c r="U179" i="33"/>
  <c r="O179" i="33"/>
  <c r="P179" i="33" s="1"/>
  <c r="Q179" i="33" s="1"/>
  <c r="M179" i="33"/>
  <c r="AB179" i="33" s="1"/>
  <c r="L179" i="33"/>
  <c r="X178" i="33"/>
  <c r="U178" i="33"/>
  <c r="O178" i="33"/>
  <c r="X177" i="33"/>
  <c r="U177" i="33"/>
  <c r="AF178" i="33" s="1"/>
  <c r="AE178" i="33" s="1"/>
  <c r="O177" i="33"/>
  <c r="AB176" i="33"/>
  <c r="AD176" i="33" s="1"/>
  <c r="X176" i="33"/>
  <c r="U176" i="33"/>
  <c r="AF177" i="33" s="1"/>
  <c r="AE177" i="33" s="1"/>
  <c r="O176" i="33"/>
  <c r="X175" i="33"/>
  <c r="U175" i="33"/>
  <c r="AF176" i="33" s="1"/>
  <c r="AE176" i="33" s="1"/>
  <c r="O175" i="33"/>
  <c r="X174" i="33"/>
  <c r="U174" i="33"/>
  <c r="AB175" i="33" s="1"/>
  <c r="O174" i="33"/>
  <c r="X173" i="33"/>
  <c r="U173" i="33"/>
  <c r="O173" i="33"/>
  <c r="P173" i="33" s="1"/>
  <c r="Q173" i="33" s="1"/>
  <c r="L173" i="33"/>
  <c r="M173" i="33" s="1"/>
  <c r="X172" i="33"/>
  <c r="U172" i="33"/>
  <c r="O172" i="33"/>
  <c r="X171" i="33"/>
  <c r="U171" i="33"/>
  <c r="AF172" i="33" s="1"/>
  <c r="AE172" i="33" s="1"/>
  <c r="O171" i="33"/>
  <c r="AF170" i="33"/>
  <c r="AE170" i="33" s="1"/>
  <c r="X170" i="33"/>
  <c r="U170" i="33"/>
  <c r="AF171" i="33" s="1"/>
  <c r="AE171" i="33" s="1"/>
  <c r="O170" i="33"/>
  <c r="X169" i="33"/>
  <c r="U169" i="33"/>
  <c r="AB170" i="33" s="1"/>
  <c r="O169" i="33"/>
  <c r="X168" i="33"/>
  <c r="U168" i="33"/>
  <c r="O168" i="33"/>
  <c r="X167" i="33"/>
  <c r="U167" i="33"/>
  <c r="O167" i="33"/>
  <c r="P167" i="33" s="1"/>
  <c r="Q167" i="33" s="1"/>
  <c r="L167" i="33"/>
  <c r="M167" i="33" s="1"/>
  <c r="AB15" i="1"/>
  <c r="Y15" i="1"/>
  <c r="S15" i="1"/>
  <c r="AB14" i="1"/>
  <c r="Y14" i="1"/>
  <c r="AJ15" i="1" s="1"/>
  <c r="AI15" i="1" s="1"/>
  <c r="S14" i="1"/>
  <c r="AF13" i="1"/>
  <c r="AH13" i="1" s="1"/>
  <c r="AB13" i="1"/>
  <c r="Y13" i="1"/>
  <c r="S13" i="1"/>
  <c r="AJ12" i="1"/>
  <c r="AI12" i="1"/>
  <c r="AF12" i="1"/>
  <c r="AG12" i="1" s="1"/>
  <c r="AK12" i="1" s="1"/>
  <c r="AB12" i="1"/>
  <c r="Y12" i="1"/>
  <c r="AJ13" i="1" s="1"/>
  <c r="AI13" i="1" s="1"/>
  <c r="S12" i="1"/>
  <c r="AB11" i="1"/>
  <c r="Y11" i="1"/>
  <c r="S11" i="1"/>
  <c r="AB10" i="1"/>
  <c r="Y10" i="1"/>
  <c r="S10" i="1"/>
  <c r="T10" i="1" s="1"/>
  <c r="P10" i="1"/>
  <c r="Q10" i="1" s="1"/>
  <c r="X45" i="33"/>
  <c r="U45" i="33"/>
  <c r="O45" i="33"/>
  <c r="X44" i="33"/>
  <c r="U44" i="33"/>
  <c r="AF45" i="33" s="1"/>
  <c r="AE45" i="33" s="1"/>
  <c r="O44" i="33"/>
  <c r="X43" i="33"/>
  <c r="U43" i="33"/>
  <c r="AB44" i="33" s="1"/>
  <c r="O43" i="33"/>
  <c r="X42" i="33"/>
  <c r="U42" i="33"/>
  <c r="AF43" i="33" s="1"/>
  <c r="AE43" i="33" s="1"/>
  <c r="O42" i="33"/>
  <c r="X41" i="33"/>
  <c r="U41" i="33"/>
  <c r="AF42" i="33" s="1"/>
  <c r="AE42" i="33" s="1"/>
  <c r="O41" i="33"/>
  <c r="X40" i="33"/>
  <c r="U40" i="33"/>
  <c r="O40" i="33"/>
  <c r="P40" i="33" s="1"/>
  <c r="Q40" i="33" s="1"/>
  <c r="L40" i="33"/>
  <c r="M40" i="33" s="1"/>
  <c r="AF39" i="33"/>
  <c r="AE39" i="33" s="1"/>
  <c r="X39" i="33"/>
  <c r="U39" i="33"/>
  <c r="O39" i="33"/>
  <c r="X38" i="33"/>
  <c r="U38" i="33"/>
  <c r="AB39" i="33" s="1"/>
  <c r="O38" i="33"/>
  <c r="X37" i="33"/>
  <c r="U37" i="33"/>
  <c r="AF38" i="33" s="1"/>
  <c r="AE38" i="33" s="1"/>
  <c r="O37" i="33"/>
  <c r="X36" i="33"/>
  <c r="U36" i="33"/>
  <c r="O36" i="33"/>
  <c r="X35" i="33"/>
  <c r="U35" i="33"/>
  <c r="AF36" i="33" s="1"/>
  <c r="AE36" i="33" s="1"/>
  <c r="O35" i="33"/>
  <c r="X34" i="33"/>
  <c r="U34" i="33"/>
  <c r="O34" i="33"/>
  <c r="P34" i="33" s="1"/>
  <c r="Q34" i="33" s="1"/>
  <c r="L34" i="33"/>
  <c r="M34" i="33" s="1"/>
  <c r="X33" i="33"/>
  <c r="U33" i="33"/>
  <c r="O33" i="33"/>
  <c r="X32" i="33"/>
  <c r="U32" i="33"/>
  <c r="O32" i="33"/>
  <c r="X31" i="33"/>
  <c r="U31" i="33"/>
  <c r="AF32" i="33" s="1"/>
  <c r="AE32" i="33" s="1"/>
  <c r="O31" i="33"/>
  <c r="X30" i="33"/>
  <c r="U30" i="33"/>
  <c r="O30" i="33"/>
  <c r="X29" i="33"/>
  <c r="U29" i="33"/>
  <c r="O29" i="33"/>
  <c r="X28" i="33"/>
  <c r="U28" i="33"/>
  <c r="O28" i="33"/>
  <c r="P28" i="33" s="1"/>
  <c r="Q28" i="33" s="1"/>
  <c r="L28" i="33"/>
  <c r="M28" i="33" s="1"/>
  <c r="R179" i="33" l="1"/>
  <c r="AD190" i="33"/>
  <c r="AC190" i="33"/>
  <c r="AG190" i="33" s="1"/>
  <c r="AD185" i="33"/>
  <c r="AB186" i="33" s="1"/>
  <c r="AC185" i="33"/>
  <c r="AF185" i="33"/>
  <c r="AE185" i="33" s="1"/>
  <c r="AB189" i="33"/>
  <c r="R185" i="33"/>
  <c r="AB188" i="33"/>
  <c r="AF188" i="33"/>
  <c r="AE188" i="33" s="1"/>
  <c r="AC179" i="33"/>
  <c r="AG179" i="33" s="1"/>
  <c r="AD179" i="33"/>
  <c r="AB180" i="33" s="1"/>
  <c r="AC181" i="33"/>
  <c r="AG181" i="33" s="1"/>
  <c r="AB182" i="33"/>
  <c r="AF179" i="33"/>
  <c r="AE179" i="33" s="1"/>
  <c r="AB183" i="33"/>
  <c r="AB184" i="33"/>
  <c r="AC175" i="33"/>
  <c r="AD175" i="33"/>
  <c r="AF173" i="33"/>
  <c r="AE173" i="33" s="1"/>
  <c r="AC176" i="33"/>
  <c r="AG176" i="33" s="1"/>
  <c r="AB177" i="33"/>
  <c r="R173" i="33"/>
  <c r="AF174" i="33"/>
  <c r="AE174" i="33" s="1"/>
  <c r="AB178" i="33"/>
  <c r="AF175" i="33"/>
  <c r="AE175" i="33" s="1"/>
  <c r="AB173" i="33"/>
  <c r="AD170" i="33"/>
  <c r="AC170" i="33"/>
  <c r="AG170" i="33" s="1"/>
  <c r="AF167" i="33"/>
  <c r="AE167" i="33" s="1"/>
  <c r="AB171" i="33"/>
  <c r="R167" i="33"/>
  <c r="AB172" i="33"/>
  <c r="AB167" i="33"/>
  <c r="AB28" i="33"/>
  <c r="AB40" i="33"/>
  <c r="AF44" i="33"/>
  <c r="AE44" i="33" s="1"/>
  <c r="AB34" i="33"/>
  <c r="AF37" i="33"/>
  <c r="AE37" i="33" s="1"/>
  <c r="AF33" i="33"/>
  <c r="AE33" i="33" s="1"/>
  <c r="AB38" i="33"/>
  <c r="AB45" i="33"/>
  <c r="AD45" i="33" s="1"/>
  <c r="V10" i="1"/>
  <c r="U10" i="1"/>
  <c r="AJ10" i="1"/>
  <c r="AH12" i="1"/>
  <c r="AG13" i="1"/>
  <c r="AK13" i="1" s="1"/>
  <c r="AF14" i="1"/>
  <c r="AF15" i="1"/>
  <c r="AF10" i="1"/>
  <c r="AJ14" i="1"/>
  <c r="AI14" i="1" s="1"/>
  <c r="AC40" i="33"/>
  <c r="AD40" i="33"/>
  <c r="AB41" i="33" s="1"/>
  <c r="AD44" i="33"/>
  <c r="AC44" i="33"/>
  <c r="AG44" i="33" s="1"/>
  <c r="AF40" i="33"/>
  <c r="AE40" i="33" s="1"/>
  <c r="AB43" i="33"/>
  <c r="R40" i="33"/>
  <c r="AB42" i="33"/>
  <c r="AD39" i="33"/>
  <c r="AC39" i="33"/>
  <c r="AG39" i="33" s="1"/>
  <c r="AC34" i="33"/>
  <c r="AD34" i="33"/>
  <c r="AB35" i="33" s="1"/>
  <c r="AF35" i="33"/>
  <c r="AE35" i="33" s="1"/>
  <c r="AD38" i="33"/>
  <c r="AC38" i="33"/>
  <c r="AG38" i="33" s="1"/>
  <c r="AB36" i="33"/>
  <c r="AB37" i="33"/>
  <c r="AF34" i="33"/>
  <c r="AE34" i="33" s="1"/>
  <c r="R34" i="33"/>
  <c r="AF29" i="33"/>
  <c r="AE29" i="33" s="1"/>
  <c r="AD28" i="33"/>
  <c r="AB29" i="33" s="1"/>
  <c r="AC28" i="33"/>
  <c r="AF28" i="33"/>
  <c r="AE28" i="33" s="1"/>
  <c r="AB32" i="33"/>
  <c r="R28" i="33"/>
  <c r="AB33" i="33"/>
  <c r="AG175" i="33" l="1"/>
  <c r="AF168" i="33"/>
  <c r="AE168" i="33" s="1"/>
  <c r="AF186" i="33"/>
  <c r="AE186" i="33" s="1"/>
  <c r="AD188" i="33"/>
  <c r="AC188" i="33"/>
  <c r="AG188" i="33" s="1"/>
  <c r="AD189" i="33"/>
  <c r="AC189" i="33"/>
  <c r="AG189" i="33" s="1"/>
  <c r="AF187" i="33"/>
  <c r="AE187" i="33" s="1"/>
  <c r="AG185" i="33"/>
  <c r="AC186" i="33"/>
  <c r="AD186" i="33"/>
  <c r="AB187" i="33" s="1"/>
  <c r="AC180" i="33"/>
  <c r="AD180" i="33"/>
  <c r="AD184" i="33"/>
  <c r="AC184" i="33"/>
  <c r="AG184" i="33" s="1"/>
  <c r="AD183" i="33"/>
  <c r="AC183" i="33"/>
  <c r="AG183" i="33" s="1"/>
  <c r="AD182" i="33"/>
  <c r="AC182" i="33"/>
  <c r="AG182" i="33" s="1"/>
  <c r="AF180" i="33"/>
  <c r="AE180" i="33" s="1"/>
  <c r="AD177" i="33"/>
  <c r="AC177" i="33"/>
  <c r="AG177" i="33" s="1"/>
  <c r="AD178" i="33"/>
  <c r="AC178" i="33"/>
  <c r="AG178" i="33" s="1"/>
  <c r="AD173" i="33"/>
  <c r="AB174" i="33" s="1"/>
  <c r="AC173" i="33"/>
  <c r="AG173" i="33" s="1"/>
  <c r="AC171" i="33"/>
  <c r="AG171" i="33" s="1"/>
  <c r="AD171" i="33"/>
  <c r="AF169" i="33"/>
  <c r="AE169" i="33" s="1"/>
  <c r="AC167" i="33"/>
  <c r="AG167" i="33" s="1"/>
  <c r="AD167" i="33"/>
  <c r="AB168" i="33" s="1"/>
  <c r="AC172" i="33"/>
  <c r="AG172" i="33" s="1"/>
  <c r="AD172" i="33"/>
  <c r="AC45" i="33"/>
  <c r="AG45" i="33" s="1"/>
  <c r="AF41" i="33"/>
  <c r="AE41" i="33" s="1"/>
  <c r="AF30" i="33"/>
  <c r="AE30" i="33" s="1"/>
  <c r="AG10" i="1"/>
  <c r="AH10" i="1"/>
  <c r="AF11" i="1" s="1"/>
  <c r="AH15" i="1"/>
  <c r="AG15" i="1"/>
  <c r="AK15" i="1" s="1"/>
  <c r="AG14" i="1"/>
  <c r="AK14" i="1" s="1"/>
  <c r="AH14" i="1"/>
  <c r="AI10" i="1"/>
  <c r="AJ11" i="1"/>
  <c r="AI11" i="1" s="1"/>
  <c r="AC42" i="33"/>
  <c r="AG42" i="33" s="1"/>
  <c r="AD42" i="33"/>
  <c r="AD43" i="33"/>
  <c r="AC43" i="33"/>
  <c r="AG43" i="33" s="1"/>
  <c r="AD41" i="33"/>
  <c r="AC41" i="33"/>
  <c r="AG40" i="33"/>
  <c r="AD35" i="33"/>
  <c r="AC35" i="33"/>
  <c r="AG35" i="33" s="1"/>
  <c r="AD37" i="33"/>
  <c r="AC37" i="33"/>
  <c r="AG37" i="33" s="1"/>
  <c r="AD36" i="33"/>
  <c r="AC36" i="33"/>
  <c r="AG36" i="33" s="1"/>
  <c r="AG34" i="33"/>
  <c r="AD32" i="33"/>
  <c r="AC32" i="33"/>
  <c r="AG32" i="33" s="1"/>
  <c r="AC29" i="33"/>
  <c r="AG29" i="33" s="1"/>
  <c r="AD29" i="33"/>
  <c r="AB30" i="33" s="1"/>
  <c r="AG28" i="33"/>
  <c r="AD33" i="33"/>
  <c r="AC33" i="33"/>
  <c r="AG33" i="33" s="1"/>
  <c r="AG186" i="33" l="1"/>
  <c r="AD187" i="33"/>
  <c r="AC187" i="33"/>
  <c r="AG187" i="33" s="1"/>
  <c r="AG180" i="33"/>
  <c r="AC174" i="33"/>
  <c r="AG174" i="33" s="1"/>
  <c r="AD174" i="33"/>
  <c r="AD168" i="33"/>
  <c r="AB169" i="33" s="1"/>
  <c r="AC168" i="33"/>
  <c r="AG168" i="33" s="1"/>
  <c r="AF31" i="33"/>
  <c r="AE31" i="33" s="1"/>
  <c r="AG41" i="33"/>
  <c r="AK10" i="1"/>
  <c r="AH11" i="1"/>
  <c r="AG11" i="1"/>
  <c r="AK11" i="1" s="1"/>
  <c r="AD30" i="33"/>
  <c r="AB31" i="33" s="1"/>
  <c r="AC30" i="33"/>
  <c r="AG30" i="33" s="1"/>
  <c r="AD169" i="33" l="1"/>
  <c r="AC169" i="33"/>
  <c r="AG169" i="33" s="1"/>
  <c r="AD31" i="33"/>
  <c r="AC31" i="33"/>
  <c r="AG31" i="33" s="1"/>
  <c r="P76" i="1" l="1"/>
  <c r="Q76" i="1"/>
  <c r="S76" i="1"/>
  <c r="T76" i="1"/>
  <c r="U76" i="1"/>
  <c r="V76" i="1"/>
  <c r="S77" i="1"/>
  <c r="S78" i="1"/>
  <c r="S79" i="1"/>
  <c r="S80" i="1"/>
  <c r="Y80" i="1"/>
  <c r="AB80" i="1"/>
  <c r="AF80" i="1"/>
  <c r="AG80" i="1"/>
  <c r="AH80" i="1"/>
  <c r="AJ80" i="1"/>
  <c r="AI80" i="1" s="1"/>
  <c r="AK80" i="1"/>
  <c r="S81" i="1"/>
  <c r="Y81" i="1"/>
  <c r="AB81" i="1"/>
  <c r="AF81" i="1"/>
  <c r="AG81" i="1"/>
  <c r="AH81" i="1"/>
  <c r="AJ81" i="1"/>
  <c r="AI81" i="1" s="1"/>
  <c r="AK81" i="1"/>
  <c r="AB39" i="34"/>
  <c r="Y39" i="34"/>
  <c r="AB38" i="34"/>
  <c r="Y38" i="34"/>
  <c r="AB37" i="34"/>
  <c r="Y37" i="34"/>
  <c r="AJ38" i="34" s="1"/>
  <c r="AI38" i="34" s="1"/>
  <c r="AB36" i="34"/>
  <c r="Y36" i="34"/>
  <c r="AJ37" i="34" s="1"/>
  <c r="AI37" i="34" s="1"/>
  <c r="AB35" i="34"/>
  <c r="Y35" i="34"/>
  <c r="AB34" i="34"/>
  <c r="Y34" i="34"/>
  <c r="S34" i="34"/>
  <c r="T34" i="34" s="1"/>
  <c r="U34" i="34" s="1"/>
  <c r="P34" i="34"/>
  <c r="Q34" i="34" s="1"/>
  <c r="AF34" i="34" s="1"/>
  <c r="X166" i="33"/>
  <c r="U166" i="33"/>
  <c r="X165" i="33"/>
  <c r="U165" i="33"/>
  <c r="X164" i="33"/>
  <c r="U164" i="33"/>
  <c r="AF165" i="33" s="1"/>
  <c r="AE165" i="33" s="1"/>
  <c r="X163" i="33"/>
  <c r="U163" i="33"/>
  <c r="X162" i="33"/>
  <c r="U162" i="33"/>
  <c r="X161" i="33"/>
  <c r="U161" i="33"/>
  <c r="O161" i="33"/>
  <c r="P161" i="33" s="1"/>
  <c r="L161" i="33"/>
  <c r="M161" i="33" s="1"/>
  <c r="X154" i="33"/>
  <c r="X155" i="33"/>
  <c r="X156" i="33"/>
  <c r="X158" i="33"/>
  <c r="X159" i="33"/>
  <c r="S39" i="34"/>
  <c r="S38" i="34"/>
  <c r="S37" i="34"/>
  <c r="S36" i="34"/>
  <c r="S35" i="34"/>
  <c r="O164" i="33"/>
  <c r="O162" i="33"/>
  <c r="O163" i="33"/>
  <c r="O165" i="33"/>
  <c r="O166" i="33"/>
  <c r="AF164" i="33" l="1"/>
  <c r="AE164" i="33" s="1"/>
  <c r="AB161" i="33"/>
  <c r="AF166" i="33"/>
  <c r="AE166" i="33" s="1"/>
  <c r="AB166" i="33"/>
  <c r="AD166" i="33" s="1"/>
  <c r="AJ39" i="34"/>
  <c r="AI39" i="34" s="1"/>
  <c r="AF39" i="34"/>
  <c r="AH39" i="34" s="1"/>
  <c r="AG34" i="34"/>
  <c r="AH34" i="34"/>
  <c r="AJ34" i="34"/>
  <c r="AF35" i="34"/>
  <c r="AF37" i="34"/>
  <c r="AF38" i="34"/>
  <c r="V34" i="34"/>
  <c r="AG39" i="34"/>
  <c r="AK39" i="34" s="1"/>
  <c r="R161" i="33"/>
  <c r="Q161" i="33"/>
  <c r="AF161" i="33" s="1"/>
  <c r="AC161" i="33"/>
  <c r="AD161" i="33"/>
  <c r="AB162" i="33" s="1"/>
  <c r="AB164" i="33"/>
  <c r="AB165" i="33"/>
  <c r="AC166" i="33"/>
  <c r="AG166" i="33" s="1"/>
  <c r="AH37" i="34" l="1"/>
  <c r="AG37" i="34"/>
  <c r="AK37" i="34" s="1"/>
  <c r="AH35" i="34"/>
  <c r="AF36" i="34" s="1"/>
  <c r="AG35" i="34"/>
  <c r="AH38" i="34"/>
  <c r="AG38" i="34"/>
  <c r="AK38" i="34" s="1"/>
  <c r="AJ35" i="34"/>
  <c r="AI34" i="34"/>
  <c r="AK34" i="34" s="1"/>
  <c r="AF162" i="33"/>
  <c r="AE161" i="33"/>
  <c r="AG161" i="33" s="1"/>
  <c r="AD165" i="33"/>
  <c r="AC165" i="33"/>
  <c r="AG165" i="33" s="1"/>
  <c r="AD162" i="33"/>
  <c r="AB163" i="33" s="1"/>
  <c r="AC162" i="33"/>
  <c r="AD164" i="33"/>
  <c r="AC164" i="33"/>
  <c r="AG164" i="33" s="1"/>
  <c r="AI35" i="34" l="1"/>
  <c r="AK35" i="34" s="1"/>
  <c r="AJ36" i="34"/>
  <c r="AI36" i="34" s="1"/>
  <c r="AH36" i="34"/>
  <c r="AG36" i="34"/>
  <c r="AF163" i="33"/>
  <c r="AE163" i="33" s="1"/>
  <c r="AE162" i="33"/>
  <c r="AG162" i="33" s="1"/>
  <c r="AD163" i="33"/>
  <c r="AC163" i="33"/>
  <c r="AK36" i="34" l="1"/>
  <c r="AG163" i="33"/>
  <c r="L154" i="33" l="1"/>
  <c r="M154" i="33" s="1"/>
  <c r="U154" i="33"/>
  <c r="U155" i="33"/>
  <c r="U156" i="33"/>
  <c r="U158" i="33"/>
  <c r="U159" i="33"/>
  <c r="U160" i="33"/>
  <c r="X160" i="33"/>
  <c r="X214" i="33"/>
  <c r="U214" i="33"/>
  <c r="X213" i="33"/>
  <c r="U213" i="33"/>
  <c r="AB214" i="33" s="1"/>
  <c r="X212" i="33"/>
  <c r="U212" i="33"/>
  <c r="AB213" i="33" s="1"/>
  <c r="X211" i="33"/>
  <c r="U211" i="33"/>
  <c r="X210" i="33"/>
  <c r="U210" i="33"/>
  <c r="X209" i="33"/>
  <c r="U209" i="33"/>
  <c r="O209" i="33"/>
  <c r="P209" i="33" s="1"/>
  <c r="Q209" i="33" s="1"/>
  <c r="L209" i="33"/>
  <c r="X208" i="33"/>
  <c r="U208" i="33"/>
  <c r="X207" i="33"/>
  <c r="U207" i="33"/>
  <c r="X206" i="33"/>
  <c r="U206" i="33"/>
  <c r="X205" i="33"/>
  <c r="U205" i="33"/>
  <c r="X204" i="33"/>
  <c r="U204" i="33"/>
  <c r="AB205" i="33" s="1"/>
  <c r="X203" i="33"/>
  <c r="U203" i="33"/>
  <c r="O203" i="33"/>
  <c r="P203" i="33" s="1"/>
  <c r="Q203" i="33" s="1"/>
  <c r="AF203" i="33" s="1"/>
  <c r="AE203" i="33" s="1"/>
  <c r="L203" i="33"/>
  <c r="M203" i="33" s="1"/>
  <c r="O159" i="33"/>
  <c r="O160" i="33"/>
  <c r="AF208" i="33" l="1"/>
  <c r="AE208" i="33" s="1"/>
  <c r="AB203" i="33"/>
  <c r="AF206" i="33"/>
  <c r="AE206" i="33" s="1"/>
  <c r="AB206" i="33"/>
  <c r="AC206" i="33" s="1"/>
  <c r="AF158" i="33"/>
  <c r="AE158" i="33" s="1"/>
  <c r="AB158" i="33"/>
  <c r="AF156" i="33"/>
  <c r="AE156" i="33" s="1"/>
  <c r="AB156" i="33"/>
  <c r="AB155" i="33"/>
  <c r="AB154" i="33"/>
  <c r="AF155" i="33"/>
  <c r="AE155" i="33" s="1"/>
  <c r="AF154" i="33"/>
  <c r="AE154" i="33" s="1"/>
  <c r="AF159" i="33"/>
  <c r="AE159" i="33" s="1"/>
  <c r="AB159" i="33"/>
  <c r="AB207" i="33"/>
  <c r="AD207" i="33" s="1"/>
  <c r="AB208" i="33"/>
  <c r="AF160" i="33"/>
  <c r="AE160" i="33" s="1"/>
  <c r="AF213" i="33"/>
  <c r="AE213" i="33" s="1"/>
  <c r="AF207" i="33"/>
  <c r="AE207" i="33" s="1"/>
  <c r="AF214" i="33"/>
  <c r="AE214" i="33" s="1"/>
  <c r="AF209" i="33"/>
  <c r="AE209" i="33" s="1"/>
  <c r="O155" i="33"/>
  <c r="O156" i="33"/>
  <c r="O158" i="33"/>
  <c r="O214" i="33"/>
  <c r="O211" i="33"/>
  <c r="O208" i="33"/>
  <c r="O210" i="33"/>
  <c r="O207" i="33"/>
  <c r="O206" i="33"/>
  <c r="O205" i="33"/>
  <c r="O204" i="33"/>
  <c r="O213" i="33"/>
  <c r="O212" i="33"/>
  <c r="AC154" i="33" l="1"/>
  <c r="AG154" i="33" s="1"/>
  <c r="AD154" i="33"/>
  <c r="AC155" i="33"/>
  <c r="AG155" i="33" s="1"/>
  <c r="AD155" i="33"/>
  <c r="AD156" i="33"/>
  <c r="AC156" i="33"/>
  <c r="AG156" i="33" s="1"/>
  <c r="AC159" i="33"/>
  <c r="AG159" i="33" s="1"/>
  <c r="AD159" i="33"/>
  <c r="AC158" i="33"/>
  <c r="AG158" i="33" s="1"/>
  <c r="AD158" i="33"/>
  <c r="AB160" i="33"/>
  <c r="AG206" i="33"/>
  <c r="AD203" i="33"/>
  <c r="AC203" i="33"/>
  <c r="AG203" i="33" s="1"/>
  <c r="AC205" i="33"/>
  <c r="AD205" i="33"/>
  <c r="AF210" i="33"/>
  <c r="AE210" i="33" s="1"/>
  <c r="AD214" i="33"/>
  <c r="AC214" i="33"/>
  <c r="AG214" i="33" s="1"/>
  <c r="AD208" i="33"/>
  <c r="AC208" i="33"/>
  <c r="AG208" i="33" s="1"/>
  <c r="R209" i="33"/>
  <c r="AD213" i="33"/>
  <c r="AC213" i="33"/>
  <c r="AG213" i="33" s="1"/>
  <c r="R203" i="33"/>
  <c r="AF204" i="33"/>
  <c r="AE204" i="33" s="1"/>
  <c r="AD206" i="33"/>
  <c r="AC207" i="33"/>
  <c r="AG207" i="33" s="1"/>
  <c r="AF205" i="33"/>
  <c r="AE205" i="33" s="1"/>
  <c r="M209" i="33"/>
  <c r="AB209" i="33" s="1"/>
  <c r="AB204" i="33"/>
  <c r="AC160" i="33" l="1"/>
  <c r="AG160" i="33" s="1"/>
  <c r="AD160" i="33"/>
  <c r="AF211" i="33"/>
  <c r="AD209" i="33"/>
  <c r="AB210" i="33" s="1"/>
  <c r="AC209" i="33"/>
  <c r="AG209" i="33" s="1"/>
  <c r="AD204" i="33"/>
  <c r="AC204" i="33"/>
  <c r="AG204" i="33" s="1"/>
  <c r="AG205" i="33"/>
  <c r="AC210" i="33" l="1"/>
  <c r="AG210" i="33" s="1"/>
  <c r="AD210" i="33"/>
  <c r="AB211" i="33" s="1"/>
  <c r="AE211" i="33"/>
  <c r="AF212" i="33"/>
  <c r="AE212" i="33" s="1"/>
  <c r="AD211" i="33" l="1"/>
  <c r="AB212" i="33" s="1"/>
  <c r="AC211" i="33"/>
  <c r="AG211" i="33" s="1"/>
  <c r="AD212" i="33" l="1"/>
  <c r="AC212" i="33"/>
  <c r="AG212" i="33" s="1"/>
  <c r="AB75" i="1" l="1"/>
  <c r="Y75" i="1"/>
  <c r="AB74" i="1"/>
  <c r="Y74" i="1"/>
  <c r="AB73" i="1"/>
  <c r="Y73" i="1"/>
  <c r="AJ74" i="1" s="1"/>
  <c r="AI74" i="1" s="1"/>
  <c r="AB72" i="1"/>
  <c r="Y72" i="1"/>
  <c r="AB71" i="1"/>
  <c r="Y71" i="1"/>
  <c r="AJ72" i="1" s="1"/>
  <c r="AI72" i="1" s="1"/>
  <c r="AB70" i="1"/>
  <c r="Y70" i="1"/>
  <c r="S70" i="1"/>
  <c r="T70" i="1" s="1"/>
  <c r="P70" i="1"/>
  <c r="Q70" i="1" s="1"/>
  <c r="AB33" i="34"/>
  <c r="Y33" i="34"/>
  <c r="AB32" i="34"/>
  <c r="Y32" i="34"/>
  <c r="AB31" i="34"/>
  <c r="Y31" i="34"/>
  <c r="AJ32" i="34" s="1"/>
  <c r="AI32" i="34" s="1"/>
  <c r="AB30" i="34"/>
  <c r="Y30" i="34"/>
  <c r="AJ31" i="34" s="1"/>
  <c r="AI31" i="34" s="1"/>
  <c r="AB29" i="34"/>
  <c r="Y29" i="34"/>
  <c r="AB28" i="34"/>
  <c r="Y28" i="34"/>
  <c r="S28" i="34"/>
  <c r="T28" i="34" s="1"/>
  <c r="U28" i="34" s="1"/>
  <c r="P28" i="34"/>
  <c r="Q28" i="34" s="1"/>
  <c r="X153" i="33"/>
  <c r="U153" i="33"/>
  <c r="X152" i="33"/>
  <c r="U152" i="33"/>
  <c r="X151" i="33"/>
  <c r="U151" i="33"/>
  <c r="X150" i="33"/>
  <c r="U150" i="33"/>
  <c r="X149" i="33"/>
  <c r="U149" i="33"/>
  <c r="AB150" i="33" s="1"/>
  <c r="X148" i="33"/>
  <c r="U148" i="33"/>
  <c r="O148" i="33"/>
  <c r="P148" i="33" s="1"/>
  <c r="L148" i="33"/>
  <c r="M148" i="33" s="1"/>
  <c r="X147" i="33"/>
  <c r="U147" i="33"/>
  <c r="X146" i="33"/>
  <c r="U146" i="33"/>
  <c r="X145" i="33"/>
  <c r="U145" i="33"/>
  <c r="AB146" i="33" s="1"/>
  <c r="AC146" i="33" s="1"/>
  <c r="X144" i="33"/>
  <c r="U144" i="33"/>
  <c r="X143" i="33"/>
  <c r="U143" i="33"/>
  <c r="AF144" i="33" s="1"/>
  <c r="AE144" i="33" s="1"/>
  <c r="X142" i="33"/>
  <c r="U142" i="33"/>
  <c r="O142" i="33"/>
  <c r="P142" i="33" s="1"/>
  <c r="L142" i="33"/>
  <c r="M142" i="33" s="1"/>
  <c r="X141" i="33"/>
  <c r="U141" i="33"/>
  <c r="X140" i="33"/>
  <c r="U140" i="33"/>
  <c r="AF141" i="33" s="1"/>
  <c r="AE141" i="33" s="1"/>
  <c r="X139" i="33"/>
  <c r="U139" i="33"/>
  <c r="X138" i="33"/>
  <c r="U138" i="33"/>
  <c r="X137" i="33"/>
  <c r="U137" i="33"/>
  <c r="X136" i="33"/>
  <c r="U136" i="33"/>
  <c r="O136" i="33"/>
  <c r="P136" i="33" s="1"/>
  <c r="Q136" i="33" s="1"/>
  <c r="L136" i="33"/>
  <c r="M136" i="33" s="1"/>
  <c r="S73" i="1"/>
  <c r="S72" i="1"/>
  <c r="S74" i="1"/>
  <c r="S71" i="1"/>
  <c r="S75" i="1"/>
  <c r="S31" i="34"/>
  <c r="S32" i="34"/>
  <c r="S30" i="34"/>
  <c r="S29" i="34"/>
  <c r="S33" i="34"/>
  <c r="AB138" i="33" l="1"/>
  <c r="AD138" i="33" s="1"/>
  <c r="AB148" i="33"/>
  <c r="R148" i="33"/>
  <c r="AF28" i="34"/>
  <c r="AJ30" i="34"/>
  <c r="AI30" i="34" s="1"/>
  <c r="AF30" i="34"/>
  <c r="AH30" i="34" s="1"/>
  <c r="AF33" i="34"/>
  <c r="AJ33" i="34"/>
  <c r="AI33" i="34" s="1"/>
  <c r="AF70" i="1"/>
  <c r="AF75" i="1"/>
  <c r="AJ75" i="1"/>
  <c r="AI75" i="1" s="1"/>
  <c r="AF147" i="33"/>
  <c r="AE147" i="33" s="1"/>
  <c r="AF138" i="33"/>
  <c r="AE138" i="33" s="1"/>
  <c r="AF140" i="33"/>
  <c r="AE140" i="33" s="1"/>
  <c r="AF151" i="33"/>
  <c r="AE151" i="33" s="1"/>
  <c r="AB139" i="33"/>
  <c r="AD139" i="33" s="1"/>
  <c r="AB145" i="33"/>
  <c r="AF146" i="33"/>
  <c r="AE146" i="33" s="1"/>
  <c r="AF139" i="33"/>
  <c r="AE139" i="33" s="1"/>
  <c r="AF152" i="33"/>
  <c r="AE152" i="33" s="1"/>
  <c r="AB151" i="33"/>
  <c r="AD151" i="33" s="1"/>
  <c r="AB147" i="33"/>
  <c r="AF143" i="33"/>
  <c r="AE143" i="33" s="1"/>
  <c r="AF153" i="33"/>
  <c r="AE153" i="33" s="1"/>
  <c r="O151" i="33"/>
  <c r="O145" i="33"/>
  <c r="O153" i="33"/>
  <c r="O147" i="33"/>
  <c r="O152" i="33"/>
  <c r="O150" i="33"/>
  <c r="O143" i="33"/>
  <c r="AD147" i="33" l="1"/>
  <c r="AC147" i="33"/>
  <c r="AG147" i="33" s="1"/>
  <c r="O149" i="33"/>
  <c r="O144" i="33"/>
  <c r="O146" i="33"/>
  <c r="O140" i="33"/>
  <c r="O139" i="33"/>
  <c r="O137" i="33"/>
  <c r="O138" i="33"/>
  <c r="O141" i="33"/>
  <c r="AG146" i="33" l="1"/>
  <c r="AG70" i="1"/>
  <c r="AH70" i="1"/>
  <c r="AF71" i="1" s="1"/>
  <c r="V70" i="1"/>
  <c r="U70" i="1"/>
  <c r="AJ70" i="1" s="1"/>
  <c r="AH75" i="1"/>
  <c r="AG75" i="1"/>
  <c r="AK75" i="1" s="1"/>
  <c r="AF73" i="1"/>
  <c r="AF74" i="1"/>
  <c r="AF72" i="1"/>
  <c r="AJ73" i="1"/>
  <c r="AI73" i="1" s="1"/>
  <c r="AH28" i="34"/>
  <c r="AF29" i="34" s="1"/>
  <c r="AG28" i="34"/>
  <c r="V28" i="34"/>
  <c r="AH33" i="34"/>
  <c r="AG33" i="34"/>
  <c r="AK33" i="34" s="1"/>
  <c r="AG30" i="34"/>
  <c r="AK30" i="34" s="1"/>
  <c r="AF31" i="34"/>
  <c r="AJ28" i="34"/>
  <c r="AI28" i="34" s="1"/>
  <c r="AF32" i="34"/>
  <c r="AJ29" i="34"/>
  <c r="AI29" i="34" s="1"/>
  <c r="AD145" i="33"/>
  <c r="AC145" i="33"/>
  <c r="AD148" i="33"/>
  <c r="AB149" i="33" s="1"/>
  <c r="AC148" i="33"/>
  <c r="R142" i="33"/>
  <c r="Q142" i="33"/>
  <c r="AF142" i="33" s="1"/>
  <c r="AE142" i="33" s="1"/>
  <c r="AC150" i="33"/>
  <c r="AD150" i="33"/>
  <c r="AF145" i="33"/>
  <c r="AE145" i="33" s="1"/>
  <c r="Q148" i="33"/>
  <c r="AF148" i="33" s="1"/>
  <c r="AC151" i="33"/>
  <c r="AG151" i="33" s="1"/>
  <c r="AB152" i="33"/>
  <c r="AD146" i="33"/>
  <c r="AB153" i="33"/>
  <c r="AF150" i="33"/>
  <c r="AE150" i="33" s="1"/>
  <c r="AB144" i="33"/>
  <c r="AB142" i="33"/>
  <c r="AC138" i="33"/>
  <c r="AG138" i="33" s="1"/>
  <c r="AF136" i="33"/>
  <c r="AE136" i="33" s="1"/>
  <c r="AC139" i="33"/>
  <c r="AG139" i="33" s="1"/>
  <c r="AB140" i="33"/>
  <c r="R136" i="33"/>
  <c r="AB141" i="33"/>
  <c r="AB136" i="33"/>
  <c r="AK28" i="34" l="1"/>
  <c r="AF137" i="33"/>
  <c r="AE137" i="33" s="1"/>
  <c r="AI70" i="1"/>
  <c r="AK70" i="1" s="1"/>
  <c r="AJ71" i="1"/>
  <c r="AI71" i="1" s="1"/>
  <c r="AH74" i="1"/>
  <c r="AG74" i="1"/>
  <c r="AK74" i="1" s="1"/>
  <c r="AH73" i="1"/>
  <c r="AG73" i="1"/>
  <c r="AK73" i="1" s="1"/>
  <c r="AH72" i="1"/>
  <c r="AG72" i="1"/>
  <c r="AK72" i="1" s="1"/>
  <c r="AG71" i="1"/>
  <c r="AH71" i="1"/>
  <c r="AH32" i="34"/>
  <c r="AG32" i="34"/>
  <c r="AK32" i="34" s="1"/>
  <c r="AG29" i="34"/>
  <c r="AK29" i="34" s="1"/>
  <c r="AH29" i="34"/>
  <c r="AH31" i="34"/>
  <c r="AG31" i="34"/>
  <c r="AK31" i="34" s="1"/>
  <c r="AF149" i="33"/>
  <c r="AE149" i="33" s="1"/>
  <c r="AE148" i="33"/>
  <c r="AD144" i="33"/>
  <c r="AC144" i="33"/>
  <c r="AG144" i="33" s="1"/>
  <c r="AG150" i="33"/>
  <c r="AD153" i="33"/>
  <c r="AC153" i="33"/>
  <c r="AG153" i="33" s="1"/>
  <c r="AD152" i="33"/>
  <c r="AC152" i="33"/>
  <c r="AG152" i="33" s="1"/>
  <c r="AG148" i="33"/>
  <c r="AC149" i="33"/>
  <c r="AD149" i="33"/>
  <c r="AD142" i="33"/>
  <c r="AB143" i="33" s="1"/>
  <c r="AC142" i="33"/>
  <c r="AG142" i="33" s="1"/>
  <c r="AG145" i="33"/>
  <c r="AC136" i="33"/>
  <c r="AG136" i="33" s="1"/>
  <c r="AD136" i="33"/>
  <c r="AB137" i="33" s="1"/>
  <c r="AC141" i="33"/>
  <c r="AG141" i="33" s="1"/>
  <c r="AD141" i="33"/>
  <c r="AD140" i="33"/>
  <c r="AC140" i="33"/>
  <c r="AG140" i="33" s="1"/>
  <c r="AK71" i="1" l="1"/>
  <c r="AD143" i="33"/>
  <c r="AC143" i="33"/>
  <c r="AG143" i="33" s="1"/>
  <c r="AG149" i="33"/>
  <c r="AD137" i="33"/>
  <c r="AC137" i="33"/>
  <c r="AG137" i="33" s="1"/>
  <c r="AB27" i="34" l="1"/>
  <c r="Y27" i="34"/>
  <c r="AB26" i="34"/>
  <c r="Y26" i="34"/>
  <c r="AB25" i="34"/>
  <c r="Y25" i="34"/>
  <c r="AJ26" i="34" s="1"/>
  <c r="AI26" i="34" s="1"/>
  <c r="AB24" i="34"/>
  <c r="Y24" i="34"/>
  <c r="AB23" i="34"/>
  <c r="Y23" i="34"/>
  <c r="AF24" i="34" s="1"/>
  <c r="AB22" i="34"/>
  <c r="Y22" i="34"/>
  <c r="S22" i="34"/>
  <c r="T22" i="34" s="1"/>
  <c r="U22" i="34" s="1"/>
  <c r="P22" i="34"/>
  <c r="X135" i="33"/>
  <c r="U135" i="33"/>
  <c r="X134" i="33"/>
  <c r="U134" i="33"/>
  <c r="X133" i="33"/>
  <c r="U133" i="33"/>
  <c r="AF134" i="33" s="1"/>
  <c r="AE134" i="33" s="1"/>
  <c r="X132" i="33"/>
  <c r="U132" i="33"/>
  <c r="X131" i="33"/>
  <c r="U131" i="33"/>
  <c r="AB132" i="33" s="1"/>
  <c r="X130" i="33"/>
  <c r="U130" i="33"/>
  <c r="O130" i="33"/>
  <c r="P130" i="33" s="1"/>
  <c r="Q130" i="33" s="1"/>
  <c r="L130" i="33"/>
  <c r="M130" i="33" s="1"/>
  <c r="X129" i="33"/>
  <c r="U129" i="33"/>
  <c r="X128" i="33"/>
  <c r="U128" i="33"/>
  <c r="AF129" i="33" s="1"/>
  <c r="AE129" i="33" s="1"/>
  <c r="X127" i="33"/>
  <c r="U127" i="33"/>
  <c r="X126" i="33"/>
  <c r="U126" i="33"/>
  <c r="X125" i="33"/>
  <c r="U125" i="33"/>
  <c r="X124" i="33"/>
  <c r="U124" i="33"/>
  <c r="AF125" i="33" s="1"/>
  <c r="AE125" i="33" s="1"/>
  <c r="O124" i="33"/>
  <c r="P124" i="33" s="1"/>
  <c r="L124" i="33"/>
  <c r="M124" i="33" s="1"/>
  <c r="X123" i="33"/>
  <c r="U123" i="33"/>
  <c r="X122" i="33"/>
  <c r="U122" i="33"/>
  <c r="X121" i="33"/>
  <c r="U121" i="33"/>
  <c r="X120" i="33"/>
  <c r="U120" i="33"/>
  <c r="X119" i="33"/>
  <c r="U119" i="33"/>
  <c r="X118" i="33"/>
  <c r="U118" i="33"/>
  <c r="O118" i="33"/>
  <c r="P118" i="33" s="1"/>
  <c r="Q118" i="33" s="1"/>
  <c r="AF118" i="33" s="1"/>
  <c r="L118" i="33"/>
  <c r="M118" i="33" s="1"/>
  <c r="AB118" i="33" s="1"/>
  <c r="S27" i="34"/>
  <c r="S25" i="34"/>
  <c r="S23" i="34"/>
  <c r="S26" i="34"/>
  <c r="S24" i="34"/>
  <c r="O135" i="33"/>
  <c r="O121" i="33"/>
  <c r="O134" i="33"/>
  <c r="O120" i="33"/>
  <c r="O133" i="33"/>
  <c r="O119" i="33"/>
  <c r="O123" i="33"/>
  <c r="O132" i="33"/>
  <c r="O129" i="33"/>
  <c r="O125" i="33"/>
  <c r="O131" i="33"/>
  <c r="O128" i="33"/>
  <c r="O127" i="33"/>
  <c r="O126" i="33"/>
  <c r="O122" i="33"/>
  <c r="AB123" i="33" l="1"/>
  <c r="AF126" i="33"/>
  <c r="AE126" i="33" s="1"/>
  <c r="AF120" i="33"/>
  <c r="AE120" i="33" s="1"/>
  <c r="AB120" i="33"/>
  <c r="AD120" i="33" s="1"/>
  <c r="AF25" i="34"/>
  <c r="AJ25" i="34"/>
  <c r="AI25" i="34" s="1"/>
  <c r="AF27" i="34"/>
  <c r="AJ27" i="34"/>
  <c r="AI27" i="34" s="1"/>
  <c r="AF121" i="33"/>
  <c r="AE121" i="33" s="1"/>
  <c r="AB131" i="33"/>
  <c r="AF135" i="33"/>
  <c r="AE135" i="33" s="1"/>
  <c r="AB126" i="33"/>
  <c r="AB133" i="33"/>
  <c r="AD133" i="33" s="1"/>
  <c r="AF123" i="33"/>
  <c r="AE123" i="33" s="1"/>
  <c r="AB129" i="33"/>
  <c r="AB134" i="33"/>
  <c r="AD134" i="33" s="1"/>
  <c r="AF122" i="33"/>
  <c r="AE122" i="33" s="1"/>
  <c r="AF133" i="33"/>
  <c r="AE133" i="33" s="1"/>
  <c r="AB128" i="33"/>
  <c r="AD128" i="33" s="1"/>
  <c r="V22" i="34"/>
  <c r="AH24" i="34"/>
  <c r="AG24" i="34"/>
  <c r="AH27" i="34"/>
  <c r="AG27" i="34"/>
  <c r="AK27" i="34" s="1"/>
  <c r="AH25" i="34"/>
  <c r="AG25" i="34"/>
  <c r="AK25" i="34" s="1"/>
  <c r="Q22" i="34"/>
  <c r="AF22" i="34" s="1"/>
  <c r="AJ22" i="34"/>
  <c r="AI22" i="34" s="1"/>
  <c r="AF26" i="34"/>
  <c r="AJ24" i="34"/>
  <c r="AI24" i="34" s="1"/>
  <c r="AC131" i="33"/>
  <c r="AD131" i="33"/>
  <c r="AD118" i="33"/>
  <c r="AB119" i="33" s="1"/>
  <c r="AC118" i="33"/>
  <c r="AC132" i="33"/>
  <c r="AD132" i="33"/>
  <c r="AF119" i="33"/>
  <c r="AE119" i="33" s="1"/>
  <c r="AE118" i="33"/>
  <c r="R124" i="33"/>
  <c r="Q124" i="33"/>
  <c r="AF124" i="33" s="1"/>
  <c r="AE124" i="33" s="1"/>
  <c r="AC128" i="33"/>
  <c r="AD126" i="33"/>
  <c r="AC126" i="33"/>
  <c r="AG126" i="33" s="1"/>
  <c r="R118" i="33"/>
  <c r="AD123" i="33"/>
  <c r="AC123" i="33"/>
  <c r="AF127" i="33"/>
  <c r="AE127" i="33" s="1"/>
  <c r="AF130" i="33"/>
  <c r="AE130" i="33" s="1"/>
  <c r="AC120" i="33"/>
  <c r="AG120" i="33" s="1"/>
  <c r="AB121" i="33"/>
  <c r="AB124" i="33"/>
  <c r="AF128" i="33"/>
  <c r="AE128" i="33" s="1"/>
  <c r="R130" i="33"/>
  <c r="AF131" i="33"/>
  <c r="AE131" i="33" s="1"/>
  <c r="AB135" i="33"/>
  <c r="AF132" i="33"/>
  <c r="AE132" i="33" s="1"/>
  <c r="AB122" i="33"/>
  <c r="AB127" i="33"/>
  <c r="AB130" i="33"/>
  <c r="AB125" i="33"/>
  <c r="AC134" i="33" l="1"/>
  <c r="AG134" i="33" s="1"/>
  <c r="AC133" i="33"/>
  <c r="AG133" i="33" s="1"/>
  <c r="AG123" i="33"/>
  <c r="AD129" i="33"/>
  <c r="AC129" i="33"/>
  <c r="AG129" i="33" s="1"/>
  <c r="AJ23" i="34"/>
  <c r="AI23" i="34" s="1"/>
  <c r="AH22" i="34"/>
  <c r="AF23" i="34" s="1"/>
  <c r="AG22" i="34"/>
  <c r="AK22" i="34" s="1"/>
  <c r="AH26" i="34"/>
  <c r="AG26" i="34"/>
  <c r="AK26" i="34" s="1"/>
  <c r="AK24" i="34"/>
  <c r="AD130" i="33"/>
  <c r="AC130" i="33"/>
  <c r="AG130" i="33" s="1"/>
  <c r="AD127" i="33"/>
  <c r="AC127" i="33"/>
  <c r="AG127" i="33" s="1"/>
  <c r="AD125" i="33"/>
  <c r="AC125" i="33"/>
  <c r="AG125" i="33" s="1"/>
  <c r="AD122" i="33"/>
  <c r="AC122" i="33"/>
  <c r="AG122" i="33" s="1"/>
  <c r="AD135" i="33"/>
  <c r="AC135" i="33"/>
  <c r="AG135" i="33" s="1"/>
  <c r="AG132" i="33"/>
  <c r="AG131" i="33"/>
  <c r="AC124" i="33"/>
  <c r="AG124" i="33" s="1"/>
  <c r="AD124" i="33"/>
  <c r="AD121" i="33"/>
  <c r="AC121" i="33"/>
  <c r="AG121" i="33" s="1"/>
  <c r="AG128" i="33"/>
  <c r="AG118" i="33"/>
  <c r="AC119" i="33"/>
  <c r="AG119" i="33" s="1"/>
  <c r="AD119" i="33"/>
  <c r="AG23" i="34" l="1"/>
  <c r="AK23" i="34" s="1"/>
  <c r="AH23" i="34"/>
  <c r="X117" i="33" l="1"/>
  <c r="U117" i="33"/>
  <c r="X116" i="33"/>
  <c r="U116" i="33"/>
  <c r="X115" i="33"/>
  <c r="U115" i="33"/>
  <c r="AF116" i="33" s="1"/>
  <c r="AE116" i="33" s="1"/>
  <c r="X114" i="33"/>
  <c r="U114" i="33"/>
  <c r="X113" i="33"/>
  <c r="U113" i="33"/>
  <c r="X112" i="33"/>
  <c r="U112" i="33"/>
  <c r="AB113" i="33" s="1"/>
  <c r="O112" i="33"/>
  <c r="P112" i="33" s="1"/>
  <c r="Q112" i="33" s="1"/>
  <c r="L112" i="33"/>
  <c r="M112" i="33" s="1"/>
  <c r="X111" i="33"/>
  <c r="U111" i="33"/>
  <c r="X110" i="33"/>
  <c r="U110" i="33"/>
  <c r="X109" i="33"/>
  <c r="U109" i="33"/>
  <c r="X108" i="33"/>
  <c r="U108" i="33"/>
  <c r="X107" i="33"/>
  <c r="U107" i="33"/>
  <c r="X106" i="33"/>
  <c r="U106" i="33"/>
  <c r="O106" i="33"/>
  <c r="P106" i="33" s="1"/>
  <c r="L106" i="33"/>
  <c r="M106" i="33" s="1"/>
  <c r="X105" i="33"/>
  <c r="U105" i="33"/>
  <c r="X104" i="33"/>
  <c r="U104" i="33"/>
  <c r="X103" i="33"/>
  <c r="U103" i="33"/>
  <c r="X102" i="33"/>
  <c r="U102" i="33"/>
  <c r="X101" i="33"/>
  <c r="U101" i="33"/>
  <c r="AF102" i="33" s="1"/>
  <c r="AE102" i="33" s="1"/>
  <c r="X100" i="33"/>
  <c r="U100" i="33"/>
  <c r="O100" i="33"/>
  <c r="P100" i="33" s="1"/>
  <c r="Q100" i="33" s="1"/>
  <c r="L100" i="33"/>
  <c r="X99" i="33"/>
  <c r="U99" i="33"/>
  <c r="X98" i="33"/>
  <c r="U98" i="33"/>
  <c r="X97" i="33"/>
  <c r="U97" i="33"/>
  <c r="X96" i="33"/>
  <c r="U96" i="33"/>
  <c r="X95" i="33"/>
  <c r="U95" i="33"/>
  <c r="AB96" i="33" s="1"/>
  <c r="X94" i="33"/>
  <c r="U94" i="33"/>
  <c r="O94" i="33"/>
  <c r="P94" i="33" s="1"/>
  <c r="Q94" i="33" s="1"/>
  <c r="L94" i="33"/>
  <c r="M94" i="33" s="1"/>
  <c r="O117" i="33"/>
  <c r="O116" i="33"/>
  <c r="O102" i="33"/>
  <c r="O99" i="33"/>
  <c r="O115" i="33"/>
  <c r="O101" i="33"/>
  <c r="O98" i="33"/>
  <c r="O97" i="33"/>
  <c r="O113" i="33"/>
  <c r="O110" i="33"/>
  <c r="O96" i="33"/>
  <c r="O114" i="33"/>
  <c r="O111" i="33"/>
  <c r="O103" i="33"/>
  <c r="O109" i="33"/>
  <c r="O95" i="33"/>
  <c r="O107" i="33"/>
  <c r="O104" i="33"/>
  <c r="O108" i="33"/>
  <c r="O105" i="33"/>
  <c r="AF94" i="33" l="1"/>
  <c r="AE94" i="33" s="1"/>
  <c r="AB107" i="33"/>
  <c r="AD107" i="33" s="1"/>
  <c r="AF111" i="33"/>
  <c r="AE111" i="33" s="1"/>
  <c r="AF100" i="33"/>
  <c r="AF107" i="33"/>
  <c r="AE107" i="33" s="1"/>
  <c r="AF108" i="33"/>
  <c r="AE108" i="33" s="1"/>
  <c r="AB114" i="33"/>
  <c r="AD114" i="33" s="1"/>
  <c r="AF114" i="33"/>
  <c r="AE114" i="33" s="1"/>
  <c r="AF99" i="33"/>
  <c r="AE99" i="33" s="1"/>
  <c r="AF97" i="33"/>
  <c r="AE97" i="33" s="1"/>
  <c r="AB105" i="33"/>
  <c r="AD105" i="33" s="1"/>
  <c r="AB108" i="33"/>
  <c r="AD108" i="33" s="1"/>
  <c r="AF105" i="33"/>
  <c r="AE105" i="33" s="1"/>
  <c r="AB97" i="33"/>
  <c r="AD97" i="33" s="1"/>
  <c r="AF104" i="33"/>
  <c r="AE104" i="33" s="1"/>
  <c r="AB115" i="33"/>
  <c r="AD115" i="33" s="1"/>
  <c r="AB98" i="33"/>
  <c r="AD98" i="33" s="1"/>
  <c r="AF98" i="33"/>
  <c r="AE98" i="33" s="1"/>
  <c r="AF117" i="33"/>
  <c r="AE117" i="33" s="1"/>
  <c r="AB104" i="33"/>
  <c r="AD104" i="33" s="1"/>
  <c r="AB94" i="33"/>
  <c r="AD94" i="33" s="1"/>
  <c r="AB95" i="33" s="1"/>
  <c r="AF103" i="33"/>
  <c r="AE103" i="33" s="1"/>
  <c r="AB111" i="33"/>
  <c r="AD111" i="33" s="1"/>
  <c r="AF115" i="33"/>
  <c r="AE115" i="33" s="1"/>
  <c r="AB110" i="33"/>
  <c r="AC110" i="33" s="1"/>
  <c r="AC113" i="33"/>
  <c r="AD113" i="33"/>
  <c r="Q106" i="33"/>
  <c r="AF106" i="33" s="1"/>
  <c r="AE106" i="33" s="1"/>
  <c r="R106" i="33"/>
  <c r="R100" i="33"/>
  <c r="AC96" i="33"/>
  <c r="AD96" i="33"/>
  <c r="AF101" i="33"/>
  <c r="AE101" i="33" s="1"/>
  <c r="AE100" i="33"/>
  <c r="AC114" i="33"/>
  <c r="AB102" i="33"/>
  <c r="AF109" i="33"/>
  <c r="AE109" i="33" s="1"/>
  <c r="AF112" i="33"/>
  <c r="AE112" i="33" s="1"/>
  <c r="AB116" i="33"/>
  <c r="M100" i="33"/>
  <c r="AB100" i="33" s="1"/>
  <c r="R94" i="33"/>
  <c r="AF95" i="33"/>
  <c r="AE95" i="33" s="1"/>
  <c r="AB99" i="33"/>
  <c r="AF96" i="33"/>
  <c r="AE96" i="33" s="1"/>
  <c r="AB103" i="33"/>
  <c r="AB106" i="33"/>
  <c r="AF110" i="33"/>
  <c r="AE110" i="33" s="1"/>
  <c r="R112" i="33"/>
  <c r="AF113" i="33"/>
  <c r="AE113" i="33" s="1"/>
  <c r="AB117" i="33"/>
  <c r="AC107" i="33"/>
  <c r="AC105" i="33"/>
  <c r="AG105" i="33" s="1"/>
  <c r="AC108" i="33"/>
  <c r="AG108" i="33" s="1"/>
  <c r="AB109" i="33"/>
  <c r="AB112" i="33"/>
  <c r="AC97" i="33" l="1"/>
  <c r="AG97" i="33" s="1"/>
  <c r="AG107" i="33"/>
  <c r="AG114" i="33"/>
  <c r="AC111" i="33"/>
  <c r="AG111" i="33" s="1"/>
  <c r="AC94" i="33"/>
  <c r="AG94" i="33" s="1"/>
  <c r="AD110" i="33"/>
  <c r="AC104" i="33"/>
  <c r="AG104" i="33" s="1"/>
  <c r="AC115" i="33"/>
  <c r="AG115" i="33" s="1"/>
  <c r="AC98" i="33"/>
  <c r="AG98" i="33" s="1"/>
  <c r="AD112" i="33"/>
  <c r="AC112" i="33"/>
  <c r="AG112" i="33" s="1"/>
  <c r="AC100" i="33"/>
  <c r="AG100" i="33" s="1"/>
  <c r="AD100" i="33"/>
  <c r="AB101" i="33" s="1"/>
  <c r="AD116" i="33"/>
  <c r="AC116" i="33"/>
  <c r="AG116" i="33" s="1"/>
  <c r="AG110" i="33"/>
  <c r="AC109" i="33"/>
  <c r="AG109" i="33" s="1"/>
  <c r="AD109" i="33"/>
  <c r="AC95" i="33"/>
  <c r="AG95" i="33" s="1"/>
  <c r="AD95" i="33"/>
  <c r="AC106" i="33"/>
  <c r="AG106" i="33" s="1"/>
  <c r="AD106" i="33"/>
  <c r="AD103" i="33"/>
  <c r="AC103" i="33"/>
  <c r="AG103" i="33" s="1"/>
  <c r="AD99" i="33"/>
  <c r="AC99" i="33"/>
  <c r="AG99" i="33" s="1"/>
  <c r="AD117" i="33"/>
  <c r="AC117" i="33"/>
  <c r="AG117" i="33" s="1"/>
  <c r="AD102" i="33"/>
  <c r="AC102" i="33"/>
  <c r="AG102" i="33" s="1"/>
  <c r="AG96" i="33"/>
  <c r="AG113" i="33"/>
  <c r="AD101" i="33" l="1"/>
  <c r="AC101" i="33"/>
  <c r="AG101" i="33" s="1"/>
  <c r="AB69" i="1" l="1"/>
  <c r="Y69" i="1"/>
  <c r="AB68" i="1"/>
  <c r="Y68" i="1"/>
  <c r="AJ69" i="1" s="1"/>
  <c r="AI69" i="1" s="1"/>
  <c r="AB67" i="1"/>
  <c r="Y67" i="1"/>
  <c r="AB66" i="1"/>
  <c r="Y66" i="1"/>
  <c r="AJ67" i="1" s="1"/>
  <c r="AI67" i="1" s="1"/>
  <c r="AB65" i="1"/>
  <c r="Y65" i="1"/>
  <c r="AB64" i="1"/>
  <c r="Y64" i="1"/>
  <c r="S64" i="1"/>
  <c r="T64" i="1" s="1"/>
  <c r="U64" i="1" s="1"/>
  <c r="AJ64" i="1" s="1"/>
  <c r="AI64" i="1" s="1"/>
  <c r="P64" i="1"/>
  <c r="Q64" i="1" s="1"/>
  <c r="AF64" i="1" s="1"/>
  <c r="AB63" i="1"/>
  <c r="Y63" i="1"/>
  <c r="AB62" i="1"/>
  <c r="Y62" i="1"/>
  <c r="AB61" i="1"/>
  <c r="Y61" i="1"/>
  <c r="AB60" i="1"/>
  <c r="Y60" i="1"/>
  <c r="AB59" i="1"/>
  <c r="Y59" i="1"/>
  <c r="AB58" i="1"/>
  <c r="Y58" i="1"/>
  <c r="S58" i="1"/>
  <c r="T58" i="1" s="1"/>
  <c r="P58" i="1"/>
  <c r="Q58" i="1" s="1"/>
  <c r="AB57" i="1"/>
  <c r="Y57" i="1"/>
  <c r="AB56" i="1"/>
  <c r="Y56" i="1"/>
  <c r="AB55" i="1"/>
  <c r="Y55" i="1"/>
  <c r="AB54" i="1"/>
  <c r="Y54" i="1"/>
  <c r="AJ55" i="1" s="1"/>
  <c r="AI55" i="1" s="1"/>
  <c r="AB53" i="1"/>
  <c r="Y53" i="1"/>
  <c r="AB52" i="1"/>
  <c r="Y52" i="1"/>
  <c r="S52" i="1"/>
  <c r="T52" i="1" s="1"/>
  <c r="U52" i="1" s="1"/>
  <c r="P52" i="1"/>
  <c r="V52" i="1" s="1"/>
  <c r="AB51" i="1"/>
  <c r="Y51" i="1"/>
  <c r="AB50" i="1"/>
  <c r="Y50" i="1"/>
  <c r="AB49" i="1"/>
  <c r="Y49" i="1"/>
  <c r="AB48" i="1"/>
  <c r="Y48" i="1"/>
  <c r="AJ49" i="1" s="1"/>
  <c r="AI49" i="1" s="1"/>
  <c r="AB47" i="1"/>
  <c r="Y47" i="1"/>
  <c r="AF48" i="1" s="1"/>
  <c r="AB46" i="1"/>
  <c r="Y46" i="1"/>
  <c r="S46" i="1"/>
  <c r="T46" i="1" s="1"/>
  <c r="U46" i="1" s="1"/>
  <c r="P46" i="1"/>
  <c r="AB45" i="1"/>
  <c r="Y45" i="1"/>
  <c r="AB44" i="1"/>
  <c r="Y44" i="1"/>
  <c r="AF45" i="1" s="1"/>
  <c r="AB43" i="1"/>
  <c r="Y43" i="1"/>
  <c r="AB42" i="1"/>
  <c r="Y42" i="1"/>
  <c r="AB41" i="1"/>
  <c r="Y41" i="1"/>
  <c r="AB40" i="1"/>
  <c r="Y40" i="1"/>
  <c r="AJ41" i="1" s="1"/>
  <c r="AI41" i="1" s="1"/>
  <c r="S40" i="1"/>
  <c r="T40" i="1" s="1"/>
  <c r="U40" i="1" s="1"/>
  <c r="AJ40" i="1" s="1"/>
  <c r="P40" i="1"/>
  <c r="V40" i="1" s="1"/>
  <c r="AB39" i="1"/>
  <c r="Y39" i="1"/>
  <c r="AB38" i="1"/>
  <c r="Y38" i="1"/>
  <c r="AB37" i="1"/>
  <c r="Y37" i="1"/>
  <c r="AJ38" i="1" s="1"/>
  <c r="AI38" i="1" s="1"/>
  <c r="AB36" i="1"/>
  <c r="Y36" i="1"/>
  <c r="AB35" i="1"/>
  <c r="Y35" i="1"/>
  <c r="AB34" i="1"/>
  <c r="Y34" i="1"/>
  <c r="S34" i="1"/>
  <c r="T34" i="1" s="1"/>
  <c r="U34" i="1" s="1"/>
  <c r="P34" i="1"/>
  <c r="AB33" i="1"/>
  <c r="Y33" i="1"/>
  <c r="AB32" i="1"/>
  <c r="Y32" i="1"/>
  <c r="AJ33" i="1" s="1"/>
  <c r="AI33" i="1" s="1"/>
  <c r="AB31" i="1"/>
  <c r="Y31" i="1"/>
  <c r="AB30" i="1"/>
  <c r="Y30" i="1"/>
  <c r="AJ31" i="1" s="1"/>
  <c r="AI31" i="1" s="1"/>
  <c r="AB29" i="1"/>
  <c r="Y29" i="1"/>
  <c r="AB28" i="1"/>
  <c r="Y28" i="1"/>
  <c r="S28" i="1"/>
  <c r="T28" i="1" s="1"/>
  <c r="U28" i="1" s="1"/>
  <c r="P28" i="1"/>
  <c r="S69" i="1"/>
  <c r="S55" i="1"/>
  <c r="S68" i="1"/>
  <c r="S54" i="1"/>
  <c r="S51" i="1"/>
  <c r="S37" i="1"/>
  <c r="S36" i="1"/>
  <c r="S29" i="1"/>
  <c r="S67" i="1"/>
  <c r="S53" i="1"/>
  <c r="S50" i="1"/>
  <c r="S66" i="1"/>
  <c r="S63" i="1"/>
  <c r="S49" i="1"/>
  <c r="S35" i="1"/>
  <c r="S32" i="1"/>
  <c r="S65" i="1"/>
  <c r="S62" i="1"/>
  <c r="S48" i="1"/>
  <c r="S45" i="1"/>
  <c r="S31" i="1"/>
  <c r="S60" i="1"/>
  <c r="S57" i="1"/>
  <c r="S43" i="1"/>
  <c r="S61" i="1"/>
  <c r="S47" i="1"/>
  <c r="S44" i="1"/>
  <c r="S30" i="1"/>
  <c r="S59" i="1"/>
  <c r="S56" i="1"/>
  <c r="S42" i="1"/>
  <c r="S39" i="1"/>
  <c r="S41" i="1"/>
  <c r="S38" i="1"/>
  <c r="S33" i="1"/>
  <c r="V28" i="1" l="1"/>
  <c r="Q28" i="1"/>
  <c r="AJ30" i="1"/>
  <c r="AI30" i="1" s="1"/>
  <c r="AF30" i="1"/>
  <c r="AG30" i="1" s="1"/>
  <c r="AF31" i="1"/>
  <c r="V34" i="1"/>
  <c r="Q34" i="1"/>
  <c r="AJ37" i="1"/>
  <c r="AI37" i="1" s="1"/>
  <c r="AF37" i="1"/>
  <c r="AH37" i="1" s="1"/>
  <c r="AF39" i="1"/>
  <c r="AJ42" i="1"/>
  <c r="AI42" i="1" s="1"/>
  <c r="AJ44" i="1"/>
  <c r="AI44" i="1" s="1"/>
  <c r="AF44" i="1"/>
  <c r="AH44" i="1" s="1"/>
  <c r="V46" i="1"/>
  <c r="Q46" i="1"/>
  <c r="AF46" i="1" s="1"/>
  <c r="AF49" i="1"/>
  <c r="AJ51" i="1"/>
  <c r="AI51" i="1" s="1"/>
  <c r="AF51" i="1"/>
  <c r="AH51" i="1" s="1"/>
  <c r="AJ54" i="1"/>
  <c r="AI54" i="1" s="1"/>
  <c r="AF54" i="1"/>
  <c r="AH54" i="1" s="1"/>
  <c r="AJ56" i="1"/>
  <c r="AI56" i="1" s="1"/>
  <c r="V58" i="1"/>
  <c r="AF58" i="1"/>
  <c r="AF63" i="1"/>
  <c r="AJ68" i="1"/>
  <c r="AI68" i="1" s="1"/>
  <c r="AF68" i="1"/>
  <c r="AH68" i="1" s="1"/>
  <c r="AG49" i="1"/>
  <c r="AK49" i="1" s="1"/>
  <c r="AH49" i="1"/>
  <c r="AJ46" i="1"/>
  <c r="AI46" i="1" s="1"/>
  <c r="AH64" i="1"/>
  <c r="AF65" i="1" s="1"/>
  <c r="AG64" i="1"/>
  <c r="AK64" i="1" s="1"/>
  <c r="AH58" i="1"/>
  <c r="AG58" i="1"/>
  <c r="AH31" i="1"/>
  <c r="AG31" i="1"/>
  <c r="AK31" i="1" s="1"/>
  <c r="AG48" i="1"/>
  <c r="AH48" i="1"/>
  <c r="AH39" i="1"/>
  <c r="AG39" i="1"/>
  <c r="AH46" i="1"/>
  <c r="AF47" i="1" s="1"/>
  <c r="AG46" i="1"/>
  <c r="AK46" i="1" s="1"/>
  <c r="AH63" i="1"/>
  <c r="AG63" i="1"/>
  <c r="AI40" i="1"/>
  <c r="AJ47" i="1"/>
  <c r="AI47" i="1" s="1"/>
  <c r="AG45" i="1"/>
  <c r="AH45" i="1"/>
  <c r="AJ28" i="1"/>
  <c r="AI28" i="1" s="1"/>
  <c r="AH30" i="1"/>
  <c r="AF32" i="1"/>
  <c r="AJ39" i="1"/>
  <c r="AI39" i="1" s="1"/>
  <c r="AF33" i="1"/>
  <c r="AJ43" i="1"/>
  <c r="AI43" i="1" s="1"/>
  <c r="AF50" i="1"/>
  <c r="Q52" i="1"/>
  <c r="AF52" i="1" s="1"/>
  <c r="AJ57" i="1"/>
  <c r="AI57" i="1" s="1"/>
  <c r="AF67" i="1"/>
  <c r="AJ34" i="1"/>
  <c r="AI34" i="1" s="1"/>
  <c r="AG37" i="1"/>
  <c r="AK37" i="1" s="1"/>
  <c r="AF38" i="1"/>
  <c r="Q40" i="1"/>
  <c r="AF40" i="1" s="1"/>
  <c r="AJ45" i="1"/>
  <c r="AI45" i="1" s="1"/>
  <c r="AJ48" i="1"/>
  <c r="AI48" i="1" s="1"/>
  <c r="AG51" i="1"/>
  <c r="AK51" i="1" s="1"/>
  <c r="AG54" i="1"/>
  <c r="AK54" i="1" s="1"/>
  <c r="AF55" i="1"/>
  <c r="V64" i="1"/>
  <c r="AG68" i="1"/>
  <c r="AK68" i="1" s="1"/>
  <c r="AF69" i="1"/>
  <c r="AF28" i="1"/>
  <c r="AJ32" i="1"/>
  <c r="AI32" i="1" s="1"/>
  <c r="AF42" i="1"/>
  <c r="AJ52" i="1"/>
  <c r="AF56" i="1"/>
  <c r="AF59" i="1"/>
  <c r="AJ63" i="1"/>
  <c r="AI63" i="1" s="1"/>
  <c r="AF43" i="1"/>
  <c r="AJ50" i="1"/>
  <c r="AI50" i="1" s="1"/>
  <c r="AJ53" i="1"/>
  <c r="AI53" i="1" s="1"/>
  <c r="AF57" i="1"/>
  <c r="AF34" i="1"/>
  <c r="AG44" i="1"/>
  <c r="AK44" i="1" s="1"/>
  <c r="U58" i="1"/>
  <c r="AJ58" i="1" s="1"/>
  <c r="AI58" i="1" s="1"/>
  <c r="AK30" i="1" l="1"/>
  <c r="AI52" i="1"/>
  <c r="AJ59" i="1"/>
  <c r="AI59" i="1" s="1"/>
  <c r="AK48" i="1"/>
  <c r="AH52" i="1"/>
  <c r="AF53" i="1" s="1"/>
  <c r="AG52" i="1"/>
  <c r="AK52" i="1" s="1"/>
  <c r="AH59" i="1"/>
  <c r="AF60" i="1" s="1"/>
  <c r="AG59" i="1"/>
  <c r="AK59" i="1" s="1"/>
  <c r="AH55" i="1"/>
  <c r="AG55" i="1"/>
  <c r="AK55" i="1" s="1"/>
  <c r="AJ65" i="1"/>
  <c r="AH42" i="1"/>
  <c r="AG42" i="1"/>
  <c r="AK42" i="1" s="1"/>
  <c r="AK45" i="1"/>
  <c r="AH47" i="1"/>
  <c r="AG47" i="1"/>
  <c r="AK47" i="1" s="1"/>
  <c r="AH38" i="1"/>
  <c r="AG38" i="1"/>
  <c r="AK38" i="1" s="1"/>
  <c r="AG65" i="1"/>
  <c r="AH65" i="1"/>
  <c r="AF66" i="1" s="1"/>
  <c r="AJ35" i="1"/>
  <c r="AH67" i="1"/>
  <c r="AG67" i="1"/>
  <c r="AK67" i="1" s="1"/>
  <c r="AG33" i="1"/>
  <c r="AK33" i="1" s="1"/>
  <c r="AH33" i="1"/>
  <c r="AK39" i="1"/>
  <c r="AG34" i="1"/>
  <c r="AK34" i="1" s="1"/>
  <c r="AH34" i="1"/>
  <c r="AF35" i="1" s="1"/>
  <c r="AH40" i="1"/>
  <c r="AF41" i="1" s="1"/>
  <c r="AG40" i="1"/>
  <c r="AK40" i="1" s="1"/>
  <c r="AH56" i="1"/>
  <c r="AG56" i="1"/>
  <c r="AK56" i="1" s="1"/>
  <c r="AG50" i="1"/>
  <c r="AK50" i="1" s="1"/>
  <c r="AH50" i="1"/>
  <c r="AH43" i="1"/>
  <c r="AG43" i="1"/>
  <c r="AK43" i="1" s="1"/>
  <c r="AJ60" i="1"/>
  <c r="AJ29" i="1"/>
  <c r="AI29" i="1" s="1"/>
  <c r="AK58" i="1"/>
  <c r="AH57" i="1"/>
  <c r="AG57" i="1"/>
  <c r="AK57" i="1" s="1"/>
  <c r="AH28" i="1"/>
  <c r="AF29" i="1" s="1"/>
  <c r="AG28" i="1"/>
  <c r="AK28" i="1" s="1"/>
  <c r="AH69" i="1"/>
  <c r="AG69" i="1"/>
  <c r="AK69" i="1" s="1"/>
  <c r="AH32" i="1"/>
  <c r="AG32" i="1"/>
  <c r="AK32" i="1" s="1"/>
  <c r="AK63" i="1"/>
  <c r="AI65" i="1" l="1"/>
  <c r="AK65" i="1" s="1"/>
  <c r="AJ66" i="1"/>
  <c r="AI66" i="1" s="1"/>
  <c r="AH29" i="1"/>
  <c r="AG29" i="1"/>
  <c r="AK29" i="1" s="1"/>
  <c r="AH66" i="1"/>
  <c r="AG66" i="1"/>
  <c r="AK66" i="1" s="1"/>
  <c r="AH60" i="1"/>
  <c r="AF61" i="1" s="1"/>
  <c r="AG60" i="1"/>
  <c r="AH35" i="1"/>
  <c r="AF36" i="1" s="1"/>
  <c r="AG35" i="1"/>
  <c r="AI60" i="1"/>
  <c r="AJ61" i="1"/>
  <c r="AH41" i="1"/>
  <c r="AG41" i="1"/>
  <c r="AK41" i="1" s="1"/>
  <c r="AI35" i="1"/>
  <c r="AJ36" i="1"/>
  <c r="AI36" i="1" s="1"/>
  <c r="AG53" i="1"/>
  <c r="AK53" i="1" s="1"/>
  <c r="AH53" i="1"/>
  <c r="AH61" i="1" l="1"/>
  <c r="AF62" i="1" s="1"/>
  <c r="AG61" i="1"/>
  <c r="AI61" i="1"/>
  <c r="AJ62" i="1"/>
  <c r="AI62" i="1" s="1"/>
  <c r="AK35" i="1"/>
  <c r="AG36" i="1"/>
  <c r="AK36" i="1" s="1"/>
  <c r="AH36" i="1"/>
  <c r="AK60" i="1"/>
  <c r="AK61" i="1" l="1"/>
  <c r="AG62" i="1"/>
  <c r="AK62" i="1" s="1"/>
  <c r="AH62" i="1"/>
  <c r="AB27" i="1" l="1"/>
  <c r="Y27" i="1"/>
  <c r="AB26" i="1"/>
  <c r="Y26" i="1"/>
  <c r="AJ27" i="1" s="1"/>
  <c r="AI27" i="1" s="1"/>
  <c r="AB25" i="1"/>
  <c r="Y25" i="1"/>
  <c r="AJ26" i="1" s="1"/>
  <c r="AI26" i="1" s="1"/>
  <c r="AB24" i="1"/>
  <c r="Y24" i="1"/>
  <c r="AB23" i="1"/>
  <c r="Y23" i="1"/>
  <c r="AB22" i="1"/>
  <c r="Y22" i="1"/>
  <c r="S22" i="1"/>
  <c r="T22" i="1" s="1"/>
  <c r="U22" i="1" s="1"/>
  <c r="P22" i="1"/>
  <c r="Q22" i="1" s="1"/>
  <c r="AB21" i="1"/>
  <c r="Y21" i="1"/>
  <c r="AB20" i="1"/>
  <c r="Y20" i="1"/>
  <c r="AJ21" i="1" s="1"/>
  <c r="AI21" i="1" s="1"/>
  <c r="AB19" i="1"/>
  <c r="Y19" i="1"/>
  <c r="AJ20" i="1" s="1"/>
  <c r="AI20" i="1" s="1"/>
  <c r="AB18" i="1"/>
  <c r="Y18" i="1"/>
  <c r="AB17" i="1"/>
  <c r="Y17" i="1"/>
  <c r="AB16" i="1"/>
  <c r="Y16" i="1"/>
  <c r="S16" i="1"/>
  <c r="T16" i="1" s="1"/>
  <c r="U16" i="1" s="1"/>
  <c r="P16" i="1"/>
  <c r="Q16" i="1" s="1"/>
  <c r="X51" i="33"/>
  <c r="U51" i="33"/>
  <c r="X50" i="33"/>
  <c r="U50" i="33"/>
  <c r="X49" i="33"/>
  <c r="U49" i="33"/>
  <c r="X47" i="33"/>
  <c r="U47" i="33"/>
  <c r="AF48" i="33" s="1"/>
  <c r="AE48" i="33" s="1"/>
  <c r="X46" i="33"/>
  <c r="U46" i="33"/>
  <c r="O46" i="33"/>
  <c r="P46" i="33" s="1"/>
  <c r="Q46" i="33" s="1"/>
  <c r="L46" i="33"/>
  <c r="S27" i="1"/>
  <c r="S26" i="1"/>
  <c r="S25" i="1"/>
  <c r="S24" i="1"/>
  <c r="S23" i="1"/>
  <c r="S20" i="1"/>
  <c r="S17" i="1"/>
  <c r="S19" i="1"/>
  <c r="S18" i="1"/>
  <c r="S21" i="1"/>
  <c r="O50" i="33"/>
  <c r="O48" i="33"/>
  <c r="O49" i="33"/>
  <c r="O47" i="33"/>
  <c r="O51" i="33"/>
  <c r="AJ18" i="1" l="1"/>
  <c r="AI18" i="1" s="1"/>
  <c r="AF18" i="1"/>
  <c r="AH18" i="1" s="1"/>
  <c r="AJ19" i="1"/>
  <c r="AI19" i="1" s="1"/>
  <c r="AF19" i="1"/>
  <c r="AH19" i="1" s="1"/>
  <c r="AF22" i="1"/>
  <c r="AF23" i="1"/>
  <c r="AG23" i="1" s="1"/>
  <c r="AF50" i="33"/>
  <c r="AE50" i="33" s="1"/>
  <c r="AB48" i="33"/>
  <c r="AD48" i="33" s="1"/>
  <c r="AF51" i="33"/>
  <c r="AE51" i="33" s="1"/>
  <c r="AB49" i="33"/>
  <c r="AD49" i="33" s="1"/>
  <c r="AF47" i="33"/>
  <c r="AE47" i="33" s="1"/>
  <c r="V22" i="1"/>
  <c r="AH22" i="1"/>
  <c r="AG22" i="1"/>
  <c r="AH23" i="1"/>
  <c r="AF24" i="1" s="1"/>
  <c r="AJ22" i="1"/>
  <c r="AI22" i="1" s="1"/>
  <c r="AF26" i="1"/>
  <c r="AF27" i="1"/>
  <c r="AG18" i="1"/>
  <c r="AJ16" i="1"/>
  <c r="AI16" i="1" s="1"/>
  <c r="AG19" i="1"/>
  <c r="AF20" i="1"/>
  <c r="V16" i="1"/>
  <c r="AJ17" i="1"/>
  <c r="AI17" i="1" s="1"/>
  <c r="AF21" i="1"/>
  <c r="AF16" i="1"/>
  <c r="R46" i="33"/>
  <c r="AB50" i="33"/>
  <c r="M46" i="33"/>
  <c r="AB46" i="33" s="1"/>
  <c r="AB51" i="33"/>
  <c r="AF46" i="33"/>
  <c r="AE46" i="33" s="1"/>
  <c r="AF49" i="33"/>
  <c r="AE49" i="33" s="1"/>
  <c r="AB95" i="1"/>
  <c r="AB94" i="1"/>
  <c r="AB47" i="34"/>
  <c r="Y47" i="34"/>
  <c r="AB46" i="34"/>
  <c r="Y46" i="34"/>
  <c r="AK19" i="1" l="1"/>
  <c r="AK18" i="1"/>
  <c r="AC48" i="33"/>
  <c r="AG48" i="33" s="1"/>
  <c r="AC49" i="33"/>
  <c r="AG49" i="33" s="1"/>
  <c r="AJ23" i="1"/>
  <c r="AI23" i="1" s="1"/>
  <c r="AK23" i="1" s="1"/>
  <c r="AJ24" i="1"/>
  <c r="AH24" i="1"/>
  <c r="AF25" i="1" s="1"/>
  <c r="AG24" i="1"/>
  <c r="AK22" i="1"/>
  <c r="AH26" i="1"/>
  <c r="AG26" i="1"/>
  <c r="AK26" i="1" s="1"/>
  <c r="AH27" i="1"/>
  <c r="AG27" i="1"/>
  <c r="AK27" i="1" s="1"/>
  <c r="AG16" i="1"/>
  <c r="AK16" i="1" s="1"/>
  <c r="AH16" i="1"/>
  <c r="AF17" i="1" s="1"/>
  <c r="AG21" i="1"/>
  <c r="AK21" i="1" s="1"/>
  <c r="AH21" i="1"/>
  <c r="AH20" i="1"/>
  <c r="AG20" i="1"/>
  <c r="AK20" i="1" s="1"/>
  <c r="AD51" i="33"/>
  <c r="AC51" i="33"/>
  <c r="AG51" i="33" s="1"/>
  <c r="AD46" i="33"/>
  <c r="AB47" i="33" s="1"/>
  <c r="AC46" i="33"/>
  <c r="AG46" i="33" s="1"/>
  <c r="AD50" i="33"/>
  <c r="AC50" i="33"/>
  <c r="AG50" i="33" s="1"/>
  <c r="AB89" i="1"/>
  <c r="Y89" i="1"/>
  <c r="AB88" i="1"/>
  <c r="Y88" i="1"/>
  <c r="X228" i="33"/>
  <c r="U228" i="33"/>
  <c r="X227" i="33"/>
  <c r="U227" i="33"/>
  <c r="X222" i="33"/>
  <c r="U222" i="33"/>
  <c r="X221" i="33"/>
  <c r="U221" i="33"/>
  <c r="AH25" i="1" l="1"/>
  <c r="AG25" i="1"/>
  <c r="AI24" i="1"/>
  <c r="AK24" i="1" s="1"/>
  <c r="AJ25" i="1"/>
  <c r="AI25" i="1" s="1"/>
  <c r="AH17" i="1"/>
  <c r="AG17" i="1"/>
  <c r="AK17" i="1" s="1"/>
  <c r="AD47" i="33"/>
  <c r="AC47" i="33"/>
  <c r="AG47" i="33" s="1"/>
  <c r="AK25" i="1" l="1"/>
  <c r="AB17" i="34"/>
  <c r="Y17" i="34"/>
  <c r="AB16" i="34"/>
  <c r="Y16" i="34"/>
  <c r="AB15" i="34"/>
  <c r="Y15" i="34"/>
  <c r="AB14" i="34"/>
  <c r="Y14" i="34"/>
  <c r="AB13" i="34"/>
  <c r="Y13" i="34"/>
  <c r="AB12" i="34"/>
  <c r="Y12" i="34"/>
  <c r="AB11" i="34"/>
  <c r="Y11" i="34"/>
  <c r="AB10" i="34"/>
  <c r="Y10" i="34"/>
  <c r="X71" i="33"/>
  <c r="U71" i="33"/>
  <c r="X70" i="33"/>
  <c r="U70" i="33"/>
  <c r="X69" i="33"/>
  <c r="U69" i="33"/>
  <c r="X68" i="33"/>
  <c r="U68" i="33"/>
  <c r="X67" i="33"/>
  <c r="U67" i="33"/>
  <c r="X66" i="33"/>
  <c r="U66" i="33"/>
  <c r="X65" i="33"/>
  <c r="U65" i="33"/>
  <c r="X64" i="33"/>
  <c r="U64" i="33"/>
  <c r="X59" i="33" l="1"/>
  <c r="U59" i="33"/>
  <c r="X58" i="33"/>
  <c r="U58" i="33"/>
  <c r="X57" i="33"/>
  <c r="U57" i="33"/>
  <c r="X56" i="33"/>
  <c r="U56" i="33"/>
  <c r="X55" i="33"/>
  <c r="U55" i="33"/>
  <c r="X54" i="33"/>
  <c r="U54" i="33"/>
  <c r="X53" i="33"/>
  <c r="U53" i="33"/>
  <c r="X52" i="33"/>
  <c r="U52" i="33"/>
  <c r="X23" i="33" l="1"/>
  <c r="U23" i="33"/>
  <c r="X22" i="33"/>
  <c r="U22" i="33"/>
  <c r="X21" i="33"/>
  <c r="U21" i="33"/>
  <c r="X20" i="33"/>
  <c r="U20" i="33"/>
  <c r="AF21" i="33" s="1"/>
  <c r="AE21" i="33" s="1"/>
  <c r="X19" i="33"/>
  <c r="U19" i="33"/>
  <c r="X18" i="33"/>
  <c r="U18" i="33"/>
  <c r="X17" i="33"/>
  <c r="U17" i="33"/>
  <c r="AF18" i="33" s="1"/>
  <c r="AE18" i="33" s="1"/>
  <c r="X16" i="33"/>
  <c r="U16" i="33"/>
  <c r="O22" i="33"/>
  <c r="P22" i="33" s="1"/>
  <c r="Q22" i="33" s="1"/>
  <c r="L22" i="33"/>
  <c r="O16" i="33"/>
  <c r="P16" i="33" s="1"/>
  <c r="Q16" i="33" s="1"/>
  <c r="L16" i="33"/>
  <c r="M16" i="33" s="1"/>
  <c r="X15" i="33"/>
  <c r="U15" i="33"/>
  <c r="X14" i="33"/>
  <c r="U14" i="33"/>
  <c r="X13" i="33"/>
  <c r="U13" i="33"/>
  <c r="X12" i="33"/>
  <c r="U12" i="33"/>
  <c r="X11" i="33"/>
  <c r="U11" i="33"/>
  <c r="X10" i="33"/>
  <c r="U10" i="33"/>
  <c r="O10" i="33"/>
  <c r="P10" i="33" s="1"/>
  <c r="Q10" i="33" s="1"/>
  <c r="L10" i="33"/>
  <c r="O13" i="33"/>
  <c r="O21" i="33"/>
  <c r="O20" i="33"/>
  <c r="O15" i="33"/>
  <c r="O12" i="33"/>
  <c r="O19" i="33"/>
  <c r="O18" i="33"/>
  <c r="O14" i="33"/>
  <c r="O17" i="33"/>
  <c r="O11" i="33"/>
  <c r="O27" i="33"/>
  <c r="O26" i="33"/>
  <c r="O25" i="33"/>
  <c r="O24" i="33"/>
  <c r="O23" i="33"/>
  <c r="AB14" i="33" l="1"/>
  <c r="AF13" i="33"/>
  <c r="AE13" i="33" s="1"/>
  <c r="AF15" i="33"/>
  <c r="AE15" i="33" s="1"/>
  <c r="AF20" i="33"/>
  <c r="AE20" i="33" s="1"/>
  <c r="AF12" i="33"/>
  <c r="AE12" i="33" s="1"/>
  <c r="AB15" i="33"/>
  <c r="AC15" i="33" s="1"/>
  <c r="AB13" i="33"/>
  <c r="AC13" i="33" s="1"/>
  <c r="AF19" i="33"/>
  <c r="AE19" i="33" s="1"/>
  <c r="AF14" i="33"/>
  <c r="AE14" i="33" s="1"/>
  <c r="AB16" i="33"/>
  <c r="AB20" i="33"/>
  <c r="AB18" i="33"/>
  <c r="AB19" i="33"/>
  <c r="AB21" i="33"/>
  <c r="AF16" i="33"/>
  <c r="AE16" i="33" s="1"/>
  <c r="AF22" i="33"/>
  <c r="AE22" i="33" s="1"/>
  <c r="R22" i="33"/>
  <c r="M22" i="33"/>
  <c r="AB22" i="33" s="1"/>
  <c r="R16" i="33"/>
  <c r="R10" i="33"/>
  <c r="AD14" i="33"/>
  <c r="AC14" i="33"/>
  <c r="M10" i="33"/>
  <c r="AB10" i="33" s="1"/>
  <c r="AF10" i="33"/>
  <c r="AE10" i="33" s="1"/>
  <c r="AB12" i="33"/>
  <c r="AD13" i="33" l="1"/>
  <c r="AG13" i="33"/>
  <c r="AG14" i="33"/>
  <c r="AG15" i="33"/>
  <c r="AD15" i="33"/>
  <c r="AF17" i="33"/>
  <c r="AE17" i="33" s="1"/>
  <c r="AC19" i="33"/>
  <c r="AG19" i="33" s="1"/>
  <c r="AD19" i="33"/>
  <c r="AC22" i="33"/>
  <c r="AG22" i="33" s="1"/>
  <c r="AD22" i="33"/>
  <c r="AB23" i="33" s="1"/>
  <c r="AD18" i="33"/>
  <c r="AC18" i="33"/>
  <c r="AG18" i="33" s="1"/>
  <c r="AD20" i="33"/>
  <c r="AC20" i="33"/>
  <c r="AG20" i="33" s="1"/>
  <c r="AD16" i="33"/>
  <c r="AB17" i="33" s="1"/>
  <c r="AC16" i="33"/>
  <c r="AG16" i="33" s="1"/>
  <c r="AF23" i="33"/>
  <c r="AE23" i="33" s="1"/>
  <c r="AD21" i="33"/>
  <c r="AC21" i="33"/>
  <c r="AG21" i="33" s="1"/>
  <c r="AF11" i="33"/>
  <c r="AE11" i="33" s="1"/>
  <c r="AD10" i="33"/>
  <c r="AB11" i="33" s="1"/>
  <c r="AC10" i="33"/>
  <c r="AG10" i="33" s="1"/>
  <c r="AD12" i="33"/>
  <c r="AC12" i="33"/>
  <c r="AG12" i="33" s="1"/>
  <c r="AC17" i="33" l="1"/>
  <c r="AG17" i="33" s="1"/>
  <c r="AD17" i="33"/>
  <c r="AD23" i="33"/>
  <c r="AC23" i="33"/>
  <c r="AG23" i="33" s="1"/>
  <c r="AC11" i="33"/>
  <c r="AG11" i="33" s="1"/>
  <c r="AD11" i="33"/>
  <c r="X27" i="33" l="1"/>
  <c r="U27" i="33"/>
  <c r="X26" i="33"/>
  <c r="U26" i="33"/>
  <c r="X25" i="33"/>
  <c r="U25" i="33"/>
  <c r="X24" i="33"/>
  <c r="U24" i="33"/>
  <c r="AF24" i="33" s="1"/>
  <c r="AE24" i="33" s="1"/>
  <c r="X93" i="33"/>
  <c r="U93" i="33"/>
  <c r="X92" i="33"/>
  <c r="U92" i="33"/>
  <c r="X91" i="33"/>
  <c r="U91" i="33"/>
  <c r="L88" i="33"/>
  <c r="M88" i="33" s="1"/>
  <c r="L82" i="33"/>
  <c r="L76" i="33"/>
  <c r="X75" i="33"/>
  <c r="U75" i="33"/>
  <c r="X74" i="33"/>
  <c r="U74" i="33"/>
  <c r="X73" i="33"/>
  <c r="U73" i="33"/>
  <c r="X72" i="33"/>
  <c r="U72" i="33"/>
  <c r="L70" i="33"/>
  <c r="M70" i="33" s="1"/>
  <c r="L64" i="33"/>
  <c r="M64" i="33" s="1"/>
  <c r="X63" i="33"/>
  <c r="U63" i="33"/>
  <c r="X62" i="33"/>
  <c r="U62" i="33"/>
  <c r="X61" i="33"/>
  <c r="U61" i="33"/>
  <c r="X60" i="33"/>
  <c r="U60" i="33"/>
  <c r="L58" i="33"/>
  <c r="M58" i="33" s="1"/>
  <c r="AB58" i="33" s="1"/>
  <c r="AB56" i="33"/>
  <c r="L52" i="33"/>
  <c r="M52" i="33" s="1"/>
  <c r="AB69" i="34"/>
  <c r="Y69" i="34"/>
  <c r="S69" i="34"/>
  <c r="AB68" i="34"/>
  <c r="Y68" i="34"/>
  <c r="AJ69" i="34" s="1"/>
  <c r="AI69" i="34" s="1"/>
  <c r="S68" i="34"/>
  <c r="AB67" i="34"/>
  <c r="Y67" i="34"/>
  <c r="AF68" i="34" s="1"/>
  <c r="S67" i="34"/>
  <c r="AB66" i="34"/>
  <c r="Y66" i="34"/>
  <c r="S66" i="34"/>
  <c r="AB65" i="34"/>
  <c r="Y65" i="34"/>
  <c r="S65" i="34"/>
  <c r="AB64" i="34"/>
  <c r="Y64" i="34"/>
  <c r="P64" i="34"/>
  <c r="Q64" i="34" s="1"/>
  <c r="AB63" i="34"/>
  <c r="Y63" i="34"/>
  <c r="S63" i="34"/>
  <c r="AB62" i="34"/>
  <c r="Y62" i="34"/>
  <c r="S62" i="34"/>
  <c r="AB61" i="34"/>
  <c r="Y61" i="34"/>
  <c r="S61" i="34"/>
  <c r="AB60" i="34"/>
  <c r="Y60" i="34"/>
  <c r="S60" i="34"/>
  <c r="AB59" i="34"/>
  <c r="Y59" i="34"/>
  <c r="S59" i="34"/>
  <c r="AB58" i="34"/>
  <c r="Y58" i="34"/>
  <c r="AJ59" i="34" s="1"/>
  <c r="AI59" i="34" s="1"/>
  <c r="P58" i="34"/>
  <c r="Q58" i="34" s="1"/>
  <c r="AB57" i="34"/>
  <c r="Y57" i="34"/>
  <c r="S57" i="34"/>
  <c r="AB56" i="34"/>
  <c r="Y56" i="34"/>
  <c r="S56" i="34"/>
  <c r="AB55" i="34"/>
  <c r="Y55" i="34"/>
  <c r="AJ56" i="34" s="1"/>
  <c r="AI56" i="34" s="1"/>
  <c r="S55" i="34"/>
  <c r="AB54" i="34"/>
  <c r="Y54" i="34"/>
  <c r="AJ55" i="34" s="1"/>
  <c r="AI55" i="34" s="1"/>
  <c r="S54" i="34"/>
  <c r="AB53" i="34"/>
  <c r="Y53" i="34"/>
  <c r="AF54" i="34" s="1"/>
  <c r="S53" i="34"/>
  <c r="AB52" i="34"/>
  <c r="Y52" i="34"/>
  <c r="P52" i="34"/>
  <c r="AB51" i="34"/>
  <c r="Y51" i="34"/>
  <c r="S51" i="34"/>
  <c r="AB50" i="34"/>
  <c r="Y50" i="34"/>
  <c r="S50" i="34"/>
  <c r="AB49" i="34"/>
  <c r="Y49" i="34"/>
  <c r="S49" i="34"/>
  <c r="AB48" i="34"/>
  <c r="Y48" i="34"/>
  <c r="S48" i="34"/>
  <c r="AJ48" i="34"/>
  <c r="AI48" i="34" s="1"/>
  <c r="S47" i="34"/>
  <c r="P46" i="34"/>
  <c r="AB21" i="34"/>
  <c r="Y21" i="34"/>
  <c r="AB20" i="34"/>
  <c r="Y20" i="34"/>
  <c r="AJ21" i="34" s="1"/>
  <c r="AI21" i="34" s="1"/>
  <c r="AB19" i="34"/>
  <c r="Y19" i="34"/>
  <c r="AB18" i="34"/>
  <c r="Y18" i="34"/>
  <c r="P16" i="34"/>
  <c r="Q16" i="34" s="1"/>
  <c r="AF16" i="34" s="1"/>
  <c r="AG16" i="34" s="1"/>
  <c r="AF15" i="34"/>
  <c r="AH15" i="34" s="1"/>
  <c r="AJ15" i="34"/>
  <c r="AI15" i="34" s="1"/>
  <c r="AF13" i="34"/>
  <c r="AF14" i="34"/>
  <c r="AJ12" i="34"/>
  <c r="AI12" i="34" s="1"/>
  <c r="AF12" i="34"/>
  <c r="AH12" i="34" s="1"/>
  <c r="P10" i="34"/>
  <c r="Q10" i="34" s="1"/>
  <c r="X238" i="33"/>
  <c r="U238" i="33"/>
  <c r="X237" i="33"/>
  <c r="U237" i="33"/>
  <c r="X236" i="33"/>
  <c r="U236" i="33"/>
  <c r="X235" i="33"/>
  <c r="U235" i="33"/>
  <c r="X234" i="33"/>
  <c r="U234" i="33"/>
  <c r="X233" i="33"/>
  <c r="U233" i="33"/>
  <c r="L233" i="33"/>
  <c r="X232" i="33"/>
  <c r="U232" i="33"/>
  <c r="X231" i="33"/>
  <c r="U231" i="33"/>
  <c r="X230" i="33"/>
  <c r="U230" i="33"/>
  <c r="X229" i="33"/>
  <c r="U229" i="33"/>
  <c r="L227" i="33"/>
  <c r="M227" i="33" s="1"/>
  <c r="X226" i="33"/>
  <c r="U226" i="33"/>
  <c r="X225" i="33"/>
  <c r="U225" i="33"/>
  <c r="X224" i="33"/>
  <c r="U224" i="33"/>
  <c r="X223" i="33"/>
  <c r="U223" i="33"/>
  <c r="L221" i="33"/>
  <c r="M221" i="33" s="1"/>
  <c r="X202" i="33"/>
  <c r="U202" i="33"/>
  <c r="X201" i="33"/>
  <c r="U201" i="33"/>
  <c r="X200" i="33"/>
  <c r="U200" i="33"/>
  <c r="X199" i="33"/>
  <c r="U199" i="33"/>
  <c r="L197" i="33"/>
  <c r="M197" i="33" s="1"/>
  <c r="L191" i="33"/>
  <c r="O81" i="33"/>
  <c r="O238" i="33"/>
  <c r="O224" i="33"/>
  <c r="O225" i="33"/>
  <c r="O80" i="33"/>
  <c r="O235" i="33"/>
  <c r="O230" i="33"/>
  <c r="O234" i="33"/>
  <c r="O228" i="33"/>
  <c r="O79" i="33"/>
  <c r="O226" i="33"/>
  <c r="O77" i="33"/>
  <c r="O78" i="33"/>
  <c r="O237" i="33"/>
  <c r="O232" i="33"/>
  <c r="O223" i="33"/>
  <c r="O229" i="33"/>
  <c r="O222" i="33"/>
  <c r="O236" i="33"/>
  <c r="O231" i="33"/>
  <c r="O90" i="33"/>
  <c r="O83" i="33"/>
  <c r="O71" i="33"/>
  <c r="O85" i="33"/>
  <c r="O75" i="33"/>
  <c r="O93" i="33"/>
  <c r="O89" i="33"/>
  <c r="O74" i="33"/>
  <c r="O56" i="33"/>
  <c r="O91" i="33"/>
  <c r="O72" i="33"/>
  <c r="O55" i="33"/>
  <c r="O53" i="33"/>
  <c r="O92" i="33"/>
  <c r="O87" i="33"/>
  <c r="O73" i="33"/>
  <c r="O54" i="33"/>
  <c r="O86" i="33"/>
  <c r="O84" i="33"/>
  <c r="AG13" i="34" l="1"/>
  <c r="AH13" i="34"/>
  <c r="AJ19" i="34"/>
  <c r="AI19" i="34" s="1"/>
  <c r="AF19" i="34"/>
  <c r="AH19" i="34" s="1"/>
  <c r="AF18" i="34"/>
  <c r="AH18" i="34" s="1"/>
  <c r="AF48" i="34"/>
  <c r="AF49" i="34"/>
  <c r="AH49" i="34" s="1"/>
  <c r="AJ50" i="34"/>
  <c r="AI50" i="34" s="1"/>
  <c r="AF50" i="34"/>
  <c r="AH50" i="34" s="1"/>
  <c r="AJ51" i="34"/>
  <c r="AI51" i="34" s="1"/>
  <c r="Q52" i="34"/>
  <c r="AJ53" i="34"/>
  <c r="AI53" i="34" s="1"/>
  <c r="AF53" i="34"/>
  <c r="AH53" i="34" s="1"/>
  <c r="AF52" i="34"/>
  <c r="AJ57" i="34"/>
  <c r="AI57" i="34" s="1"/>
  <c r="AF57" i="34"/>
  <c r="AJ60" i="34"/>
  <c r="AI60" i="34" s="1"/>
  <c r="AF60" i="34"/>
  <c r="AJ61" i="34"/>
  <c r="AI61" i="34" s="1"/>
  <c r="AF61" i="34"/>
  <c r="AJ62" i="34"/>
  <c r="AI62" i="34" s="1"/>
  <c r="AF62" i="34"/>
  <c r="AJ63" i="34"/>
  <c r="AI63" i="34" s="1"/>
  <c r="AF63" i="34"/>
  <c r="AJ65" i="34"/>
  <c r="AI65" i="34" s="1"/>
  <c r="AF65" i="34"/>
  <c r="AF64" i="34"/>
  <c r="AJ66" i="34"/>
  <c r="AI66" i="34" s="1"/>
  <c r="AF66" i="34"/>
  <c r="AJ67" i="34"/>
  <c r="AI67" i="34" s="1"/>
  <c r="AF67" i="34"/>
  <c r="AH67" i="34" s="1"/>
  <c r="AF26" i="33"/>
  <c r="AE26" i="33" s="1"/>
  <c r="AB27" i="33"/>
  <c r="O61" i="33"/>
  <c r="O57" i="33"/>
  <c r="O69" i="33"/>
  <c r="O193" i="33"/>
  <c r="O68" i="33"/>
  <c r="O63" i="33"/>
  <c r="O67" i="33"/>
  <c r="O60" i="33"/>
  <c r="O200" i="33"/>
  <c r="O196" i="33"/>
  <c r="O66" i="33"/>
  <c r="O59" i="33"/>
  <c r="O195" i="33"/>
  <c r="O65" i="33"/>
  <c r="O62" i="33"/>
  <c r="O202" i="33"/>
  <c r="O194" i="33"/>
  <c r="O199" i="33"/>
  <c r="O198" i="33"/>
  <c r="O192" i="33"/>
  <c r="O201" i="33"/>
  <c r="S20" i="34"/>
  <c r="S18" i="34"/>
  <c r="S17" i="34"/>
  <c r="S19" i="34"/>
  <c r="S21" i="34"/>
  <c r="S13" i="34"/>
  <c r="S15" i="34"/>
  <c r="S12" i="34"/>
  <c r="S14" i="34"/>
  <c r="S11" i="34"/>
  <c r="AH66" i="34" l="1"/>
  <c r="AG66" i="34"/>
  <c r="AG64" i="34"/>
  <c r="AH64" i="34"/>
  <c r="AH65" i="34"/>
  <c r="AG65" i="34"/>
  <c r="AH63" i="34"/>
  <c r="AG63" i="34"/>
  <c r="AH62" i="34"/>
  <c r="AG62" i="34"/>
  <c r="AG61" i="34"/>
  <c r="AH61" i="34"/>
  <c r="AH60" i="34"/>
  <c r="AG60" i="34"/>
  <c r="AH57" i="34"/>
  <c r="AG57" i="34"/>
  <c r="AH52" i="34"/>
  <c r="AG52" i="34"/>
  <c r="AG49" i="34"/>
  <c r="Q46" i="34"/>
  <c r="AF46" i="34" s="1"/>
  <c r="AK57" i="34"/>
  <c r="AK66" i="34"/>
  <c r="AH16" i="34"/>
  <c r="AF17" i="34" s="1"/>
  <c r="AG17" i="34" s="1"/>
  <c r="AG18" i="34"/>
  <c r="AG12" i="34"/>
  <c r="AK12" i="34" s="1"/>
  <c r="AB79" i="33"/>
  <c r="AD79" i="33" s="1"/>
  <c r="AB61" i="33"/>
  <c r="AD61" i="33" s="1"/>
  <c r="AF25" i="33"/>
  <c r="AE25" i="33" s="1"/>
  <c r="AB75" i="33"/>
  <c r="AC75" i="33" s="1"/>
  <c r="AB69" i="33"/>
  <c r="AC69" i="33" s="1"/>
  <c r="AF87" i="33"/>
  <c r="AE87" i="33" s="1"/>
  <c r="AF27" i="33"/>
  <c r="AE27" i="33" s="1"/>
  <c r="AD27" i="33"/>
  <c r="AC27" i="33"/>
  <c r="AG27" i="33" s="1"/>
  <c r="AB24" i="33"/>
  <c r="AB25" i="33"/>
  <c r="AB26" i="33"/>
  <c r="AB74" i="33"/>
  <c r="AD74" i="33" s="1"/>
  <c r="AF91" i="33"/>
  <c r="AE91" i="33" s="1"/>
  <c r="AF60" i="33"/>
  <c r="AE60" i="33" s="1"/>
  <c r="AB87" i="33"/>
  <c r="AC87" i="33" s="1"/>
  <c r="AB57" i="33"/>
  <c r="AC57" i="33" s="1"/>
  <c r="AB62" i="33"/>
  <c r="AD62" i="33" s="1"/>
  <c r="AF61" i="33"/>
  <c r="AE61" i="33" s="1"/>
  <c r="AB86" i="33"/>
  <c r="AC86" i="33" s="1"/>
  <c r="AB73" i="33"/>
  <c r="AC73" i="33" s="1"/>
  <c r="AF74" i="33"/>
  <c r="AE74" i="33" s="1"/>
  <c r="AF93" i="33"/>
  <c r="AE93" i="33" s="1"/>
  <c r="AC56" i="33"/>
  <c r="AD56" i="33"/>
  <c r="AF56" i="33"/>
  <c r="AE56" i="33" s="1"/>
  <c r="AF73" i="33"/>
  <c r="AE73" i="33" s="1"/>
  <c r="AF55" i="33"/>
  <c r="AE55" i="33" s="1"/>
  <c r="AB92" i="33"/>
  <c r="AF62" i="33"/>
  <c r="AE62" i="33" s="1"/>
  <c r="AB64" i="33"/>
  <c r="AF75" i="33"/>
  <c r="AE75" i="33" s="1"/>
  <c r="AF79" i="33"/>
  <c r="AE79" i="33" s="1"/>
  <c r="AB85" i="33"/>
  <c r="AC85" i="33" s="1"/>
  <c r="AF86" i="33"/>
  <c r="AE86" i="33" s="1"/>
  <c r="AF72" i="33"/>
  <c r="AE72" i="33" s="1"/>
  <c r="AF63" i="33"/>
  <c r="AE63" i="33" s="1"/>
  <c r="AF80" i="33"/>
  <c r="AE80" i="33" s="1"/>
  <c r="AB55" i="33"/>
  <c r="AC55" i="33" s="1"/>
  <c r="AB68" i="33"/>
  <c r="AD68" i="33" s="1"/>
  <c r="AF69" i="33"/>
  <c r="AE69" i="33" s="1"/>
  <c r="AB72" i="33"/>
  <c r="AC72" i="33" s="1"/>
  <c r="AF92" i="33"/>
  <c r="AE92" i="33" s="1"/>
  <c r="AF57" i="33"/>
  <c r="AE57" i="33" s="1"/>
  <c r="AC61" i="33"/>
  <c r="AB93" i="33"/>
  <c r="AD93" i="33" s="1"/>
  <c r="AC58" i="33"/>
  <c r="AD58" i="33"/>
  <c r="AB59" i="33" s="1"/>
  <c r="AB60" i="33"/>
  <c r="AF67" i="33"/>
  <c r="AE67" i="33" s="1"/>
  <c r="M76" i="33"/>
  <c r="AB76" i="33" s="1"/>
  <c r="AF81" i="33"/>
  <c r="AE81" i="33" s="1"/>
  <c r="AB91" i="33"/>
  <c r="AF68" i="33"/>
  <c r="AE68" i="33" s="1"/>
  <c r="AF85" i="33"/>
  <c r="AE85" i="33" s="1"/>
  <c r="AB52" i="33"/>
  <c r="AC62" i="33"/>
  <c r="AB63" i="33"/>
  <c r="AC79" i="33"/>
  <c r="AB80" i="33"/>
  <c r="M82" i="33"/>
  <c r="AB82" i="33" s="1"/>
  <c r="AD82" i="33" s="1"/>
  <c r="AB83" i="33" s="1"/>
  <c r="AB67" i="33"/>
  <c r="AB70" i="33"/>
  <c r="AB81" i="33"/>
  <c r="AB88" i="33"/>
  <c r="AF229" i="33"/>
  <c r="AE229" i="33" s="1"/>
  <c r="AF234" i="33"/>
  <c r="AE234" i="33" s="1"/>
  <c r="AF238" i="33"/>
  <c r="AE238" i="33" s="1"/>
  <c r="AF236" i="33"/>
  <c r="AE236" i="33" s="1"/>
  <c r="AB195" i="33"/>
  <c r="AD195" i="33" s="1"/>
  <c r="AF194" i="33"/>
  <c r="AE194" i="33" s="1"/>
  <c r="AB199" i="33"/>
  <c r="AC199" i="33" s="1"/>
  <c r="AB196" i="33"/>
  <c r="AC196" i="33" s="1"/>
  <c r="AF202" i="33"/>
  <c r="AE202" i="33" s="1"/>
  <c r="AB226" i="33"/>
  <c r="AD226" i="33" s="1"/>
  <c r="AF232" i="33"/>
  <c r="AE232" i="33" s="1"/>
  <c r="AF225" i="33"/>
  <c r="AE225" i="33" s="1"/>
  <c r="AB233" i="33"/>
  <c r="AD233" i="33" s="1"/>
  <c r="AB201" i="33"/>
  <c r="AD201" i="33" s="1"/>
  <c r="AF223" i="33"/>
  <c r="AE223" i="33" s="1"/>
  <c r="AB200" i="33"/>
  <c r="AC200" i="33" s="1"/>
  <c r="AF226" i="33"/>
  <c r="AE226" i="33" s="1"/>
  <c r="AF233" i="33"/>
  <c r="AE233" i="33" s="1"/>
  <c r="AF237" i="33"/>
  <c r="AE237" i="33" s="1"/>
  <c r="AF195" i="33"/>
  <c r="AE195" i="33" s="1"/>
  <c r="AF199" i="33"/>
  <c r="AE199" i="33" s="1"/>
  <c r="AB202" i="33"/>
  <c r="AD202" i="33" s="1"/>
  <c r="AF231" i="33"/>
  <c r="AE231" i="33" s="1"/>
  <c r="AB231" i="33"/>
  <c r="AB229" i="33"/>
  <c r="AD229" i="33" s="1"/>
  <c r="M233" i="33"/>
  <c r="AB236" i="33"/>
  <c r="AD236" i="33" s="1"/>
  <c r="AB197" i="33"/>
  <c r="AF230" i="33"/>
  <c r="AE230" i="33" s="1"/>
  <c r="AF235" i="33"/>
  <c r="AE235" i="33" s="1"/>
  <c r="AB235" i="33"/>
  <c r="AB230" i="33"/>
  <c r="AF196" i="33"/>
  <c r="AE196" i="33" s="1"/>
  <c r="AF200" i="33"/>
  <c r="AE200" i="33" s="1"/>
  <c r="AB232" i="33"/>
  <c r="AB234" i="33"/>
  <c r="AB221" i="33"/>
  <c r="AF224" i="33"/>
  <c r="AE224" i="33" s="1"/>
  <c r="AK60" i="34"/>
  <c r="AH54" i="34"/>
  <c r="AG54" i="34"/>
  <c r="AG14" i="34"/>
  <c r="AH14" i="34"/>
  <c r="AK63" i="34"/>
  <c r="AG48" i="34"/>
  <c r="AK48" i="34" s="1"/>
  <c r="AH48" i="34"/>
  <c r="AK62" i="34"/>
  <c r="AK61" i="34"/>
  <c r="AK65" i="34"/>
  <c r="AH68" i="34"/>
  <c r="AG68" i="34"/>
  <c r="AG15" i="34"/>
  <c r="AK15" i="34" s="1"/>
  <c r="AJ13" i="34"/>
  <c r="AI13" i="34" s="1"/>
  <c r="AK13" i="34" s="1"/>
  <c r="AG19" i="34"/>
  <c r="AK19" i="34" s="1"/>
  <c r="AF20" i="34"/>
  <c r="AG50" i="34"/>
  <c r="AK50" i="34" s="1"/>
  <c r="AF51" i="34"/>
  <c r="AG53" i="34"/>
  <c r="AK53" i="34" s="1"/>
  <c r="AJ64" i="34"/>
  <c r="AI64" i="34" s="1"/>
  <c r="AK64" i="34" s="1"/>
  <c r="AG67" i="34"/>
  <c r="AK67" i="34" s="1"/>
  <c r="AF10" i="34"/>
  <c r="AJ14" i="34"/>
  <c r="AI14" i="34" s="1"/>
  <c r="AF21" i="34"/>
  <c r="AF55" i="34"/>
  <c r="AF58" i="34"/>
  <c r="AF69" i="34"/>
  <c r="AJ18" i="34"/>
  <c r="AI18" i="34" s="1"/>
  <c r="AK18" i="34" s="1"/>
  <c r="AJ49" i="34"/>
  <c r="AI49" i="34" s="1"/>
  <c r="AK49" i="34" s="1"/>
  <c r="AJ52" i="34"/>
  <c r="AI52" i="34" s="1"/>
  <c r="AK52" i="34" s="1"/>
  <c r="AF56" i="34"/>
  <c r="AF59" i="34"/>
  <c r="AJ54" i="34"/>
  <c r="AI54" i="34" s="1"/>
  <c r="AJ68" i="34"/>
  <c r="AI68" i="34" s="1"/>
  <c r="AJ20" i="34"/>
  <c r="AI20" i="34" s="1"/>
  <c r="AJ58" i="34"/>
  <c r="AI58" i="34" s="1"/>
  <c r="M191" i="33"/>
  <c r="AB191" i="33" s="1"/>
  <c r="AD191" i="33" s="1"/>
  <c r="AB192" i="33" s="1"/>
  <c r="AC192" i="33" s="1"/>
  <c r="AB223" i="33"/>
  <c r="AB237" i="33"/>
  <c r="AB224" i="33"/>
  <c r="AB227" i="33"/>
  <c r="AB238" i="33"/>
  <c r="AB194" i="33"/>
  <c r="AF201" i="33"/>
  <c r="AE201" i="33" s="1"/>
  <c r="AB225" i="33"/>
  <c r="AD69" i="33" l="1"/>
  <c r="AH46" i="34"/>
  <c r="AF47" i="34" s="1"/>
  <c r="AG46" i="34"/>
  <c r="AG87" i="33"/>
  <c r="AH17" i="34"/>
  <c r="AD75" i="33"/>
  <c r="AD55" i="33"/>
  <c r="AD57" i="33"/>
  <c r="AC74" i="33"/>
  <c r="AG74" i="33" s="1"/>
  <c r="AD73" i="33"/>
  <c r="AG61" i="33"/>
  <c r="AG69" i="33"/>
  <c r="AG72" i="33"/>
  <c r="AG86" i="33"/>
  <c r="AD25" i="33"/>
  <c r="AC25" i="33"/>
  <c r="AG25" i="33" s="1"/>
  <c r="AD24" i="33"/>
  <c r="AC24" i="33"/>
  <c r="AG24" i="33" s="1"/>
  <c r="AD26" i="33"/>
  <c r="AC26" i="33"/>
  <c r="AG26" i="33" s="1"/>
  <c r="AG75" i="33"/>
  <c r="AG62" i="33"/>
  <c r="AG57" i="33"/>
  <c r="AC82" i="33"/>
  <c r="AD85" i="33"/>
  <c r="AD87" i="33"/>
  <c r="AG79" i="33"/>
  <c r="AD86" i="33"/>
  <c r="AG55" i="33"/>
  <c r="AD64" i="33"/>
  <c r="AB65" i="33" s="1"/>
  <c r="AC64" i="33"/>
  <c r="AC76" i="33"/>
  <c r="AD76" i="33"/>
  <c r="AB77" i="33" s="1"/>
  <c r="AC77" i="33" s="1"/>
  <c r="AD72" i="33"/>
  <c r="AG73" i="33"/>
  <c r="AC68" i="33"/>
  <c r="AG68" i="33" s="1"/>
  <c r="AC59" i="33"/>
  <c r="AD59" i="33"/>
  <c r="AD92" i="33"/>
  <c r="AC92" i="33"/>
  <c r="AG92" i="33" s="1"/>
  <c r="AC93" i="33"/>
  <c r="AG93" i="33" s="1"/>
  <c r="AG56" i="33"/>
  <c r="AD81" i="33"/>
  <c r="AC81" i="33"/>
  <c r="AG81" i="33" s="1"/>
  <c r="AD80" i="33"/>
  <c r="AC80" i="33"/>
  <c r="AG80" i="33" s="1"/>
  <c r="AD70" i="33"/>
  <c r="AB71" i="33" s="1"/>
  <c r="AC70" i="33"/>
  <c r="AD60" i="33"/>
  <c r="AC60" i="33"/>
  <c r="AG60" i="33" s="1"/>
  <c r="AD91" i="33"/>
  <c r="AC91" i="33"/>
  <c r="AG91" i="33" s="1"/>
  <c r="AD63" i="33"/>
  <c r="AC63" i="33"/>
  <c r="AG63" i="33" s="1"/>
  <c r="AG85" i="33"/>
  <c r="AD67" i="33"/>
  <c r="AC67" i="33"/>
  <c r="AG67" i="33" s="1"/>
  <c r="AD88" i="33"/>
  <c r="AB89" i="33" s="1"/>
  <c r="AC89" i="33" s="1"/>
  <c r="AC88" i="33"/>
  <c r="AD83" i="33"/>
  <c r="AB84" i="33" s="1"/>
  <c r="AD84" i="33" s="1"/>
  <c r="AC83" i="33"/>
  <c r="AD52" i="33"/>
  <c r="AB53" i="33" s="1"/>
  <c r="AD53" i="33" s="1"/>
  <c r="AB54" i="33" s="1"/>
  <c r="AC52" i="33"/>
  <c r="AC195" i="33"/>
  <c r="AG195" i="33" s="1"/>
  <c r="AD196" i="33"/>
  <c r="AG196" i="33"/>
  <c r="AC202" i="33"/>
  <c r="AG202" i="33" s="1"/>
  <c r="AD192" i="33"/>
  <c r="AB193" i="33" s="1"/>
  <c r="AD193" i="33" s="1"/>
  <c r="AC236" i="33"/>
  <c r="AG236" i="33" s="1"/>
  <c r="AD199" i="33"/>
  <c r="AC226" i="33"/>
  <c r="AG226" i="33" s="1"/>
  <c r="AG199" i="33"/>
  <c r="AC233" i="33"/>
  <c r="AG233" i="33" s="1"/>
  <c r="AC201" i="33"/>
  <c r="AG201" i="33" s="1"/>
  <c r="AG200" i="33"/>
  <c r="AC191" i="33"/>
  <c r="AD200" i="33"/>
  <c r="AD230" i="33"/>
  <c r="AC230" i="33"/>
  <c r="AG230" i="33" s="1"/>
  <c r="AD197" i="33"/>
  <c r="AB198" i="33" s="1"/>
  <c r="AD198" i="33" s="1"/>
  <c r="AC197" i="33"/>
  <c r="AC234" i="33"/>
  <c r="AG234" i="33" s="1"/>
  <c r="AD234" i="33"/>
  <c r="AD231" i="33"/>
  <c r="AC231" i="33"/>
  <c r="AG231" i="33" s="1"/>
  <c r="AC229" i="33"/>
  <c r="AG229" i="33" s="1"/>
  <c r="AD221" i="33"/>
  <c r="AB222" i="33" s="1"/>
  <c r="AD222" i="33" s="1"/>
  <c r="AC221" i="33"/>
  <c r="AD232" i="33"/>
  <c r="AC232" i="33"/>
  <c r="AG232" i="33" s="1"/>
  <c r="AD235" i="33"/>
  <c r="AC235" i="33"/>
  <c r="AG235" i="33" s="1"/>
  <c r="AH59" i="34"/>
  <c r="AG59" i="34"/>
  <c r="AK59" i="34" s="1"/>
  <c r="AH20" i="34"/>
  <c r="AG20" i="34"/>
  <c r="AK20" i="34" s="1"/>
  <c r="AK54" i="34"/>
  <c r="AH10" i="34"/>
  <c r="AF11" i="34" s="1"/>
  <c r="AH11" i="34" s="1"/>
  <c r="AG10" i="34"/>
  <c r="AH56" i="34"/>
  <c r="AG56" i="34"/>
  <c r="AK56" i="34" s="1"/>
  <c r="AH69" i="34"/>
  <c r="AG69" i="34"/>
  <c r="AK69" i="34" s="1"/>
  <c r="AK68" i="34"/>
  <c r="AH55" i="34"/>
  <c r="AG55" i="34"/>
  <c r="AK55" i="34" s="1"/>
  <c r="AH58" i="34"/>
  <c r="AG58" i="34"/>
  <c r="AK58" i="34" s="1"/>
  <c r="AH21" i="34"/>
  <c r="AG21" i="34"/>
  <c r="AK21" i="34" s="1"/>
  <c r="AH51" i="34"/>
  <c r="AG51" i="34"/>
  <c r="AK51" i="34" s="1"/>
  <c r="AK14" i="34"/>
  <c r="AD238" i="33"/>
  <c r="AC238" i="33"/>
  <c r="AG238" i="33" s="1"/>
  <c r="AD224" i="33"/>
  <c r="AC224" i="33"/>
  <c r="AG224" i="33" s="1"/>
  <c r="AD237" i="33"/>
  <c r="AC237" i="33"/>
  <c r="AG237" i="33" s="1"/>
  <c r="AD227" i="33"/>
  <c r="AB228" i="33" s="1"/>
  <c r="AD228" i="33" s="1"/>
  <c r="AC227" i="33"/>
  <c r="AD194" i="33"/>
  <c r="AC194" i="33"/>
  <c r="AG194" i="33" s="1"/>
  <c r="AD223" i="33"/>
  <c r="AC223" i="33"/>
  <c r="AG223" i="33" s="1"/>
  <c r="AD225" i="33"/>
  <c r="AC225" i="33"/>
  <c r="AG225" i="33" s="1"/>
  <c r="AG47" i="34" l="1"/>
  <c r="AH47" i="34"/>
  <c r="AC228" i="33"/>
  <c r="AC222" i="33"/>
  <c r="AC198" i="33"/>
  <c r="AC193" i="33"/>
  <c r="AD89" i="33"/>
  <c r="AB90" i="33" s="1"/>
  <c r="AD77" i="33"/>
  <c r="AB78" i="33" s="1"/>
  <c r="AC84" i="33"/>
  <c r="AG11" i="34"/>
  <c r="AC71" i="33"/>
  <c r="AD71" i="33"/>
  <c r="AD65" i="33"/>
  <c r="AB66" i="33" s="1"/>
  <c r="AC65" i="33"/>
  <c r="AD54" i="33"/>
  <c r="AC54" i="33"/>
  <c r="AC53" i="33"/>
  <c r="AD78" i="33" l="1"/>
  <c r="AC78" i="33"/>
  <c r="AC90" i="33"/>
  <c r="AD90" i="33"/>
  <c r="AD66" i="33"/>
  <c r="AC66" i="33"/>
  <c r="E8" i="13" l="1"/>
  <c r="E7" i="13"/>
  <c r="E6" i="13"/>
  <c r="E5" i="13"/>
  <c r="S98" i="1"/>
  <c r="S91" i="1"/>
  <c r="S97" i="1"/>
  <c r="S90" i="1"/>
  <c r="S89" i="1"/>
  <c r="S96" i="1"/>
  <c r="S95" i="1"/>
  <c r="S99" i="1"/>
  <c r="S92" i="1"/>
  <c r="S93" i="1"/>
  <c r="F222" i="13" l="1"/>
  <c r="F212" i="13"/>
  <c r="F213" i="13"/>
  <c r="F214" i="13"/>
  <c r="F215" i="13"/>
  <c r="F216" i="13"/>
  <c r="F217" i="13"/>
  <c r="F218" i="13"/>
  <c r="F219" i="13"/>
  <c r="F220" i="13"/>
  <c r="F221" i="13"/>
  <c r="F211" i="13"/>
  <c r="B222" i="13" a="1"/>
  <c r="B222" i="13" l="1"/>
  <c r="O154" i="33" l="1"/>
  <c r="P154" i="33" s="1"/>
  <c r="O88" i="33"/>
  <c r="P88" i="33" s="1"/>
  <c r="O82" i="33"/>
  <c r="P82" i="33" s="1"/>
  <c r="O76" i="33"/>
  <c r="P76" i="33" s="1"/>
  <c r="O70" i="33"/>
  <c r="P70" i="33" s="1"/>
  <c r="O64" i="33"/>
  <c r="P64" i="33" s="1"/>
  <c r="O58" i="33"/>
  <c r="P58" i="33" s="1"/>
  <c r="O52" i="33"/>
  <c r="P52" i="33" s="1"/>
  <c r="S64" i="34"/>
  <c r="T64" i="34" s="1"/>
  <c r="S58" i="34"/>
  <c r="T58" i="34" s="1"/>
  <c r="S52" i="34"/>
  <c r="T52" i="34" s="1"/>
  <c r="S46" i="34"/>
  <c r="T46" i="34" s="1"/>
  <c r="S16" i="34"/>
  <c r="T16" i="34" s="1"/>
  <c r="S10" i="34"/>
  <c r="T10" i="34" s="1"/>
  <c r="O233" i="33"/>
  <c r="P233" i="33" s="1"/>
  <c r="O227" i="33"/>
  <c r="P227" i="33" s="1"/>
  <c r="O221" i="33"/>
  <c r="P221" i="33" s="1"/>
  <c r="O197" i="33"/>
  <c r="P197" i="33" s="1"/>
  <c r="O191" i="33"/>
  <c r="P191" i="33" s="1"/>
  <c r="H211" i="13"/>
  <c r="Q191" i="33" l="1"/>
  <c r="AF191" i="33" s="1"/>
  <c r="R191" i="33"/>
  <c r="Q197" i="33"/>
  <c r="AF197" i="33" s="1"/>
  <c r="R197" i="33"/>
  <c r="Q221" i="33"/>
  <c r="AF221" i="33" s="1"/>
  <c r="R221" i="33"/>
  <c r="R227" i="33"/>
  <c r="Q227" i="33"/>
  <c r="AF227" i="33" s="1"/>
  <c r="Q233" i="33"/>
  <c r="R233" i="33"/>
  <c r="U10" i="34"/>
  <c r="AJ10" i="34" s="1"/>
  <c r="V10" i="34"/>
  <c r="U16" i="34"/>
  <c r="AJ16" i="34" s="1"/>
  <c r="V16" i="34"/>
  <c r="U46" i="34"/>
  <c r="AJ46" i="34" s="1"/>
  <c r="V46" i="34"/>
  <c r="U52" i="34"/>
  <c r="V52" i="34"/>
  <c r="V58" i="34"/>
  <c r="U58" i="34"/>
  <c r="U64" i="34"/>
  <c r="V64" i="34"/>
  <c r="Q52" i="33"/>
  <c r="AF52" i="33" s="1"/>
  <c r="R52" i="33"/>
  <c r="R58" i="33"/>
  <c r="Q58" i="33"/>
  <c r="AF58" i="33" s="1"/>
  <c r="Q64" i="33"/>
  <c r="AF64" i="33" s="1"/>
  <c r="R64" i="33"/>
  <c r="Q70" i="33"/>
  <c r="AF70" i="33" s="1"/>
  <c r="R70" i="33"/>
  <c r="Q76" i="33"/>
  <c r="AF76" i="33" s="1"/>
  <c r="R76" i="33"/>
  <c r="Q82" i="33"/>
  <c r="AF82" i="33" s="1"/>
  <c r="R82" i="33"/>
  <c r="R88" i="33"/>
  <c r="Q88" i="33"/>
  <c r="AF88" i="33" s="1"/>
  <c r="Q154" i="33"/>
  <c r="R154" i="33"/>
  <c r="AB99" i="1"/>
  <c r="Y99" i="1"/>
  <c r="AB98" i="1"/>
  <c r="Y98" i="1"/>
  <c r="AB97" i="1"/>
  <c r="Y97" i="1"/>
  <c r="AB96" i="1"/>
  <c r="Y96" i="1"/>
  <c r="P94" i="1"/>
  <c r="Q94" i="1" s="1"/>
  <c r="AB93" i="1"/>
  <c r="Y93" i="1"/>
  <c r="AB92" i="1"/>
  <c r="Y92" i="1"/>
  <c r="AB91" i="1"/>
  <c r="Y91" i="1"/>
  <c r="AB90" i="1"/>
  <c r="Y90" i="1"/>
  <c r="P88" i="1"/>
  <c r="Q88" i="1" s="1"/>
  <c r="AE88" i="33" l="1"/>
  <c r="AG88" i="33" s="1"/>
  <c r="AF89" i="33"/>
  <c r="AE82" i="33"/>
  <c r="AG82" i="33" s="1"/>
  <c r="AF83" i="33"/>
  <c r="AE76" i="33"/>
  <c r="AG76" i="33" s="1"/>
  <c r="AF77" i="33"/>
  <c r="AE70" i="33"/>
  <c r="AG70" i="33" s="1"/>
  <c r="AF71" i="33"/>
  <c r="AE71" i="33" s="1"/>
  <c r="AG71" i="33" s="1"/>
  <c r="AE64" i="33"/>
  <c r="AG64" i="33" s="1"/>
  <c r="AF65" i="33"/>
  <c r="AE58" i="33"/>
  <c r="AG58" i="33" s="1"/>
  <c r="AF59" i="33"/>
  <c r="AE59" i="33" s="1"/>
  <c r="AG59" i="33" s="1"/>
  <c r="AE52" i="33"/>
  <c r="AG52" i="33" s="1"/>
  <c r="AF53" i="33"/>
  <c r="AI46" i="34"/>
  <c r="AK46" i="34" s="1"/>
  <c r="AJ47" i="34"/>
  <c r="AI47" i="34" s="1"/>
  <c r="AK47" i="34" s="1"/>
  <c r="AI16" i="34"/>
  <c r="AK16" i="34" s="1"/>
  <c r="AJ17" i="34"/>
  <c r="AI17" i="34" s="1"/>
  <c r="AK17" i="34" s="1"/>
  <c r="AI10" i="34"/>
  <c r="AK10" i="34" s="1"/>
  <c r="AJ11" i="34"/>
  <c r="AI11" i="34" s="1"/>
  <c r="AK11" i="34" s="1"/>
  <c r="AE227" i="33"/>
  <c r="AG227" i="33" s="1"/>
  <c r="AF228" i="33"/>
  <c r="AE228" i="33" s="1"/>
  <c r="AG228" i="33" s="1"/>
  <c r="AE221" i="33"/>
  <c r="AG221" i="33" s="1"/>
  <c r="AF222" i="33"/>
  <c r="AE222" i="33" s="1"/>
  <c r="AG222" i="33" s="1"/>
  <c r="AE197" i="33"/>
  <c r="AG197" i="33" s="1"/>
  <c r="AF198" i="33"/>
  <c r="AE198" i="33" s="1"/>
  <c r="AG198" i="33" s="1"/>
  <c r="AE191" i="33"/>
  <c r="AG191" i="33" s="1"/>
  <c r="AF192" i="33"/>
  <c r="AJ98" i="1"/>
  <c r="AJ92" i="1"/>
  <c r="AJ96" i="1"/>
  <c r="AJ97" i="1"/>
  <c r="AJ93" i="1"/>
  <c r="AJ90" i="1"/>
  <c r="AJ91" i="1"/>
  <c r="AJ99" i="1"/>
  <c r="AF94" i="1"/>
  <c r="AF88" i="1"/>
  <c r="AE192" i="33" l="1"/>
  <c r="AG192" i="33" s="1"/>
  <c r="AF193" i="33"/>
  <c r="AE193" i="33" s="1"/>
  <c r="AG193" i="33" s="1"/>
  <c r="AE53" i="33"/>
  <c r="AG53" i="33" s="1"/>
  <c r="AF54" i="33"/>
  <c r="AE54" i="33" s="1"/>
  <c r="AG54" i="33" s="1"/>
  <c r="AE65" i="33"/>
  <c r="AG65" i="33" s="1"/>
  <c r="AF66" i="33"/>
  <c r="AE66" i="33" s="1"/>
  <c r="AG66" i="33" s="1"/>
  <c r="AE77" i="33"/>
  <c r="AG77" i="33" s="1"/>
  <c r="AF78" i="33"/>
  <c r="AE78" i="33" s="1"/>
  <c r="AG78" i="33" s="1"/>
  <c r="AE83" i="33"/>
  <c r="AG83" i="33" s="1"/>
  <c r="AF84" i="33"/>
  <c r="AE84" i="33" s="1"/>
  <c r="AG84" i="33" s="1"/>
  <c r="AE89" i="33"/>
  <c r="AG89" i="33" s="1"/>
  <c r="AF90" i="33"/>
  <c r="AE90" i="33" s="1"/>
  <c r="AG90" i="33" s="1"/>
  <c r="AG94" i="1"/>
  <c r="AH94" i="1"/>
  <c r="AF95" i="1" s="1"/>
  <c r="AG95" i="1" s="1"/>
  <c r="AG88" i="1"/>
  <c r="AH88" i="1"/>
  <c r="AF89" i="1" s="1"/>
  <c r="AH89" i="1" s="1"/>
  <c r="AF90" i="1" s="1"/>
  <c r="AG89" i="1" l="1"/>
  <c r="AH90" i="1"/>
  <c r="AF91" i="1" s="1"/>
  <c r="AG90" i="1"/>
  <c r="AH95" i="1"/>
  <c r="AF96" i="1" s="1"/>
  <c r="AG91" i="1" l="1"/>
  <c r="AH91" i="1"/>
  <c r="AG96" i="1"/>
  <c r="AH96" i="1"/>
  <c r="AF97" i="1" s="1"/>
  <c r="AF92" i="1" l="1"/>
  <c r="AF93" i="1"/>
  <c r="AH97" i="1"/>
  <c r="AG97" i="1"/>
  <c r="AG93" i="1" l="1"/>
  <c r="AH93" i="1"/>
  <c r="AG92" i="1"/>
  <c r="AH92" i="1"/>
  <c r="AF98" i="1"/>
  <c r="AF99" i="1"/>
  <c r="AG99" i="1" l="1"/>
  <c r="AH99" i="1"/>
  <c r="AG98" i="1"/>
  <c r="AH98" i="1"/>
  <c r="S94" i="1" l="1"/>
  <c r="T94" i="1" s="1"/>
  <c r="S88" i="1"/>
  <c r="T88" i="1" s="1"/>
  <c r="V88" i="1" l="1"/>
  <c r="U88" i="1"/>
  <c r="AJ88" i="1" s="1"/>
  <c r="AJ89" i="1" s="1"/>
  <c r="U94" i="1"/>
  <c r="AJ94" i="1" s="1"/>
  <c r="AJ95" i="1" s="1"/>
  <c r="V94" i="1"/>
  <c r="AI94" i="1" l="1"/>
  <c r="AI89" i="1" l="1"/>
  <c r="AK94" i="1"/>
  <c r="AI88" i="1"/>
  <c r="AI95" i="1" l="1"/>
  <c r="AK89" i="1"/>
  <c r="AK88" i="1"/>
  <c r="AI90" i="1"/>
  <c r="AK95" i="1" l="1"/>
  <c r="AI96" i="1"/>
  <c r="AI99" i="1"/>
  <c r="AI91" i="1"/>
  <c r="AK90" i="1"/>
  <c r="AK96" i="1" l="1"/>
  <c r="AI98" i="1"/>
  <c r="AI97" i="1"/>
  <c r="AK91" i="1"/>
  <c r="AK99" i="1"/>
  <c r="AI92" i="1"/>
  <c r="AI93" i="1"/>
  <c r="AK98" i="1" l="1"/>
  <c r="AK97" i="1"/>
  <c r="AK93" i="1"/>
  <c r="AK9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 Norato Mora</author>
  </authors>
  <commentList>
    <comment ref="T221" authorId="0" shapeId="0" xr:uid="{00000000-0006-0000-0100-000005000000}">
      <text>
        <r>
          <rPr>
            <b/>
            <sz val="9"/>
            <color indexed="81"/>
            <rFont val="Tahoma"/>
            <family val="2"/>
          </rPr>
          <t>Natalia Norato Mora:</t>
        </r>
        <r>
          <rPr>
            <sz val="9"/>
            <color indexed="81"/>
            <rFont val="Tahoma"/>
            <family val="2"/>
          </rPr>
          <t xml:space="preserve">
Verificar los cotenidos elimina  omitiga la demora??</t>
        </r>
      </text>
    </comment>
    <comment ref="T222" authorId="0" shapeId="0" xr:uid="{00000000-0006-0000-0100-000006000000}">
      <text>
        <r>
          <rPr>
            <b/>
            <sz val="9"/>
            <color indexed="81"/>
            <rFont val="Tahoma"/>
            <family val="2"/>
          </rPr>
          <t>Natalia Norato Mora:</t>
        </r>
        <r>
          <rPr>
            <sz val="9"/>
            <color indexed="81"/>
            <rFont val="Tahoma"/>
            <family val="2"/>
          </rPr>
          <t xml:space="preserve">
Se recomienda mejorar la redacción del control dejando explicito cual es la evidencia </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<sst xmlns="http://schemas.openxmlformats.org/spreadsheetml/2006/main" count="2684" uniqueCount="1009">
  <si>
    <t>CONTEXTO  DE PROCESO</t>
  </si>
  <si>
    <t>Riesgo asociado</t>
  </si>
  <si>
    <t>FACTORES INTERNOS</t>
  </si>
  <si>
    <t>ORIGEN</t>
  </si>
  <si>
    <t>FORTALEZAS Y/O OPORTUNIDADES</t>
  </si>
  <si>
    <t>DEBILIDADES Y/O AMENAZAS</t>
  </si>
  <si>
    <t>DISEÑO DEL PROCESO:</t>
  </si>
  <si>
    <t>El proceso tiene un alcance con un objetivo claro que abarca el direccionamiento estratégico y el apoyo en la gestión para todos los procesos de la entidad.</t>
  </si>
  <si>
    <r>
      <rPr>
        <sz val="21"/>
        <color rgb="FF7030A0"/>
        <rFont val="Arial"/>
        <family val="2"/>
      </rPr>
      <t>El componente de</t>
    </r>
    <r>
      <rPr>
        <b/>
        <sz val="21"/>
        <color rgb="FF7030A0"/>
        <rFont val="Arial"/>
        <family val="2"/>
      </rPr>
      <t xml:space="preserve"> innovación y gestión del conocimiento</t>
    </r>
    <r>
      <rPr>
        <sz val="21"/>
        <color rgb="FF7030A0"/>
        <rFont val="Arial"/>
        <family val="2"/>
      </rPr>
      <t xml:space="preserve"> está por desarrollar dentro del proceso. La operatividad del banco de proyectos depende de la aplicación y la comprensión de la metodología de iniciativas de proyectos por parte de los procesos de la entidad.</t>
    </r>
    <r>
      <rPr>
        <sz val="21"/>
        <rFont val="Arial"/>
        <family val="2"/>
      </rPr>
      <t xml:space="preserve">
El proceso DESI al ser el que coordina la implementación del Sistema de Gestión de Calidad depende del compromiso y trabajo de los demás procesos para generar resultados y subsanar las no conformidades producto de las actividades internas.</t>
    </r>
  </si>
  <si>
    <t>R4</t>
  </si>
  <si>
    <t>INTERACCIONES CON OTROS PROCESOS:</t>
  </si>
  <si>
    <r>
      <t>El proceso DESI  interactúa de manera eficaz con el resto de procesos de la entidad a través de los colaboradores designados por los directivos de la entidad como enlaces</t>
    </r>
    <r>
      <rPr>
        <sz val="21"/>
        <color rgb="FFFF0000"/>
        <rFont val="Arial"/>
        <family val="2"/>
      </rPr>
      <t>,</t>
    </r>
    <r>
      <rPr>
        <sz val="21"/>
        <rFont val="Arial"/>
        <family val="2"/>
      </rPr>
      <t xml:space="preserve"> pues da lineamientos y asesora la formulación programación actualización y seguimiento integral a proyectos de inversión,  la implementación del Modelo Integrado de Planeación y Gestión en todos los procesos y procedimientos de la entidad.
El proceso DESI se apoya en el proceso de Atención a Partes Interesadas y Comunicaciones para mantener una comunicación permanente con el resto de procesos, y con la línea estratégica de la entidad (el consejo directivo de la entidad).</t>
    </r>
  </si>
  <si>
    <r>
      <t>El proceso DESI, al ser el que consolida y analiza la información de gestión, seguimiento e indicadores de todos los procesos de la entidad puede llegar a fallar en la oportunidad de entrega de la información al C</t>
    </r>
    <r>
      <rPr>
        <b/>
        <sz val="21"/>
        <rFont val="Arial"/>
        <family val="2"/>
      </rPr>
      <t>omité Institucional de Gestión y Desempeño,</t>
    </r>
    <r>
      <rPr>
        <sz val="21"/>
        <rFont val="Arial"/>
        <family val="2"/>
      </rPr>
      <t xml:space="preserve"> pues depende de los colaboradores que sirven de enlaces con los procesos (en particular depende de sus compromisos de: efectividad, constancia y rigurosidad en la información).</t>
    </r>
  </si>
  <si>
    <t>R1</t>
  </si>
  <si>
    <t>TRANSVERSALIDAD</t>
  </si>
  <si>
    <t xml:space="preserve">El proceso DESI es transversal a todos los procesos de la entidad, la línea estratégica desplegada a través del comité directivo y la Oficina Asesora de Planeación  genera políticas, lineamientos y directrices que abarcan a todos los procesos y se articulan dentro del sistema integrado de gestión de la entidad.
El proceso DESI también se encarga de la administración del sistema de gestión de la calidad en la entidad, que involucra a todos los procesos y que bajo su liderazgo permite el aseguramiento de estándares de calidad en todos los procedimientos. </t>
  </si>
  <si>
    <t>Con el fin de cumplir  oportunamente en la entrega de los productos para la toma de decisiones de los directivos de la entidad se puede incurrir en la extralimitación de labores de la Oficina Asesora de Planeación y sus colaboradores. 
Pues por cumplir con los plazos se pueden empezar a adelantar labores que están incluidas en las herramientas de gestión de los procesos que deben ser realizadas y planificadas por ellos mismos.</t>
  </si>
  <si>
    <t>PROCEDIMIENTOS ASOCIADOS:</t>
  </si>
  <si>
    <t xml:space="preserve">RESPONSABLES DEL PROCESO: </t>
  </si>
  <si>
    <t>Los responsables del proceso DESI son: el director general,  el jefe de la oficina asesora de planeación y los subdirectores. Este sistema de responsabilidades permite un alto grado de  autoridad y autonomía para la toma de decisiones y desagregación de actividades.</t>
  </si>
  <si>
    <t xml:space="preserve">No se cuenta con los suficientes servidores públicos para realizar la gestión necesaria en el marco del cumplimiento de los objetivos institucionales relacionados con su campo de acción. 
En consecuencia, el proceso debe recurrir a la vinculación de contratistas </t>
  </si>
  <si>
    <t>COMUNICACIÓN ENTRE LOS PROCESOS:</t>
  </si>
  <si>
    <t xml:space="preserve">Cuando el Comité directivo y el proceso DESI generan directrices, recomendaciones y solicitudes al resto de procesos de la entidad sus observaciones son tenidas en cuenta y se integran al accionar de los procesos. </t>
  </si>
  <si>
    <t xml:space="preserve">La comunicación puede ser dispendiosa si no se cuenta con la disposición y el compromiso de los responsables directivos.
</t>
  </si>
  <si>
    <t>ACTIVOS DE SEGURIDAD DIGITAL DEL PROCESO:</t>
  </si>
  <si>
    <t xml:space="preserve">El proceso cuenta con un repositorio de información documentada vigente en la intranet de la entidad llamado: SISGESTIÓN en la que se cuelgan los formatos y documentos del sistema integrado de gestión de la entidad. En este repositorio los colaboradores tienen facilidad para consultar la información actualizada.
Se cuenta con el aplicativo SAFIRO que sirve para hacer el seguimiento a las metas y proyectos de inversión de la entidad. </t>
  </si>
  <si>
    <t>El proceso está diseñado para funcionar apoyándose en sistemas de información, bases de datos y aplicativos, por lo que fallas en estos sistemas pueden afectar el normal flujo del proceso.
Los aplicativos informáticos del proceso están expuestos a una manipulación indebida de la información por parte de los administradores de las bases de datos.
Hace falta el desarrollo de una PMO (Project Management Office) una oficina o un software que permita el seguimiento a iniciativas de proyectos de innovación y de gestión del conocimiento.</t>
  </si>
  <si>
    <t>FORMATO MAPA RIESGOS INTITUCIONAL</t>
  </si>
  <si>
    <t>FORMATO MAPA RIESGOS DE PROCESO</t>
  </si>
  <si>
    <t>CÓDIGO: DESI-FM-017</t>
  </si>
  <si>
    <t>VERSIÓN: 3</t>
  </si>
  <si>
    <t xml:space="preserve">                CÓDIGO: DESI-FM-018</t>
  </si>
  <si>
    <t>VERSIÓN: 10</t>
  </si>
  <si>
    <t>FECHA DE APLICACIÓN: MAYO 2022</t>
  </si>
  <si>
    <t xml:space="preserve">                FECHA DE APLICACIÓN: DICIEMBRE 2021</t>
  </si>
  <si>
    <t>Identificación del riesgo</t>
  </si>
  <si>
    <t>Instrumentos posiblemente afectados</t>
  </si>
  <si>
    <t>Análisis del riesgo inherente (antes de controles)</t>
  </si>
  <si>
    <t>Evaluación del riesgo - Valoración de los controles</t>
  </si>
  <si>
    <t>Evaluación del riesgo - Nivel del riesgo residual</t>
  </si>
  <si>
    <t>Plan de Acción</t>
  </si>
  <si>
    <t>ACCION DE CONTINGENCIA</t>
  </si>
  <si>
    <t>Fecha de cambio</t>
  </si>
  <si>
    <t>Aspecto(s) que cambiaron</t>
  </si>
  <si>
    <t>Descripción de los cambios efectuados</t>
  </si>
  <si>
    <t xml:space="preserve">Referencia </t>
  </si>
  <si>
    <t>Proceso</t>
  </si>
  <si>
    <t>Impacto</t>
  </si>
  <si>
    <t>Causa Inmediata</t>
  </si>
  <si>
    <t>Causa Raíz</t>
  </si>
  <si>
    <t>Descripción del Riesgo</t>
  </si>
  <si>
    <t>Tipo de riesgo</t>
  </si>
  <si>
    <t>Clasificación del Riesgo</t>
  </si>
  <si>
    <t>Objetivo estratégicos asociados</t>
  </si>
  <si>
    <t>Proyecto de inversión posiblemente afectados</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</si>
  <si>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</si>
  <si>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</si>
  <si>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</si>
  <si>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</si>
  <si>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</si>
  <si>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</si>
  <si>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</si>
  <si>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</si>
  <si>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</si>
  <si>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</si>
  <si>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</si>
  <si>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</si>
  <si>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</si>
  <si>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</si>
  <si>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</si>
  <si>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</si>
  <si>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Acción</t>
  </si>
  <si>
    <t>Responsable</t>
  </si>
  <si>
    <t>Producto</t>
  </si>
  <si>
    <t>Fecha Implementación</t>
  </si>
  <si>
    <t>ACCIÓN</t>
  </si>
  <si>
    <t>SOPORTE / PRODUCTO</t>
  </si>
  <si>
    <t>RESPONSABLE</t>
  </si>
  <si>
    <t>Tipo</t>
  </si>
  <si>
    <t>Implementación</t>
  </si>
  <si>
    <t>Calificación</t>
  </si>
  <si>
    <t>Documentación</t>
  </si>
  <si>
    <t>Frecuencia</t>
  </si>
  <si>
    <t>Evidencia</t>
  </si>
  <si>
    <t>1. Direccionamiento estratégico e innovación (DESI)</t>
  </si>
  <si>
    <t>Económico y Reputacional</t>
  </si>
  <si>
    <t xml:space="preserve">Por sanción de un ente regulador al entregar  información no confiable, verás y oportuna </t>
  </si>
  <si>
    <t>Deficiencias en la revisión de la información que entregan los procesos o dependencias
Falta de capacitación al  personal designado para el reporte de la información</t>
  </si>
  <si>
    <r>
      <t xml:space="preserve">
</t>
    </r>
    <r>
      <rPr>
        <b/>
        <sz val="12"/>
        <rFont val="Arial"/>
        <family val="2"/>
      </rPr>
      <t>Posibilidad</t>
    </r>
    <r>
      <rPr>
        <sz val="12"/>
        <rFont val="Arial"/>
        <family val="2"/>
      </rPr>
      <t xml:space="preserve"> afectación Económica y Reputacional,  </t>
    </r>
    <r>
      <rPr>
        <b/>
        <sz val="12"/>
        <rFont val="Arial"/>
        <family val="2"/>
      </rPr>
      <t>Por</t>
    </r>
    <r>
      <rPr>
        <sz val="12"/>
        <rFont val="Arial"/>
        <family val="2"/>
      </rPr>
      <t xml:space="preserve"> sanción de un ente regulador al entregar  información no confiable, verás y oportuna </t>
    </r>
    <r>
      <rPr>
        <b/>
        <sz val="12"/>
        <rFont val="Arial"/>
        <family val="2"/>
      </rPr>
      <t>debido</t>
    </r>
    <r>
      <rPr>
        <sz val="12"/>
        <rFont val="Arial"/>
        <family val="2"/>
      </rPr>
      <t xml:space="preserve"> a deficiencias en la revisión de la información que entregan los procesos y falta de capacitación al  personal designado para el reporte de la información</t>
    </r>
  </si>
  <si>
    <t>Gestión</t>
  </si>
  <si>
    <t>Ejecución y Administración de procesos</t>
  </si>
  <si>
    <t>2. Diseñar e implementar una estrategia de innovación que permita hacer más eficiente la gestión de la Unidad.</t>
  </si>
  <si>
    <t>7859 Fortalecimiento Institucional</t>
  </si>
  <si>
    <t xml:space="preserve">     El riesgo afecta la imagen de la entidad con algunos usuarios de relevancia frente al logro de los objetivos</t>
  </si>
  <si>
    <r>
      <rPr>
        <b/>
        <sz val="12"/>
        <color theme="1"/>
        <rFont val="Arial"/>
        <family val="2"/>
      </rPr>
      <t>Cada vez</t>
    </r>
    <r>
      <rPr>
        <sz val="12"/>
        <color theme="1"/>
        <rFont val="Arial"/>
        <family val="2"/>
      </rPr>
      <t xml:space="preserve"> que llega la información o los reportes de los procesos, o de las dependencias los</t>
    </r>
    <r>
      <rPr>
        <b/>
        <sz val="12"/>
        <color theme="1"/>
        <rFont val="Arial"/>
        <family val="2"/>
      </rPr>
      <t xml:space="preserve"> profesionales designados</t>
    </r>
    <r>
      <rPr>
        <sz val="12"/>
        <color theme="1"/>
        <rFont val="Arial"/>
        <family val="2"/>
      </rPr>
      <t xml:space="preserve"> por la jefe OAP </t>
    </r>
    <r>
      <rPr>
        <b/>
        <sz val="12"/>
        <color theme="1"/>
        <rFont val="Arial"/>
        <family val="2"/>
      </rPr>
      <t>revisan</t>
    </r>
    <r>
      <rPr>
        <sz val="12"/>
        <color theme="1"/>
        <rFont val="Arial"/>
        <family val="2"/>
      </rPr>
      <t xml:space="preserve"> que la información cumpla con los criterios como veracidad, oportunidad y calidad.  Como </t>
    </r>
    <r>
      <rPr>
        <b/>
        <sz val="12"/>
        <color theme="1"/>
        <rFont val="Arial"/>
        <family val="2"/>
      </rPr>
      <t>evidencia</t>
    </r>
    <r>
      <rPr>
        <sz val="12"/>
        <color theme="1"/>
        <rFont val="Arial"/>
        <family val="2"/>
      </rPr>
      <t xml:space="preserve"> del control queda el correo institucional o la observación en ORFEO o en la herramienta correspondiente.
</t>
    </r>
    <r>
      <rPr>
        <b/>
        <sz val="12"/>
        <color theme="1"/>
        <rFont val="Arial"/>
        <family val="2"/>
      </rPr>
      <t>Si se identifica</t>
    </r>
    <r>
      <rPr>
        <sz val="12"/>
        <color theme="1"/>
        <rFont val="Arial"/>
        <family val="2"/>
      </rPr>
      <t xml:space="preserve"> que el reporte tiene inconsistencias se genera la observación pertinente para su ajuste.</t>
    </r>
  </si>
  <si>
    <t>Preventivo</t>
  </si>
  <si>
    <t>Manual</t>
  </si>
  <si>
    <t>Documentado</t>
  </si>
  <si>
    <t>Continua</t>
  </si>
  <si>
    <t>Con Registro</t>
  </si>
  <si>
    <t>Divulgar piezas gráficas sobre como realizar los reportes</t>
  </si>
  <si>
    <t>Equipo OAP</t>
  </si>
  <si>
    <t>Piezas divulgadas</t>
  </si>
  <si>
    <t>cuatrimestral</t>
  </si>
  <si>
    <t>Elaborar plan de mejoramiento</t>
  </si>
  <si>
    <t xml:space="preserve"> Plan de mejoramiento</t>
  </si>
  <si>
    <t xml:space="preserve">Jefe Oficina Asesora de Planeación </t>
  </si>
  <si>
    <r>
      <t xml:space="preserve">El profesional designado por el (la) jefe de la Oficina Asesora de Planeación, remitirá encuesta </t>
    </r>
    <r>
      <rPr>
        <b/>
        <sz val="12"/>
        <color theme="1"/>
        <rFont val="Arial"/>
        <family val="2"/>
      </rPr>
      <t>cuatrimestral</t>
    </r>
    <r>
      <rPr>
        <sz val="12"/>
        <color theme="1"/>
        <rFont val="Arial"/>
        <family val="2"/>
      </rPr>
      <t xml:space="preserve"> sobre conocimiento de instrumentos y sistemas de gestión. Una vez los enlaces o personal designado  respondan la encuesta , la jefe OAP </t>
    </r>
    <r>
      <rPr>
        <b/>
        <sz val="12"/>
        <color theme="1"/>
        <rFont val="Arial"/>
        <family val="2"/>
      </rPr>
      <t>revisará</t>
    </r>
    <r>
      <rPr>
        <sz val="12"/>
        <color theme="1"/>
        <rFont val="Arial"/>
        <family val="2"/>
      </rPr>
      <t xml:space="preserve"> los resultados de está, como </t>
    </r>
    <r>
      <rPr>
        <b/>
        <sz val="12"/>
        <color theme="1"/>
        <rFont val="Arial"/>
        <family val="2"/>
      </rPr>
      <t>evidencia</t>
    </r>
    <r>
      <rPr>
        <sz val="12"/>
        <color theme="1"/>
        <rFont val="Arial"/>
        <family val="2"/>
      </rPr>
      <t xml:space="preserve"> del control quedará el correo electrónico.
En el caso que se identifiquen en la calificación de la encuesta un porcentaje menor al 60%, se realizarán mesas trimestralmente de sensibilización sobre el Sistema de Gestión e instrumentos.</t>
    </r>
  </si>
  <si>
    <t>Detectivo</t>
  </si>
  <si>
    <t>Sin Documentar</t>
  </si>
  <si>
    <t>Reducir (mitigar)</t>
  </si>
  <si>
    <t xml:space="preserve">Realizar mesas de sensibilización sobrer los reportes al personal designado </t>
  </si>
  <si>
    <t>Actas de reunión o grabaciones de las reuniones por teams</t>
  </si>
  <si>
    <t>Por una mala imputación presupuestal al gestionar una solicitud de CDP errada</t>
  </si>
  <si>
    <t xml:space="preserve">1. Desconocimiento de las gerencias de los proyectos de inversión en los criterios para  justificar las necesidades a contratar relacionadas en los estudios previos
2. Error en la solicitud de disponibilidades presupuestales cuando se asocia un gasto al rubro equivocado </t>
  </si>
  <si>
    <t>Posibilidad de afectación Economica y Reputacional, por una mala imputación presupuestal al gestionar una solicitud de CDP errada debido al desconocimiento de las gerencias de los proyectos de inversión en los criterios para  justificar las necesidades a contratar relacionadas en los estudios previos o un error en la solicitud de disponibilidades presupuestales cuando se asocia un gasto al rubro equivocado.</t>
  </si>
  <si>
    <t>Ejecucion y Administracion de procesos</t>
  </si>
  <si>
    <t xml:space="preserve">     El riesgo afecta la imagen de de la entidad con efecto publicitario sostenido a nivel de sector administrativo, nivel departamental o municipal</t>
  </si>
  <si>
    <t>El (la) Jefe de la Oficina Asesora de Planeación, establece mesas de trabajo trimestrales  con los equipos de trabajo designados por las gerencias de los proyectos 
En estas mesas se socializan y validar  los criterios mínimos (Que el proceso este asociado a las metas PDD, proyecto de inversión, componente de inversión,  que la necesidad este orientada al proyecto de inversión que lo va a financiar) a tener en cuenta para  justificar las necesidades de contratación requeridas por las gerencias de proyecto. 
Como evidencia quedaran los resultados de la actividad desarrollada sobre la apropiación de conocimiento de los proyectos de inversión
En el caso que los resultados sean igual o menor al 70% se brindará apoyo personalizado.</t>
  </si>
  <si>
    <t xml:space="preserve">Realizar campañas de apropiación del conocimiento relacionada con los proyectos de inversión </t>
  </si>
  <si>
    <t>Personal designado por la jefe de la OAP</t>
  </si>
  <si>
    <t xml:space="preserve">correo electrónico y/o actas y/o piezas gráficas y/o grabación </t>
  </si>
  <si>
    <t>Anular el Certificado de Disponibilidad Presupuestal - CDP</t>
  </si>
  <si>
    <t>La Anulación del Certificado de Disponibilidad Presupuestal - CDP en el aplicativo BogData</t>
  </si>
  <si>
    <t>Gerentes de proyecto y proceso de gestión financiera</t>
  </si>
  <si>
    <t>El profesional designado por  el jefe de el (la) Oficina Asesora de Planeación; cada vez que recibe una solicitud de CDP y/o estudios previos, verifica que la necesidad esté incluida dentro del Plan de Adquisiciones y cumplan con los componentes mínimos de los proyectos de inversión (Que el proceso este asociado a las metas PDD, proyecto de inversión, componente de inversión,  que la necesidad este orientada al proyecto de inversión que lo va a financiar). 
Como evidencia del control quedará la trazabilidad de la aprobación del CDP  en el ORFEO. 
En caso de encontrar inconsistencias, se devuelve al solicitante para sus ajustes respectivos, a través del sistema de correspondencia de la entidad - ORFEO.</t>
  </si>
  <si>
    <t>Efectuar retroalimentación, cuando aplique, de la revisión de las solicitudes de CDP, dejando la trazabilidad en el aplicativo de correspondencia ORFEO</t>
  </si>
  <si>
    <t>Soporte ORFEO</t>
  </si>
  <si>
    <t>Reputacional</t>
  </si>
  <si>
    <t xml:space="preserve">Por un bajo desempeño en la implementación de la dimensión de gestión del conocimiento y la innovación </t>
  </si>
  <si>
    <t xml:space="preserve">
Deficiencias en la  ejecución de las activides para la implemenación de dimensión de gestión del conocimiento y la innovación
Deficiente acceso y organización de la información producida en la gestión del conocimiento de la unidad 
</t>
  </si>
  <si>
    <r>
      <rPr>
        <b/>
        <sz val="12"/>
        <rFont val="Arial"/>
        <family val="2"/>
      </rPr>
      <t>Posibilidad</t>
    </r>
    <r>
      <rPr>
        <sz val="12"/>
        <rFont val="Arial"/>
        <family val="2"/>
      </rPr>
      <t xml:space="preserve"> de afectación reputacional, </t>
    </r>
    <r>
      <rPr>
        <b/>
        <sz val="12"/>
        <rFont val="Arial"/>
        <family val="2"/>
      </rPr>
      <t>por</t>
    </r>
    <r>
      <rPr>
        <sz val="12"/>
        <rFont val="Arial"/>
        <family val="2"/>
      </rPr>
      <t xml:space="preserve"> un bajo desempeño en la implementación de la dimensión de gestión del conocimiento y la innovación </t>
    </r>
    <r>
      <rPr>
        <b/>
        <sz val="12"/>
        <rFont val="Arial"/>
        <family val="2"/>
      </rPr>
      <t>debido</t>
    </r>
    <r>
      <rPr>
        <sz val="12"/>
        <rFont val="Arial"/>
        <family val="2"/>
      </rPr>
      <t xml:space="preserve"> a  las deficiencias en la gestión y transmisión del conocimiento y deficiente acceso y organización de la información producida en la gestión del conocimiento de la unidad </t>
    </r>
  </si>
  <si>
    <r>
      <t xml:space="preserve">Los profesionales designados por el (la) jefe de la Oficina Asesora de Planeación, </t>
    </r>
    <r>
      <rPr>
        <b/>
        <sz val="12"/>
        <rFont val="Arial"/>
        <family val="2"/>
      </rPr>
      <t>verifican</t>
    </r>
    <r>
      <rPr>
        <sz val="12"/>
        <rFont val="Arial"/>
        <family val="2"/>
      </rPr>
      <t xml:space="preserve"> </t>
    </r>
    <r>
      <rPr>
        <b/>
        <sz val="12"/>
        <rFont val="Arial"/>
        <family val="2"/>
      </rPr>
      <t>trimestralmente</t>
    </r>
    <r>
      <rPr>
        <sz val="12"/>
        <rFont val="Arial"/>
        <family val="2"/>
      </rPr>
      <t xml:space="preserve"> la ejecución de las actividades de la política de gestión del conocimiento y la innovación del plan de adecuación y sostenibilidad de la entidad dejado como soporte queda el correo remitiendo los resultados a los responsables de las actividades.
En caso de identificar atrasos, errores o inconsistencias de las actividades planeadas generara alertas por medio de correo electrónico </t>
    </r>
  </si>
  <si>
    <t xml:space="preserve">Formalizar la mesa de trabajo de gestión del conocimiento y la innovación </t>
  </si>
  <si>
    <t xml:space="preserve">Memorando de formalización </t>
  </si>
  <si>
    <t>Abril de 2022</t>
  </si>
  <si>
    <t xml:space="preserve"> plan de mejoramiento</t>
  </si>
  <si>
    <r>
      <t xml:space="preserve">Los profesionales designados por el (la) jefe de la Oficina Asesora de Planeación, </t>
    </r>
    <r>
      <rPr>
        <b/>
        <sz val="12"/>
        <rFont val="Arial"/>
        <family val="2"/>
      </rPr>
      <t>verificará</t>
    </r>
    <r>
      <rPr>
        <sz val="12"/>
        <rFont val="Arial"/>
        <family val="2"/>
      </rPr>
      <t xml:space="preserve"> </t>
    </r>
    <r>
      <rPr>
        <b/>
        <sz val="12"/>
        <rFont val="Arial"/>
        <family val="2"/>
      </rPr>
      <t>cuatrimestralmente</t>
    </r>
    <r>
      <rPr>
        <sz val="12"/>
        <rFont val="Arial"/>
        <family val="2"/>
      </rPr>
      <t xml:space="preserve"> que se publique la información producida por la entidad para la gestión del conocimiento de la unidad, dejando como </t>
    </r>
    <r>
      <rPr>
        <b/>
        <sz val="12"/>
        <rFont val="Arial"/>
        <family val="2"/>
      </rPr>
      <t>soporte</t>
    </r>
    <r>
      <rPr>
        <sz val="12"/>
        <rFont val="Arial"/>
        <family val="2"/>
      </rPr>
      <t xml:space="preserve"> un excel con el listado de infomación que se solicito publicar en la intranet en el espacio de dimensión 
En caso que se identifique que falta información publicada se hara la solicitid al dueño de la información 
</t>
    </r>
  </si>
  <si>
    <t>Solicitar a las dependecias la información relevante (PPT, documenotos de interes, buenas practicas) para publicar en intranet en el espacio de la dimensión 6 )</t>
  </si>
  <si>
    <t>Correo electrónico</t>
  </si>
  <si>
    <t>Trimestral</t>
  </si>
  <si>
    <t>2. Atención a partes interesadas y comunicaciones (APIC)</t>
  </si>
  <si>
    <t>No aplica</t>
  </si>
  <si>
    <t>Sin Registro</t>
  </si>
  <si>
    <t>Elaborar informe  trimestral de gestión y seguimiento a los requerimientos recibidos en la entidad, identificando recomendaciones o mejoras a las dependencias.</t>
  </si>
  <si>
    <t>Secretaria General</t>
  </si>
  <si>
    <t>Informes de PQRSFD trimestral</t>
  </si>
  <si>
    <t>Enviar mensualmente informe  de Gestión de PQRSFD a los responsables   Directivos y Lideres de proceso,  para la toma de acciones de mejora en la respuesta oportuna de los requerimientos</t>
  </si>
  <si>
    <t xml:space="preserve"> Memorando remisorio con Informe mensual PQRSFD </t>
  </si>
  <si>
    <t>Secretaria General - Proceso APIC</t>
  </si>
  <si>
    <t xml:space="preserve">El colaborador de la Secretaría General, asignado a Atención al ciudadano, verifica diariamente  la base de datos  de seguimiento y control a las respuestas PQRSFD y remite los correos de  alertas que correspondan a las áreas encargadas de dar respuesta, de acuerdo con  lo establecido en los controles del procedimiento Gestión de Requerimientos PQRSFD, de tal manera que se pueda hacer el seguimiento a la oportunidad de las respuestas.  La evidencia corresponde a un aleatorio de correos remitidos a las dependencias responsables y la base de  datos ACI 2022 que contiene la información sobre las alertas realizadas.
En caso de identificar peticiones por fuera de los términos legales establecidos, se procede a requerir  al colaborador responsable con el fin de  que  realice la respuesta de manera  inmediata y revisar las razones de fondo para dicho incumplimiento. </t>
  </si>
  <si>
    <t xml:space="preserve">
Realizar sensibilización al personal de las dependencias responsables de administrar y generar la respuesta a los requerimientos, sobre el tramite y tratamiento de los derechos de petición. </t>
  </si>
  <si>
    <t xml:space="preserve">Listados de asistencia, material de apoyo
</t>
  </si>
  <si>
    <t>El colaborador de la Secretaría General, asignado a Atención al Ciudadano, verifica semanalmente  que la totalidad de requerimientos allegados a la Entidad hayan sido reasignados a Atención al Ciudadano, mediante la generación de un reporte del sistema de gestión documental Orfeo,  el cual es cruzado contra  la bandeja de entrada del correo electrónico de Atención al Ciudadano, verificando que las asignaciones sean equivalentes, Como evidencia se genera el archivo RADICADOS ORFEO y RADICADOS MES.
En caso de evidenciar requerimientos de entrada faltantes, se remite como soporte, un correo al proceso de Gestión Documental informando la situación y se verifica en el nuevo envío que dichos radicados hayan sido reasignados. Lo anterior se realiza con el fin de garantizar la centralización de la totalidad de las peticiones en el proceso para su adecuado reparto. La evidencia es el archivo Excel RADICADOS ORFEO, el cual debe ser almacenado en la carpeta  compartida en One Drive por el proceso.</t>
  </si>
  <si>
    <t xml:space="preserve">El colaborador de la Secretaría General, designado a Atención al Ciudadano, debe  validar y realizar diariamente el envío de todos los requerimientos ciudadanos recibidos en Bogotá te Escucha a través del correo electrónico de atención al ciudadano para su correspondiente radicación.  Como evidencia se remite registro aleatorio de los correos electrónicos de atención al ciudadano y  la matriz de control y seguimiento de envío de peticiones.
En caso de no radicar alguna petición recibida a través de Bogotá te Escucha, se debe notificar a correspondencia para realizar la radicación de manera inmediata y establecer comunicación con la dependencia responsable de generar respuesta con el fin de que se priorice el trámite.  </t>
  </si>
  <si>
    <t>sanciones e incumplimientos normativos</t>
  </si>
  <si>
    <t xml:space="preserve">Desarticulación de las dependencias encargadas de desarrollar los espacios de participación ciudadana
Desconocimiento de los espacios de participación ciudadana que tiene la entidad y de las metodologías existentes para desarrollar dichos espacios. </t>
  </si>
  <si>
    <t>Formalizar y conformar el equipo de participación ciudadana interno de la UAERMV.</t>
  </si>
  <si>
    <t>Gerencia Ambiental, Social y de Atención al Usuario</t>
  </si>
  <si>
    <t>Un memorando de conformación del equipo interno</t>
  </si>
  <si>
    <t xml:space="preserve">Revisar los criterios y requerimientos de la política de participación y articular con los procedimientos internos, haciendo los ajustes correspondientes de manera inmediata. </t>
  </si>
  <si>
    <t>procedimientos ajustados</t>
  </si>
  <si>
    <t>Secretaría General - Proceso APIC</t>
  </si>
  <si>
    <t xml:space="preserve">Divulgar por los canales de comunicación de la entidad el plan de participación ciudadana de la UAERMV. </t>
  </si>
  <si>
    <t>Comunicados de socialización del plan de participación ciudadana.</t>
  </si>
  <si>
    <t>Semestral</t>
  </si>
  <si>
    <t>Deficiencia en la publicación de la información por el desconocimiento de los canales de comunicación, por parte de los colaboradores de la UMV.</t>
  </si>
  <si>
    <t>Jefe Oficina Asesora de Planeación</t>
  </si>
  <si>
    <t>Listado de asistencia y material de apoyo</t>
  </si>
  <si>
    <t xml:space="preserve">Revisión de los procedimientos existentes y actividades de comunicación realizadas con el fin de hacer los ajustes necesarios e identificar oportunidades de mejora. </t>
  </si>
  <si>
    <t xml:space="preserve">Informe de análisis de la situación y sus conclusiones </t>
  </si>
  <si>
    <t>3. Estrategia y gobierno de TI (EGTI)</t>
  </si>
  <si>
    <t>Incumplimiento al proyecto de inversión para la generación del fortalecimiento de las tecnologías de la información</t>
  </si>
  <si>
    <t>Imposibilidad de Contratar el recurso adecuado.
Falta de recursos financieros.</t>
  </si>
  <si>
    <t>Posibilidad de Afectación Económica y Reputacional  por Incumplimiento al proyecto de inversión para la generación del fortalecimiento de las tecnologías de la información debido a la Imposibilidad de Contratar el recurso adecuado y por Falta de recursos financieros.</t>
  </si>
  <si>
    <t xml:space="preserve">7860 Fortalecimiento de los componentes de TI para la transformación digital
</t>
  </si>
  <si>
    <t xml:space="preserve">     El riesgo afecta la imagen de la entidad internamente, de conocimiento general, nivel interno, de junta directiva y accionistas y/o de proveedores</t>
  </si>
  <si>
    <t>El especialista de Arquitectura Empresarial, trimestralmente debe revisar el avance de los proyectos del mapa de ruta con cada uno de los líderes de proyecto, por medio del diligenciamiento de EGTI-FM-008 Formato Seguimiento al Plan Estratégico de Tecnologías de Información -PETI, monitoreando la ejecución de los proyectos contemplados dentro del mapa de ruta.
En caso de que alguno de los proyectos del mapa de ruta, no aporte valor para el cumplimiento de metas y/o objetivos estratégicos o no cuente con los recursos necesarios para su ejecución, se escalará con el Comité Institucional de Gestión y Desempeño vía correo electrónico, donde se tomarán las acciones correspondientes.
Evidencia: EGTI-FM-008 Formato Seguimiento al Plan Estratégico de Tecnologías de Información -PETI Diligenciado, Correo electrónico según corresponda.</t>
  </si>
  <si>
    <t>Ajuste a la Priorización de las necesidades para vigencias futuras para la actualización del PETI</t>
  </si>
  <si>
    <t>Arquitecto Empresarial</t>
  </si>
  <si>
    <t>Priorización de Proyectos 
Asignación al Mapa de Ruta.</t>
  </si>
  <si>
    <t>Anual</t>
  </si>
  <si>
    <t>Control de Cambios de los Proyectos del PETI</t>
  </si>
  <si>
    <t>EGTI-FM-001-V2 Formato Control de Cambios</t>
  </si>
  <si>
    <t>Líderes de Proyecto</t>
  </si>
  <si>
    <t xml:space="preserve">En caso de que la estrategia de la entidad haya cambiado se ajusta el mapa de ruta para las vigencias próximas según el proyecto de inversión y la necesidades de la entidad a través del escalamiento al CIGD mediante PETI.
</t>
  </si>
  <si>
    <t>Correctivo</t>
  </si>
  <si>
    <t>Actualización del PETI</t>
  </si>
  <si>
    <t>PETI Actualizado</t>
  </si>
  <si>
    <t>4. Planificación de la intervención vial (PIV)</t>
  </si>
  <si>
    <t xml:space="preserve">Por que se detiene las intervenciones en la malla vial por no entregar a la GI a tiempo la priorización de segmentos con sus soportes    </t>
  </si>
  <si>
    <t>Debido a la falta de disponibilidad de profesionales para ejecutar los diseños o evaluaciones estructurales y sus actividades asociadas (aforos, ensayos de laboratorio)
Aumento en las metas de la Entidad que demande una mayor cantidad de diseños a los previstos inicialmente 
Demoras en la entrega de resultados de los ensayos de laboratorio solicitados a la Subdirección Técnica de Producción e Intervención.</t>
  </si>
  <si>
    <t xml:space="preserve">Posibilidad de afectación economica y reputacional, Por que se detiene las intervenciones en la malla vial por no entregar a tiempo a la GI la priorización de segmentos con sus soportes, debido a la falta de disponibilidad de profesionales para ejecutar los diseños o evaluaciones estructurales y sus actividades asociadas (aforos, ensayos de laboratorio), aumento en las metas de la Entidad que demande una mayor cantidad de diseños a los previstos inicialmente y demoras en la entrega de resultados de los ensayos de laboratorio solicitados a la Subdirección Técnica de Producción e Intervención.
</t>
  </si>
  <si>
    <t>3. Mejorar el estado de la malla vial local, intermedia, rural, y de la ciclo-infraestructura de Bogotá D.C., a través de la formulación e implementación de un modelo de conservación.</t>
  </si>
  <si>
    <r>
      <t xml:space="preserve">El colaborador </t>
    </r>
    <r>
      <rPr>
        <b/>
        <sz val="12"/>
        <rFont val="Arial"/>
        <family val="2"/>
      </rPr>
      <t>designado por el (la) Subdirector</t>
    </r>
    <r>
      <rPr>
        <sz val="12"/>
        <rFont val="Arial"/>
        <family val="2"/>
      </rPr>
      <t>(a) de Mejoramiento de la Malla Vial Local r</t>
    </r>
    <r>
      <rPr>
        <b/>
        <sz val="12"/>
        <rFont val="Arial"/>
        <family val="2"/>
      </rPr>
      <t>evisa y compara</t>
    </r>
    <r>
      <rPr>
        <sz val="12"/>
        <rFont val="Arial"/>
        <family val="2"/>
      </rPr>
      <t xml:space="preserve"> </t>
    </r>
    <r>
      <rPr>
        <b/>
        <sz val="12"/>
        <rFont val="Arial"/>
        <family val="2"/>
      </rPr>
      <t>cuatrimestralmente</t>
    </r>
    <r>
      <rPr>
        <sz val="12"/>
        <rFont val="Arial"/>
        <family val="2"/>
      </rPr>
      <t xml:space="preserve"> en archivos de excel, el listado de los colaboradores de la SMVL con las necesidades de personal definidas por la Subdirección, con el fin de corroborar que esten incluidos los profesionales suficientes para realizar las actividades que permitan entregar la priorización de segmentos a la SPI, llevando registro en la tabla de excel dispuesta para tal fin.
</t>
    </r>
    <r>
      <rPr>
        <b/>
        <sz val="12"/>
        <rFont val="Arial"/>
        <family val="2"/>
      </rPr>
      <t xml:space="preserve">En caso de </t>
    </r>
    <r>
      <rPr>
        <sz val="12"/>
        <rFont val="Arial"/>
        <family val="2"/>
      </rPr>
      <t>que no se encuentre incluido el personal suficiente se informará a través de un correo electrónico a el (la) Subdirector(a) de Mejoramiento de la Malla Vial Local, para que se incluya mas personal para realizar esta actividad llegado el caso</t>
    </r>
    <r>
      <rPr>
        <b/>
        <sz val="12"/>
        <rFont val="Arial"/>
        <family val="2"/>
      </rPr>
      <t>. El registro del control son los correos eléctronicos</t>
    </r>
    <r>
      <rPr>
        <sz val="12"/>
        <rFont val="Arial"/>
        <family val="2"/>
      </rPr>
      <t xml:space="preserve"> mencionados cuando aplique y el archivo adjunto donde se realizó la revisión. </t>
    </r>
  </si>
  <si>
    <t xml:space="preserve">Socializar con todos los colaboradores de la SMVL el listado de profesionales con la respectiva fecha de terminación de los contratos.
</t>
  </si>
  <si>
    <t>Colaborador designado por la SMVL.</t>
  </si>
  <si>
    <t>Archivo excel con el registro de la revisión realizada</t>
  </si>
  <si>
    <t>Cuatrimestral</t>
  </si>
  <si>
    <t>Convocar al Comité de Planeación, Producción e Intervención para socializar la materialización del riesgo y definir las acciones correctivas a implementar.</t>
  </si>
  <si>
    <r>
      <rPr>
        <b/>
        <sz val="12"/>
        <rFont val="Arial"/>
        <family val="2"/>
      </rPr>
      <t xml:space="preserve">El colaborador </t>
    </r>
    <r>
      <rPr>
        <sz val="12"/>
        <rFont val="Arial"/>
        <family val="2"/>
      </rPr>
      <t xml:space="preserve">designado por el (la) Subdirector(a) de Mejoramiento de la Malla Vial Local </t>
    </r>
    <r>
      <rPr>
        <b/>
        <sz val="12"/>
        <rFont val="Arial"/>
        <family val="2"/>
      </rPr>
      <t xml:space="preserve">revisa trimestralmente, </t>
    </r>
    <r>
      <rPr>
        <sz val="12"/>
        <rFont val="Arial"/>
        <family val="2"/>
      </rPr>
      <t xml:space="preserve">el avance en las metas de priorización plasmadas en los indicadores de la SMVL, con el fin de </t>
    </r>
    <r>
      <rPr>
        <b/>
        <sz val="12"/>
        <rFont val="Arial"/>
        <family val="2"/>
      </rPr>
      <t>verificar</t>
    </r>
    <r>
      <rPr>
        <sz val="12"/>
        <rFont val="Arial"/>
        <family val="2"/>
      </rPr>
      <t xml:space="preserve"> que las metas no hayan aumentado o se hayan incumplido, dejando registro en un archivo de excel.
</t>
    </r>
    <r>
      <rPr>
        <b/>
        <sz val="12"/>
        <rFont val="Arial"/>
        <family val="2"/>
      </rPr>
      <t>En caso de que la meta aumente o se esté incumpliendo las metas de priorización</t>
    </r>
    <r>
      <rPr>
        <sz val="12"/>
        <rFont val="Arial"/>
        <family val="2"/>
      </rPr>
      <t xml:space="preserve">, se distribuiran las tareas al equipo de la SMVL para dar prioridad a las actividades de </t>
    </r>
    <r>
      <rPr>
        <b/>
        <sz val="12"/>
        <rFont val="Arial"/>
        <family val="2"/>
      </rPr>
      <t>diseño</t>
    </r>
    <r>
      <rPr>
        <sz val="12"/>
        <rFont val="Arial"/>
        <family val="2"/>
      </rPr>
      <t xml:space="preserve"> y se informará a través de un correo electrónico a el (la) Subdirector(a) de Mejoramiento de la Malla Vial Local, para que se incluya mas personal para realizar esta actividad llegado el caso.</t>
    </r>
    <r>
      <rPr>
        <b/>
        <sz val="12"/>
        <rFont val="Arial"/>
        <family val="2"/>
      </rPr>
      <t xml:space="preserve"> El registro del control </t>
    </r>
    <r>
      <rPr>
        <sz val="12"/>
        <rFont val="Arial"/>
        <family val="2"/>
      </rPr>
      <t xml:space="preserve">son los correos eléctronicos mencionados cuando aplique y el archivo adjunto donde se realizó la revisión. </t>
    </r>
  </si>
  <si>
    <t xml:space="preserve">Reunión para analizar el comportamiento de los indicadores de priorización de la SMVL.
</t>
  </si>
  <si>
    <r>
      <t>El c</t>
    </r>
    <r>
      <rPr>
        <b/>
        <sz val="12"/>
        <rFont val="Arial"/>
        <family val="2"/>
      </rPr>
      <t>olaborador designado por el (la) Subdirector(a) de Mejoramiento de la Malla Vial Local revisa y analiza mensualmente</t>
    </r>
    <r>
      <rPr>
        <sz val="12"/>
        <rFont val="Arial"/>
        <family val="2"/>
      </rPr>
      <t xml:space="preserve"> el avance de los diseños realizados por el grupo de especialistas de la SMVL, a través de un cuadro de control en archivo de Excel, así como las necesidades en materia de ensayos de laboratorio, con el fin de corroborar que no haya atrasos en dicha actividad, dejando registro en una tabla excel.
en caso de que el avance sea menor al proyectado se solicitará a la Subdirección Técnica de  Producción e Intervención,  los ensayos de laboratorio necesarios y se informará a través de un correo electrónico a el (la) Subdirector(a) de Mejoramiento de la Malla Vial Local, para que se evalue la contratación de un laboratorio externo llegado el caso. El registro del control son los correos eléctronicos mencionados y/o archivo de Excel. </t>
    </r>
  </si>
  <si>
    <t>Generar alerta mediante correo electrónico al colaborador que realiza el control, una semana antes de la ejecución de éste.</t>
  </si>
  <si>
    <t>Mensual</t>
  </si>
  <si>
    <t>Debido a rendimientos mas bajos de los proyectados en las actividades de diagnóstico por profesionales que realizan estas actividades.
Debido a la falta de disponibilidad de vehículos para realizar las actividades de diagnóstico en campo.</t>
  </si>
  <si>
    <r>
      <rPr>
        <b/>
        <sz val="12"/>
        <color rgb="FF000000"/>
        <rFont val="Arial"/>
      </rPr>
      <t xml:space="preserve">Posibilidad </t>
    </r>
    <r>
      <rPr>
        <sz val="12"/>
        <color rgb="FF000000"/>
        <rFont val="Arial"/>
      </rPr>
      <t xml:space="preserve">de afectación economica y reputacional, </t>
    </r>
    <r>
      <rPr>
        <b/>
        <sz val="12"/>
        <color rgb="FF000000"/>
        <rFont val="Arial"/>
      </rPr>
      <t>Por que</t>
    </r>
    <r>
      <rPr>
        <sz val="12"/>
        <color rgb="FF000000"/>
        <rFont val="Arial"/>
      </rPr>
      <t xml:space="preserve"> se detiene las intervenciones en la malla vial por no entregar a tiempo a la GI la priorización de segmentos con sus soportes, </t>
    </r>
    <r>
      <rPr>
        <b/>
        <sz val="12"/>
        <color rgb="FF000000"/>
        <rFont val="Arial"/>
      </rPr>
      <t>debido</t>
    </r>
    <r>
      <rPr>
        <sz val="12"/>
        <color rgb="FF000000"/>
        <rFont val="Arial"/>
      </rPr>
      <t xml:space="preserve"> a rendimientos mas bajos de los proyectados en las actividades de diagnóstico o a la falta de disponibilidad de vehículos para realizar las actividades de diagnóstico en campo.</t>
    </r>
  </si>
  <si>
    <r>
      <t xml:space="preserve">El </t>
    </r>
    <r>
      <rPr>
        <b/>
        <sz val="12"/>
        <rFont val="Arial"/>
        <family val="2"/>
      </rPr>
      <t>colaborador designado</t>
    </r>
    <r>
      <rPr>
        <sz val="12"/>
        <rFont val="Arial"/>
        <family val="2"/>
      </rPr>
      <t xml:space="preserve"> por el (la) Subdirector(a) de Mejoramiento de la Malla Vial Local </t>
    </r>
    <r>
      <rPr>
        <b/>
        <sz val="12"/>
        <rFont val="Arial"/>
        <family val="2"/>
      </rPr>
      <t>revisa</t>
    </r>
    <r>
      <rPr>
        <sz val="12"/>
        <rFont val="Arial"/>
        <family val="2"/>
      </rPr>
      <t xml:space="preserve"> y analiza </t>
    </r>
    <r>
      <rPr>
        <b/>
        <sz val="12"/>
        <rFont val="Arial"/>
        <family val="2"/>
      </rPr>
      <t>mensualmente</t>
    </r>
    <r>
      <rPr>
        <sz val="12"/>
        <rFont val="Arial"/>
        <family val="2"/>
      </rPr>
      <t xml:space="preserve"> el avance de los diagnósticos visuales realizados por el grupo de profesionales de diagnostico, a través del aplicativo de consulta de SIGMA, con el fin de corroborar que no haya atrasos en dicha actividad,</t>
    </r>
    <r>
      <rPr>
        <sz val="12"/>
        <color rgb="FF7030A0"/>
        <rFont val="Arial"/>
        <family val="2"/>
      </rPr>
      <t xml:space="preserve"> </t>
    </r>
    <r>
      <rPr>
        <sz val="12"/>
        <rFont val="Arial"/>
        <family val="2"/>
      </rPr>
      <t xml:space="preserve">dejando registro en una tabla excel.
</t>
    </r>
    <r>
      <rPr>
        <b/>
        <sz val="12"/>
        <rFont val="Arial"/>
        <family val="2"/>
      </rPr>
      <t xml:space="preserve">En caso de </t>
    </r>
    <r>
      <rPr>
        <sz val="12"/>
        <rFont val="Arial"/>
        <family val="2"/>
      </rPr>
      <t xml:space="preserve">que el avance sea menor al proyectado se informará a través de un correo electrónico a el (la) Subdirector(a) de Mejoramiento de la Malla Vial Local, para que se incluya mas personal para realizar esta actividad llegado el caso. El registro del control son los correos eléctronicos mencionados. </t>
    </r>
  </si>
  <si>
    <r>
      <t xml:space="preserve">El colaborador </t>
    </r>
    <r>
      <rPr>
        <b/>
        <sz val="12"/>
        <rFont val="Arial"/>
        <family val="2"/>
      </rPr>
      <t xml:space="preserve">designado por el (la) Subdirector(a) de Mejoramiento de la Malla Vial Local,  revisa semanalmente </t>
    </r>
    <r>
      <rPr>
        <sz val="12"/>
        <rFont val="Arial"/>
        <family val="2"/>
      </rPr>
      <t xml:space="preserve">los vehículos solicitados por los profesionales de la SMVL con el fin de garantizar que los profesionales de diagnóstico cuenten con dicho vehículo para el desplazamiento a los sitios donde se realizaran los diagnósticos visuales, dejando registro en una tabla excel.
En caso de que no se cuente con los vehículos suficientes se informara a el (la) Subdirector(a) de Mejoramiento de la Malla Vial Local mediante correo electrónico, para que se realicen las gestiones necesarias con la Gerencia de Producción para obtener un vehículo adicional o reprogramar otras actividades de la SMVL para dar prioridad a las visitas técnicas de diagnostico visual. </t>
    </r>
    <r>
      <rPr>
        <b/>
        <sz val="12"/>
        <rFont val="Arial"/>
        <family val="2"/>
      </rPr>
      <t xml:space="preserve">El registro del control son los correos eléctronicos </t>
    </r>
    <r>
      <rPr>
        <sz val="12"/>
        <rFont val="Arial"/>
        <family val="2"/>
      </rPr>
      <t xml:space="preserve">mencionados. </t>
    </r>
  </si>
  <si>
    <t>Socializar vía chat semanalmente a los profesionales de diagnóstico la programación de los vehiculos asignados a  la SMVL.</t>
  </si>
  <si>
    <t>Chat donde se envia la programación</t>
  </si>
  <si>
    <t>Semanal</t>
  </si>
  <si>
    <t>5. Producción de mezcla y provisión de maquinaria y equipos (PPMQ)</t>
  </si>
  <si>
    <t xml:space="preserve">Por baja disponibilidad operativa de vehículos, maquinaria, equipos y plantas industriales afectando el cumplimiento de las metas e interrumpiendo actividades. </t>
  </si>
  <si>
    <t xml:space="preserve">Mayor demanda de recursos frente a la capacidad disponible.                                                                          Falta de seguimiento a la programación de mantenimientos que afecta la disponibilidad.                                Recursos fuera de servicio por accidente que pueda causar un siniestro.                                          </t>
  </si>
  <si>
    <t>Posibilidad de afectación económica y reputacional por baja disponibilidad operativa de vehículos, maquinaria, equipos y plantas industriales afectando el cumplimiento de las metas e interrumpiendo la planeación de actividades, debido a mayor demanda de recursos frente a la capacidad disponible, Recursos fuera de servicio por mantenimiento o por Accidente que pueda causar un siniestro generando perdida parcial o total del bien.</t>
  </si>
  <si>
    <r>
      <rPr>
        <b/>
        <sz val="12"/>
        <color theme="1"/>
        <rFont val="Arial"/>
        <family val="2"/>
      </rPr>
      <t>Los supervisores</t>
    </r>
    <r>
      <rPr>
        <sz val="12"/>
        <color theme="1"/>
        <rFont val="Arial"/>
        <family val="2"/>
      </rPr>
      <t xml:space="preserve"> de los contratos informan el avance de la ejecución acorde a la demanda </t>
    </r>
    <r>
      <rPr>
        <b/>
        <sz val="12"/>
        <color theme="1"/>
        <rFont val="Arial"/>
        <family val="2"/>
      </rPr>
      <t>mensual,</t>
    </r>
    <r>
      <rPr>
        <sz val="12"/>
        <color theme="1"/>
        <rFont val="Arial"/>
        <family val="2"/>
      </rPr>
      <t xml:space="preserve"> se </t>
    </r>
    <r>
      <rPr>
        <b/>
        <sz val="12"/>
        <color theme="1"/>
        <rFont val="Arial"/>
        <family val="2"/>
      </rPr>
      <t>verifican</t>
    </r>
    <r>
      <rPr>
        <sz val="12"/>
        <color theme="1"/>
        <rFont val="Arial"/>
        <family val="2"/>
      </rPr>
      <t xml:space="preserve"> los estados contractuales (cantidades ejecutadas, plazos del contrato, estado de avance y necesidades del servicio) por el Gerente de Producción, generando trazabilidad mediante </t>
    </r>
    <r>
      <rPr>
        <b/>
        <sz val="12"/>
        <color theme="1"/>
        <rFont val="Arial"/>
        <family val="2"/>
      </rPr>
      <t>acta de reunión - contratos GDOC-FM-016</t>
    </r>
    <r>
      <rPr>
        <sz val="12"/>
        <color theme="1"/>
        <rFont val="Arial"/>
        <family val="2"/>
      </rPr>
      <t xml:space="preserve">.
</t>
    </r>
    <r>
      <rPr>
        <b/>
        <sz val="12"/>
        <color theme="1"/>
        <rFont val="Arial"/>
        <family val="2"/>
      </rPr>
      <t>En caso de identificar</t>
    </r>
    <r>
      <rPr>
        <sz val="12"/>
        <color theme="1"/>
        <rFont val="Arial"/>
        <family val="2"/>
      </rPr>
      <t xml:space="preserve"> variaciones en la ejecución de los contratos se realizan ajustes a la capacidad ofertada (adiciones y/o prorrogas, nuevos contratos etc.) </t>
    </r>
  </si>
  <si>
    <t>Aceptar</t>
  </si>
  <si>
    <t>Alimentar base de datos de gestión contractual</t>
  </si>
  <si>
    <t>Biviama Duitama</t>
  </si>
  <si>
    <t xml:space="preserve">Acta de reunión de contratos </t>
  </si>
  <si>
    <t>Escalar el estado del inventario a SPI, reprogramar los mantenimientos y escalar ante aseguradora</t>
  </si>
  <si>
    <t>Gerente de producción/Ingenieros de apoyo de mantenimiento</t>
  </si>
  <si>
    <r>
      <t xml:space="preserve">El </t>
    </r>
    <r>
      <rPr>
        <b/>
        <sz val="12"/>
        <color theme="1"/>
        <rFont val="Arial"/>
        <family val="2"/>
      </rPr>
      <t>responsable designado</t>
    </r>
    <r>
      <rPr>
        <sz val="12"/>
        <color theme="1"/>
        <rFont val="Arial"/>
        <family val="2"/>
      </rPr>
      <t xml:space="preserve"> por la Gerente de Producción de la gestión del mantenimiento </t>
    </r>
    <r>
      <rPr>
        <b/>
        <sz val="12"/>
        <color theme="1"/>
        <rFont val="Arial"/>
        <family val="2"/>
      </rPr>
      <t>revisa</t>
    </r>
    <r>
      <rPr>
        <sz val="12"/>
        <color theme="1"/>
        <rFont val="Arial"/>
        <family val="2"/>
      </rPr>
      <t xml:space="preserve"> el seguimiento de manera </t>
    </r>
    <r>
      <rPr>
        <b/>
        <sz val="12"/>
        <color theme="1"/>
        <rFont val="Arial"/>
        <family val="2"/>
      </rPr>
      <t>mensual</t>
    </r>
    <r>
      <rPr>
        <sz val="12"/>
        <color theme="1"/>
        <rFont val="Arial"/>
        <family val="2"/>
      </rPr>
      <t xml:space="preserve"> de la programación de mantenimiento de plantas industriales, vehículos y maquinaria de acuerdo a las variables de control, dicho seguimiento se realiza en</t>
    </r>
    <r>
      <rPr>
        <b/>
        <sz val="12"/>
        <color theme="1"/>
        <rFont val="Arial"/>
        <family val="2"/>
      </rPr>
      <t xml:space="preserve"> mesa de trabajo dejando acta de reunión seguimiento programa mantenimiento  GDOC-FM-016</t>
    </r>
    <r>
      <rPr>
        <sz val="12"/>
        <color theme="1"/>
        <rFont val="Arial"/>
        <family val="2"/>
      </rPr>
      <t xml:space="preserve">  como evidencia</t>
    </r>
    <r>
      <rPr>
        <b/>
        <sz val="12"/>
        <color theme="1"/>
        <rFont val="Arial"/>
        <family val="2"/>
      </rPr>
      <t xml:space="preserve">  </t>
    </r>
    <r>
      <rPr>
        <sz val="12"/>
        <color theme="1"/>
        <rFont val="Arial"/>
        <family val="2"/>
      </rPr>
      <t xml:space="preserve">del seguimiento. 
</t>
    </r>
    <r>
      <rPr>
        <b/>
        <sz val="12"/>
        <color theme="1"/>
        <rFont val="Arial"/>
        <family val="2"/>
      </rPr>
      <t>De encontrar</t>
    </r>
    <r>
      <rPr>
        <sz val="12"/>
        <color theme="1"/>
        <rFont val="Arial"/>
        <family val="2"/>
      </rPr>
      <t xml:space="preserve"> variaciones realiza las solicitudes de ajuste y reprogramación según los requerimientos del servicio y las metas de disponibilidad, quedando como evidencia el acta de reunión.</t>
    </r>
  </si>
  <si>
    <t>Reportar novedades de programación de mantenimiento en reunión mensual de seguimiento</t>
  </si>
  <si>
    <t>Carlos Garzón/ Cristian. Muñoz</t>
  </si>
  <si>
    <t xml:space="preserve">Acta de reunión seguimiento programa mantenimiento </t>
  </si>
  <si>
    <r>
      <rPr>
        <b/>
        <sz val="12"/>
        <color theme="1"/>
        <rFont val="Arial"/>
        <family val="2"/>
      </rPr>
      <t>Técnico del PESV</t>
    </r>
    <r>
      <rPr>
        <sz val="12"/>
        <color theme="1"/>
        <rFont val="Arial"/>
        <family val="2"/>
      </rPr>
      <t xml:space="preserve"> delegado por el Gerente de Producción  </t>
    </r>
    <r>
      <rPr>
        <b/>
        <sz val="12"/>
        <color theme="1"/>
        <rFont val="Arial"/>
        <family val="2"/>
      </rPr>
      <t>cuatrimestralmemte</t>
    </r>
    <r>
      <rPr>
        <sz val="12"/>
        <color theme="1"/>
        <rFont val="Arial"/>
        <family val="2"/>
      </rPr>
      <t xml:space="preserve"> verifica el volumen de incidentes y accidentes presentados en el periodo de análisis y presenta ante el mesa de trabajo de vehículos la </t>
    </r>
    <r>
      <rPr>
        <b/>
        <sz val="12"/>
        <color theme="1"/>
        <rFont val="Arial"/>
        <family val="2"/>
      </rPr>
      <t>base de datos comportamientos viales</t>
    </r>
    <r>
      <rPr>
        <sz val="12"/>
        <color theme="1"/>
        <rFont val="Arial"/>
        <family val="2"/>
      </rPr>
      <t xml:space="preserve"> </t>
    </r>
    <r>
      <rPr>
        <b/>
        <sz val="12"/>
        <color theme="1"/>
        <rFont val="Arial"/>
        <family val="2"/>
      </rPr>
      <t>PPMQ-DI-001,</t>
    </r>
    <r>
      <rPr>
        <sz val="12"/>
        <color theme="1"/>
        <rFont val="Arial"/>
        <family val="2"/>
      </rPr>
      <t xml:space="preserve"> la cual incluye datos de accidentalidad y de gestión de arreglo ante aseguradora y datos de excesos de velocidad.
Ante las ocurrencia  de siniestros o infracciones hace gestión para  realizar capacitación o inducción a los conductores en los temas identificados como causas principales que generan los siniestros y para el arreglo del daño material escala la situación hasta la aplicación de las pólizas de seguro existentes para los equipos pertenecientes a la UMV mediante </t>
    </r>
    <r>
      <rPr>
        <b/>
        <sz val="12"/>
        <color theme="1"/>
        <rFont val="Arial"/>
        <family val="2"/>
      </rPr>
      <t>acta de recapacitación y reinducción seguridad vial GDOC-FM-016.</t>
    </r>
    <r>
      <rPr>
        <sz val="12"/>
        <color theme="1"/>
        <rFont val="Arial"/>
        <family val="2"/>
      </rPr>
      <t xml:space="preserve"> </t>
    </r>
  </si>
  <si>
    <t>Re capacitación y re inducción PESV a personal involucrado en accidentes de tránsito</t>
  </si>
  <si>
    <t>Eliana Caicedo</t>
  </si>
  <si>
    <t>Base de datos comportamientos viales                                      Acta de reunión re capacitación y re inducción</t>
  </si>
  <si>
    <t xml:space="preserve">Por que se detuvo la operación afectando la programación de las intervenciones  </t>
  </si>
  <si>
    <t>deficiencias en la programación del material e insumos suficientes para cumplir con las solicitudes. 
fallas en el suministro de los materiales por parte de los proveedores.</t>
  </si>
  <si>
    <t xml:space="preserve">Posibilidad de afectación económica y reputacional por que se detuvo la operación afectando la programación de las intervenciones, debido a deficiencias en la programación del material e insumos suficientes para cumplir con las solicitudes realizadas y fallas en el  suministro de los materiales por parte de los proveedores
</t>
  </si>
  <si>
    <t xml:space="preserve">7858 Conservación de la Malla Vial Distrital y Cicloinfraestructura de Bogotá
</t>
  </si>
  <si>
    <r>
      <t>El</t>
    </r>
    <r>
      <rPr>
        <b/>
        <sz val="12"/>
        <color theme="1"/>
        <rFont val="Arial"/>
        <family val="2"/>
      </rPr>
      <t xml:space="preserve"> líder de producción</t>
    </r>
    <r>
      <rPr>
        <sz val="12"/>
        <color theme="1"/>
        <rFont val="Arial"/>
        <family val="2"/>
      </rPr>
      <t xml:space="preserve"> (asignado por la Gerencia de Producción, según obligaciones contractuales)</t>
    </r>
    <r>
      <rPr>
        <b/>
        <sz val="12"/>
        <color theme="1"/>
        <rFont val="Arial"/>
        <family val="2"/>
      </rPr>
      <t xml:space="preserve"> verifica</t>
    </r>
    <r>
      <rPr>
        <sz val="12"/>
        <color theme="1"/>
        <rFont val="Arial"/>
        <family val="2"/>
      </rPr>
      <t xml:space="preserve"> de manera </t>
    </r>
    <r>
      <rPr>
        <b/>
        <sz val="12"/>
        <color theme="1"/>
        <rFont val="Arial"/>
        <family val="2"/>
      </rPr>
      <t>trimestral</t>
    </r>
    <r>
      <rPr>
        <sz val="12"/>
        <color theme="1"/>
        <rFont val="Arial"/>
        <family val="2"/>
      </rPr>
      <t xml:space="preserve">  Los formatos de alistamiento de materiales para las distintas mezclas que se despachan desde la sede</t>
    </r>
    <r>
      <rPr>
        <b/>
        <sz val="12"/>
        <color theme="1"/>
        <rFont val="Arial"/>
        <family val="2"/>
      </rPr>
      <t xml:space="preserve"> (PPMQ-FM-046;PPMQ-FM-047 y PPMQ-FM-059)</t>
    </r>
    <r>
      <rPr>
        <sz val="12"/>
        <color theme="1"/>
        <rFont val="Arial"/>
        <family val="2"/>
      </rPr>
      <t xml:space="preserve">   y la bitácora de producción</t>
    </r>
    <r>
      <rPr>
        <b/>
        <sz val="12"/>
        <color theme="1"/>
        <rFont val="Arial"/>
        <family val="2"/>
      </rPr>
      <t xml:space="preserve"> PPMQ-DI-009</t>
    </r>
    <r>
      <rPr>
        <sz val="12"/>
        <color theme="1"/>
        <rFont val="Arial"/>
        <family val="2"/>
      </rPr>
      <t xml:space="preserve"> en la  que se registran el stock existentes de insumos y materias primas  vs lo despachado que se registra en bitácora.  por otra parte, se tiene </t>
    </r>
    <r>
      <rPr>
        <b/>
        <sz val="12"/>
        <color theme="1"/>
        <rFont val="Arial"/>
        <family val="2"/>
      </rPr>
      <t>trazabilidad</t>
    </r>
    <r>
      <rPr>
        <sz val="12"/>
        <color theme="1"/>
        <rFont val="Arial"/>
        <family val="2"/>
      </rPr>
      <t xml:space="preserve">  con las programaciones semanales de materiales que son solicitadas a los supervisores de contratos de los diferentes insumos requeridos para la producción, mediante el diligenciamiento del formato </t>
    </r>
    <r>
      <rPr>
        <b/>
        <sz val="12"/>
        <color theme="1"/>
        <rFont val="Arial"/>
        <family val="2"/>
      </rPr>
      <t>PPMQ-FM-039</t>
    </r>
    <r>
      <rPr>
        <sz val="12"/>
        <color theme="1"/>
        <rFont val="Arial"/>
        <family val="2"/>
      </rPr>
      <t xml:space="preserve"> solicitud interna y externa de materiales (en caso de aplicar este formato)
</t>
    </r>
    <r>
      <rPr>
        <b/>
        <sz val="12"/>
        <color theme="1"/>
        <rFont val="Arial"/>
        <family val="2"/>
      </rPr>
      <t>En caso de  presentarse</t>
    </r>
    <r>
      <rPr>
        <sz val="12"/>
        <color theme="1"/>
        <rFont val="Arial"/>
        <family val="2"/>
      </rPr>
      <t xml:space="preserve"> alarmas ( por exceso de insumo o por faltante del mismo) respecto a las programaciones, el líder de producción, notificará a la supervisión del contrato las novedades presentadas.</t>
    </r>
  </si>
  <si>
    <t>Alimentar base de datos de producción</t>
  </si>
  <si>
    <t>Estefany Ospino</t>
  </si>
  <si>
    <t>Base de datos de producción alimentada</t>
  </si>
  <si>
    <t>Escalar el estado del inventario a SPI</t>
  </si>
  <si>
    <t xml:space="preserve">Gerente de producción/    </t>
  </si>
  <si>
    <r>
      <rPr>
        <b/>
        <sz val="12"/>
        <color theme="1"/>
        <rFont val="Arial"/>
        <family val="2"/>
      </rPr>
      <t xml:space="preserve">El líder de producción </t>
    </r>
    <r>
      <rPr>
        <sz val="12"/>
        <color theme="1"/>
        <rFont val="Arial"/>
        <family val="2"/>
      </rPr>
      <t>(asignado por la Gerencia de Producción, según obligaciones contractuales) verifica de manera</t>
    </r>
    <r>
      <rPr>
        <b/>
        <sz val="12"/>
        <color theme="1"/>
        <rFont val="Arial"/>
        <family val="2"/>
      </rPr>
      <t xml:space="preserve"> mensual</t>
    </r>
    <r>
      <rPr>
        <sz val="12"/>
        <color theme="1"/>
        <rFont val="Arial"/>
        <family val="2"/>
      </rPr>
      <t xml:space="preserve"> junto con los  supervisores de los diferentes contratos, mediante una</t>
    </r>
    <r>
      <rPr>
        <b/>
        <sz val="12"/>
        <color theme="1"/>
        <rFont val="Arial"/>
        <family val="2"/>
      </rPr>
      <t xml:space="preserve"> mesas de trabajo</t>
    </r>
    <r>
      <rPr>
        <sz val="12"/>
        <color theme="1"/>
        <rFont val="Arial"/>
        <family val="2"/>
      </rPr>
      <t xml:space="preserve">  para </t>
    </r>
    <r>
      <rPr>
        <b/>
        <sz val="12"/>
        <color theme="1"/>
        <rFont val="Arial"/>
        <family val="2"/>
      </rPr>
      <t>evaluar</t>
    </r>
    <r>
      <rPr>
        <sz val="12"/>
        <color theme="1"/>
        <rFont val="Arial"/>
        <family val="2"/>
      </rPr>
      <t xml:space="preserve"> el  avance de la ejecución  de los contratos mediante. Con el objetivo de alertar y generar los procesos contractuales de soporte para la continuidad del suministro de mezclas, dejando como trazabilidad de las mesas de trabajo concertadas, </t>
    </r>
    <r>
      <rPr>
        <b/>
        <sz val="12"/>
        <color theme="1"/>
        <rFont val="Arial"/>
        <family val="2"/>
      </rPr>
      <t>actas de reunión - contratos GDOC-FM-016</t>
    </r>
    <r>
      <rPr>
        <sz val="12"/>
        <color theme="1"/>
        <rFont val="Arial"/>
        <family val="2"/>
      </rPr>
      <t>.
En éstos espacios de trabajo,</t>
    </r>
    <r>
      <rPr>
        <b/>
        <sz val="12"/>
        <color theme="1"/>
        <rFont val="Arial"/>
        <family val="2"/>
      </rPr>
      <t xml:space="preserve"> En caso de presentarse</t>
    </r>
    <r>
      <rPr>
        <sz val="12"/>
        <color theme="1"/>
        <rFont val="Arial"/>
        <family val="2"/>
      </rPr>
      <t xml:space="preserve">  o identificar  novedades en los contratos se deberán realizar los ajustes a la capacidad ofertada (adiciones y/o prorrogas, nuevos contratos etc.)  
</t>
    </r>
  </si>
  <si>
    <t>6. Intervención de la malla vial (IMVI)</t>
  </si>
  <si>
    <t xml:space="preserve">Por deficiencias en la calidad de las obras ejecutadas.
</t>
  </si>
  <si>
    <t xml:space="preserve">Debido a materiales e insumos que  no cumplian las  especificaciones técnicas en los diferente tipos de intervención que ejecuta la Entidad; deficiencia en la operatividad de la maquinaria y equipo, que podrían generar deficiencias en la calidad de las obras ejecutadas.
</t>
  </si>
  <si>
    <r>
      <rPr>
        <b/>
        <sz val="12"/>
        <color theme="1"/>
        <rFont val="Arial"/>
        <family val="2"/>
      </rPr>
      <t xml:space="preserve">QUE? </t>
    </r>
    <r>
      <rPr>
        <sz val="12"/>
        <color theme="1"/>
        <rFont val="Arial"/>
        <family val="2"/>
      </rPr>
      <t xml:space="preserve">Posibilidad afectación  Reputacional  
</t>
    </r>
    <r>
      <rPr>
        <b/>
        <sz val="12"/>
        <color theme="1"/>
        <rFont val="Arial"/>
        <family val="2"/>
      </rPr>
      <t>COMO?</t>
    </r>
    <r>
      <rPr>
        <b/>
        <sz val="12"/>
        <rFont val="Arial"/>
        <family val="2"/>
      </rPr>
      <t xml:space="preserve"> </t>
    </r>
    <r>
      <rPr>
        <sz val="12"/>
        <rFont val="Arial"/>
        <family val="2"/>
      </rPr>
      <t xml:space="preserve"> Por deficiencias en la calidad de las obras ejecutadas.</t>
    </r>
    <r>
      <rPr>
        <sz val="12"/>
        <color theme="1"/>
        <rFont val="Arial"/>
        <family val="2"/>
      </rPr>
      <t xml:space="preserve">
</t>
    </r>
    <r>
      <rPr>
        <b/>
        <sz val="12"/>
        <color theme="1"/>
        <rFont val="Arial"/>
        <family val="2"/>
      </rPr>
      <t>PORQUE?</t>
    </r>
    <r>
      <rPr>
        <sz val="12"/>
        <color theme="1"/>
        <rFont val="Arial"/>
        <family val="2"/>
      </rPr>
      <t xml:space="preserve"> Debido a materiales e insumos que  no cumplian las  especificaciones técnicas en los diferente tipos de intervención que ejecuta la Entidad; deficiencia en la operatividad de la maquinaria y equipo, que podrían generar deficiencias en la calidad de las obras ejecutadas.</t>
    </r>
  </si>
  <si>
    <r>
      <t xml:space="preserve">Los </t>
    </r>
    <r>
      <rPr>
        <b/>
        <sz val="12"/>
        <rFont val="Arial"/>
        <family val="2"/>
      </rPr>
      <t xml:space="preserve">profesionales del grupo de Calidad </t>
    </r>
    <r>
      <rPr>
        <sz val="12"/>
        <rFont val="Arial"/>
        <family val="2"/>
      </rPr>
      <t xml:space="preserve">designados por el Gerente de Intervención serán los encargados de  </t>
    </r>
    <r>
      <rPr>
        <b/>
        <sz val="12"/>
        <rFont val="Arial"/>
        <family val="2"/>
      </rPr>
      <t>verificar,</t>
    </r>
    <r>
      <rPr>
        <sz val="12"/>
        <rFont val="Arial"/>
        <family val="2"/>
      </rPr>
      <t xml:space="preserve"> elaborar las actas de visitas y consolidar </t>
    </r>
    <r>
      <rPr>
        <b/>
        <sz val="12"/>
        <rFont val="Arial"/>
        <family val="2"/>
      </rPr>
      <t>mensualmente</t>
    </r>
    <r>
      <rPr>
        <sz val="12"/>
        <rFont val="Arial"/>
        <family val="2"/>
      </rPr>
      <t xml:space="preserve"> el cumplimiento del proceso constructivo de acuerdo con la aplicación de los procedimientos,  instructivos y demás documentación asociados al proceso de intervención de la malla vial. </t>
    </r>
    <r>
      <rPr>
        <sz val="12"/>
        <color theme="8" tint="-0.249977111117893"/>
        <rFont val="Arial"/>
        <family val="2"/>
      </rPr>
      <t>En caso de que se presenten incumplimientos al proceso constructivo el equipo de Calidad de la Subdirección Técnica STPI con previa aprobación del Subdirector impartira las medidas pertinentes.</t>
    </r>
    <r>
      <rPr>
        <sz val="12"/>
        <rFont val="Arial"/>
        <family val="2"/>
      </rPr>
      <t xml:space="preserve">
</t>
    </r>
    <r>
      <rPr>
        <b/>
        <sz val="12"/>
        <rFont val="Arial"/>
        <family val="2"/>
      </rPr>
      <t>Como evidencia</t>
    </r>
    <r>
      <rPr>
        <sz val="12"/>
        <rFont val="Arial"/>
        <family val="2"/>
      </rPr>
      <t xml:space="preserve"> queda el Informe técnico de seguimiento a intervenciones radicado en la  Subdirección Técnica STPI.  </t>
    </r>
  </si>
  <si>
    <t>Probabilidad</t>
  </si>
  <si>
    <t>30%</t>
  </si>
  <si>
    <t>Socialización de buenas practicas de obra producto del resultado del informe técnico de seguimiento a intervenciones</t>
  </si>
  <si>
    <t>Gerente de Intrervención y profesional(es) desginado(s)</t>
  </si>
  <si>
    <t xml:space="preserve">Acta de reunión </t>
  </si>
  <si>
    <t>01/01/2022 a 31/12/2022</t>
  </si>
  <si>
    <r>
      <t xml:space="preserve">Los </t>
    </r>
    <r>
      <rPr>
        <b/>
        <sz val="12"/>
        <rFont val="Arial"/>
        <family val="2"/>
      </rPr>
      <t>profesionales del grupo de Calidad</t>
    </r>
    <r>
      <rPr>
        <sz val="12"/>
        <rFont val="Arial"/>
        <family val="2"/>
      </rPr>
      <t xml:space="preserve"> designados por el Gerente de Intervención serán los encargados de </t>
    </r>
    <r>
      <rPr>
        <b/>
        <sz val="12"/>
        <rFont val="Arial"/>
        <family val="2"/>
      </rPr>
      <t>verificar mensualmente</t>
    </r>
    <r>
      <rPr>
        <sz val="12"/>
        <rFont val="Arial"/>
        <family val="2"/>
      </rPr>
      <t xml:space="preserve"> los ensayos de laboratorio que se efectuarán con base en el Acuerdo de Servicio (GLAB-FM-129) entre la Gerencia de Intervención  y el Laboratorio. </t>
    </r>
    <r>
      <rPr>
        <sz val="12"/>
        <color theme="8" tint="-0.249977111117893"/>
        <rFont val="Arial"/>
        <family val="2"/>
      </rPr>
      <t>En caso de que se presenten afectaciones a los resultados de los ensayos de Laboratorio los profesionales responsables del Laboratorio con previa aprobación del Subdirector  Técnico STPI    impartira las medidas pertinentes.</t>
    </r>
    <r>
      <rPr>
        <sz val="12"/>
        <rFont val="Arial"/>
        <family val="2"/>
      </rPr>
      <t xml:space="preserve">
</t>
    </r>
    <r>
      <rPr>
        <b/>
        <sz val="12"/>
        <rFont val="Arial"/>
        <family val="2"/>
      </rPr>
      <t xml:space="preserve">Como evidencia </t>
    </r>
    <r>
      <rPr>
        <sz val="12"/>
        <rFont val="Arial"/>
        <family val="2"/>
      </rPr>
      <t xml:space="preserve">queda el informe técnico de los Ensayos ejecutados, radicado mensualmente en la  Subdirección Técnica STPI .  </t>
    </r>
  </si>
  <si>
    <t>Retroalimentación de los resultados de ensayos con los procesos de Laboratorio y Gerencia de Producción</t>
  </si>
  <si>
    <t xml:space="preserve">Acta de reunión o correo electrónico </t>
  </si>
  <si>
    <r>
      <t>Los</t>
    </r>
    <r>
      <rPr>
        <b/>
        <sz val="12"/>
        <rFont val="Arial"/>
        <family val="2"/>
      </rPr>
      <t xml:space="preserve"> profesionales encargados </t>
    </r>
    <r>
      <rPr>
        <sz val="12"/>
        <rFont val="Arial"/>
        <family val="2"/>
      </rPr>
      <t>designados</t>
    </r>
    <r>
      <rPr>
        <b/>
        <sz val="12"/>
        <rFont val="Arial"/>
        <family val="2"/>
      </rPr>
      <t xml:space="preserve"> </t>
    </r>
    <r>
      <rPr>
        <sz val="12"/>
        <rFont val="Arial"/>
        <family val="2"/>
      </rPr>
      <t xml:space="preserve">por el Gerente de Intervención </t>
    </r>
    <r>
      <rPr>
        <b/>
        <sz val="12"/>
        <rFont val="Arial"/>
        <family val="2"/>
      </rPr>
      <t xml:space="preserve">verifican semanalmente </t>
    </r>
    <r>
      <rPr>
        <sz val="12"/>
        <rFont val="Arial"/>
        <family val="2"/>
      </rPr>
      <t xml:space="preserve">el cumplimiento de las alertas emitidas sobre el estado del funcionamiento de la maquinaria, equipos y la experticia de los operarios. En caso que no sean atendidas y resueltas de manera oportuna, se informará a la Gerencia de producción a través de un correo electrónico o en el comité.
</t>
    </r>
    <r>
      <rPr>
        <b/>
        <sz val="12"/>
        <rFont val="Arial"/>
        <family val="2"/>
      </rPr>
      <t xml:space="preserve">Como evidencia </t>
    </r>
    <r>
      <rPr>
        <sz val="12"/>
        <rFont val="Arial"/>
        <family val="2"/>
      </rPr>
      <t>queda el Informe mensual consolidado donde se evidencia los trámites de verificación  de seguimiento a maquinaria en frentes de obra que envía la Gerencia de Intervención a la Subdirección Técnica de Producción e Intervención</t>
    </r>
  </si>
  <si>
    <t>Retroalimentación de los reportes y seguimiento presentados de maquinaria y equipos al personal involucrado de la Gerencia de Intervención</t>
  </si>
  <si>
    <t/>
  </si>
  <si>
    <t xml:space="preserve">Por retrasos desde su iniciación, ejecución y terminación de la obra.  </t>
  </si>
  <si>
    <t xml:space="preserve">Debido a  que se presentas iImprevistos e incumplimientos en el suministro de equipo, maquinaria e insumos y la falta de reacción a las alertas generadas durante el seguimiento a la programación.
</t>
  </si>
  <si>
    <r>
      <rPr>
        <b/>
        <sz val="12"/>
        <rFont val="Arial"/>
        <family val="2"/>
      </rPr>
      <t xml:space="preserve">QUE? </t>
    </r>
    <r>
      <rPr>
        <sz val="12"/>
        <rFont val="Arial"/>
        <family val="2"/>
      </rPr>
      <t xml:space="preserve">Posibilidad afectación  Económico y Reputacional
</t>
    </r>
    <r>
      <rPr>
        <b/>
        <sz val="12"/>
        <rFont val="Arial"/>
        <family val="2"/>
      </rPr>
      <t>COMO?</t>
    </r>
    <r>
      <rPr>
        <sz val="12"/>
        <rFont val="Arial"/>
        <family val="2"/>
      </rPr>
      <t xml:space="preserve"> Por retrasos desde su iniciación, ejecución y terminación de la obra.  
</t>
    </r>
    <r>
      <rPr>
        <b/>
        <sz val="12"/>
        <rFont val="Arial"/>
        <family val="2"/>
      </rPr>
      <t xml:space="preserve">PORQUE? </t>
    </r>
    <r>
      <rPr>
        <sz val="12"/>
        <rFont val="Arial"/>
        <family val="2"/>
      </rPr>
      <t>Debido a  que se presentas iImprevistos e incumplimientos en el suministro de equipo, maquinaria e insumos y la falta de reacción a las alertas generadas durante el seguimiento a la programación.</t>
    </r>
  </si>
  <si>
    <t>4.Mejorar las condiciones de Infraestructura que permitan el uso y disfrute del espacio público en Bogotá D.C.</t>
  </si>
  <si>
    <r>
      <rPr>
        <b/>
        <sz val="12"/>
        <rFont val="Arial"/>
        <family val="2"/>
      </rPr>
      <t>El Gerente de Intervención revisa semanalmente</t>
    </r>
    <r>
      <rPr>
        <sz val="12"/>
        <rFont val="Arial"/>
        <family val="2"/>
      </rPr>
      <t xml:space="preserve"> el cumplimiento de la programación e informa al comité técnico  el avance de lo programado, la meta misional, territorialización - ejecución y proyección de metas y de esta manera se toman desiciones. </t>
    </r>
    <r>
      <rPr>
        <b/>
        <sz val="12"/>
        <rFont val="Arial"/>
        <family val="2"/>
      </rPr>
      <t xml:space="preserve">Como evidencia </t>
    </r>
    <r>
      <rPr>
        <sz val="12"/>
        <rFont val="Arial"/>
        <family val="2"/>
      </rPr>
      <t>queda el correo</t>
    </r>
    <r>
      <rPr>
        <sz val="12"/>
        <color theme="5" tint="-0.249977111117893"/>
        <rFont val="Arial"/>
        <family val="2"/>
      </rPr>
      <t xml:space="preserve"> ¿de? </t>
    </r>
    <r>
      <rPr>
        <sz val="12"/>
        <rFont val="Arial"/>
        <family val="2"/>
      </rPr>
      <t xml:space="preserve">enviado que contiene el avance semanal del cumplimiento a lo programado donde se anexan  los cuadros de meta misional, territorialización - ejecución y proyección de metas.
</t>
    </r>
    <r>
      <rPr>
        <b/>
        <sz val="12"/>
        <rFont val="Arial"/>
        <family val="2"/>
      </rPr>
      <t xml:space="preserve">En caso de evidenciar retrasos el comité planteará soluciones </t>
    </r>
    <r>
      <rPr>
        <sz val="12"/>
        <rFont val="Arial"/>
        <family val="2"/>
      </rPr>
      <t xml:space="preserve">que deben ser implementadas por  los profesionales designados para dar cumplimiento al programa de trabajo. </t>
    </r>
  </si>
  <si>
    <t>Análisis y/o ajustes de la información suministrada en el avance semanal del cumplimiento a lo programado.</t>
  </si>
  <si>
    <t>Plan de mejoramiento</t>
  </si>
  <si>
    <r>
      <t xml:space="preserve">Los profesionales </t>
    </r>
    <r>
      <rPr>
        <b/>
        <sz val="12"/>
        <rFont val="Arial"/>
        <family val="2"/>
      </rPr>
      <t>Directores de Obra</t>
    </r>
    <r>
      <rPr>
        <sz val="12"/>
        <rFont val="Arial"/>
        <family val="2"/>
      </rPr>
      <t xml:space="preserve"> designados por el Gerente de Intervención son los encargados de </t>
    </r>
    <r>
      <rPr>
        <b/>
        <sz val="12"/>
        <rFont val="Arial"/>
        <family val="2"/>
      </rPr>
      <t>verificar mensualmente</t>
    </r>
    <r>
      <rPr>
        <sz val="12"/>
        <rFont val="Arial"/>
        <family val="2"/>
      </rPr>
      <t xml:space="preserve"> que las condiciones del terreno para la ejecución permanezcan como las diagnósticadas inicialmente por la SMVL.
</t>
    </r>
    <r>
      <rPr>
        <b/>
        <sz val="12"/>
        <rFont val="Arial"/>
        <family val="2"/>
      </rPr>
      <t>La evidencia formato de verificación y la anotación en la bitácora.</t>
    </r>
    <r>
      <rPr>
        <sz val="12"/>
        <rFont val="Arial"/>
        <family val="2"/>
      </rPr>
      <t xml:space="preserve">
</t>
    </r>
    <r>
      <rPr>
        <b/>
        <sz val="12"/>
        <rFont val="Arial"/>
        <family val="2"/>
      </rPr>
      <t xml:space="preserve">En caso </t>
    </r>
    <r>
      <rPr>
        <sz val="12"/>
        <rFont val="Arial"/>
        <family val="2"/>
      </rPr>
      <t>de que las condiciones del terreno encontradas sean diferentes a las diagnósticadas inicialmente; se solicitara por correo a la SMVL realizar visita al segmento vial, para  su actualización cuando se requiera, de no ser atendida la solicitud  o resueltas de manera oportuna, se suspenden las actividades e informa al Subdirector de Mejoramiento por correo electrónico.</t>
    </r>
  </si>
  <si>
    <t>Retroalimentación de cambios de diagnóstico por condiciones de terreno al personal involucrado</t>
  </si>
  <si>
    <t>Acta de reunión o correo electrónico.</t>
  </si>
  <si>
    <r>
      <t>Los profesionales</t>
    </r>
    <r>
      <rPr>
        <b/>
        <sz val="12"/>
        <rFont val="Arial"/>
        <family val="2"/>
      </rPr>
      <t xml:space="preserve"> Ingenieros de apoyo</t>
    </r>
    <r>
      <rPr>
        <sz val="12"/>
        <rFont val="Arial"/>
        <family val="2"/>
      </rPr>
      <t xml:space="preserve"> designados por el Gerente de Intervención son los encargados de consolidar diariamente los reportes enviados por chat que realizarán los profesionales encargados de los frentes de obra del estado del funcionamiento de la maquinaria y equipos y la experticia de los operarios, y se envia los reportes a la Gerencia de Producción, s</t>
    </r>
    <r>
      <rPr>
        <b/>
        <sz val="12"/>
        <rFont val="Arial"/>
        <family val="2"/>
      </rPr>
      <t xml:space="preserve">e verifica </t>
    </r>
    <r>
      <rPr>
        <sz val="12"/>
        <rFont val="Arial"/>
        <family val="2"/>
      </rPr>
      <t xml:space="preserve">semanalmente el cumplimiento de las alertas emitidas; </t>
    </r>
    <r>
      <rPr>
        <b/>
        <sz val="12"/>
        <rFont val="Arial"/>
        <family val="2"/>
      </rPr>
      <t>En caso que no</t>
    </r>
    <r>
      <rPr>
        <sz val="12"/>
        <rFont val="Arial"/>
        <family val="2"/>
      </rPr>
      <t xml:space="preserve"> sean atendidas y resueltas de manera oportuna, se informará a la Gerencia de producción a través de un correo electrónico o en el comité.
</t>
    </r>
    <r>
      <rPr>
        <b/>
        <sz val="12"/>
        <rFont val="Arial"/>
        <family val="2"/>
      </rPr>
      <t>Como evidencia</t>
    </r>
    <r>
      <rPr>
        <sz val="12"/>
        <rFont val="Arial"/>
        <family val="2"/>
      </rPr>
      <t xml:space="preserve"> queda el Informe mensual consolidado donde se evidencia los trámites de verificación  de seguimiento a maquinaria en frentes de obra que envía la Gerencia de Intervención a la Subdirección Técnica de Producción e Intervención</t>
    </r>
  </si>
  <si>
    <t xml:space="preserve">Por sanción de un ente regulador del Incumplimiento  de la normativa, procedimientos y manuales ambiental, social y SST;  vigentes en la intervención de la malla vial. </t>
  </si>
  <si>
    <t xml:space="preserve">Desconocimiento en los lineamientos y procedimientos  por parte de los colaboradores.
Deficiencia en el seguimiento y control de la aplicación de los procedimientos en las intervenciones de la Entidad. 
Deficiencia en el seguimiento y control de la aplicación de los procedimientos en las intervenciones dela Entidad. </t>
  </si>
  <si>
    <t>QUE Posibilidad de afectación economica y reputacional
 COMO Por sanción de un ente regulador por Incumplimiento de la normativa, procedimientos y manuales ambiental, social y SST;  vigentes en la intervención de la malla vial
PORQUE Debido al desconocimiento en los lineamientos, y procedimientos  por parte de los colaboradores;Deficiencia en el seguimiento y control de la aplicación de los procedimientos en las intervenciones dela Entidad; Deficiencia en el seguimiento y control de la aplicación de los procedimientos en las intervenciones dela Entidad</t>
  </si>
  <si>
    <r>
      <rPr>
        <b/>
        <sz val="12"/>
        <color theme="1"/>
        <rFont val="Arial"/>
        <family val="2"/>
      </rPr>
      <t>Los profesionales designados</t>
    </r>
    <r>
      <rPr>
        <sz val="12"/>
        <color theme="1"/>
        <rFont val="Arial"/>
        <family val="2"/>
      </rPr>
      <t xml:space="preserve"> por el gerente GASA (Coordinadores (as)  Ambiental, Social y SST) </t>
    </r>
    <r>
      <rPr>
        <b/>
        <sz val="12"/>
        <color theme="1"/>
        <rFont val="Arial"/>
        <family val="2"/>
      </rPr>
      <t>verificarán</t>
    </r>
    <r>
      <rPr>
        <sz val="12"/>
        <color theme="1"/>
        <rFont val="Arial"/>
        <family val="2"/>
      </rPr>
      <t xml:space="preserve"> </t>
    </r>
    <r>
      <rPr>
        <b/>
        <sz val="12"/>
        <color theme="1"/>
        <rFont val="Arial"/>
        <family val="2"/>
      </rPr>
      <t>mensualmente</t>
    </r>
    <r>
      <rPr>
        <sz val="12"/>
        <color theme="1"/>
        <rFont val="Arial"/>
        <family val="2"/>
      </rPr>
      <t xml:space="preserve"> que los residentes cumplan  con las actividades de sensibilización aprobadas por la gerencia GASA teniendo en cuenta el cronograma establecido al inicio de la vigencia, una vez realizadas las sensibilizaciones se aplicará por parte de los residentes una evaluación a 6 jornadas de sensibilización con periodicidad bimestral en las tematicas de los tres componentes (Ambiental; Social y SST); lo anterior se realizará mediante un documento  de evaluación y la evidencia será el analisis, como producto de los resultados de las evaluaciones aplicadas. 
En caso de que los resultados de la evaluación no superen el 85% se brindará apoyo personalizado. </t>
    </r>
  </si>
  <si>
    <t>40%</t>
  </si>
  <si>
    <t>Evaluar jornadas de sensibilización con periodicidad bimestral en las temáticas de los tres componentes (Ambiental; Social y SST)</t>
  </si>
  <si>
    <t xml:space="preserve">Gerencia GASA </t>
  </si>
  <si>
    <t>Análisis de los resultados de las evaluaciones aplicadas</t>
  </si>
  <si>
    <t>02/01/2022 a 30/12/2022</t>
  </si>
  <si>
    <t xml:space="preserve">Gerente GASA </t>
  </si>
  <si>
    <r>
      <t xml:space="preserve">Los </t>
    </r>
    <r>
      <rPr>
        <b/>
        <sz val="12"/>
        <color theme="1"/>
        <rFont val="Arial"/>
        <family val="2"/>
      </rPr>
      <t>profesionales designados</t>
    </r>
    <r>
      <rPr>
        <sz val="12"/>
        <color theme="1"/>
        <rFont val="Arial"/>
        <family val="2"/>
      </rPr>
      <t xml:space="preserve"> por el gerente GASA (Coordinadores (as)  Ambientales, Sociales y SST),</t>
    </r>
    <r>
      <rPr>
        <b/>
        <sz val="12"/>
        <color theme="1"/>
        <rFont val="Arial"/>
        <family val="2"/>
      </rPr>
      <t xml:space="preserve"> revisarán semanalmente</t>
    </r>
    <r>
      <rPr>
        <sz val="12"/>
        <color theme="1"/>
        <rFont val="Arial"/>
        <family val="2"/>
      </rPr>
      <t xml:space="preserve"> la correcta implementación de los procedimientos y el adecuado diligenciamiento de los formatos asociados a los mismos; las  evidencias serán las actas de reunión de las revisiones.
En el caso que se identifiquen anomalías, se procede a informar al supervisor del contrato para tomar las medidas correctivas necesarias. </t>
    </r>
  </si>
  <si>
    <t>Comités de seguimiento de las áreas social, ambiental y SST</t>
  </si>
  <si>
    <t xml:space="preserve">Formato Acta de Reunión </t>
  </si>
  <si>
    <r>
      <t>Los</t>
    </r>
    <r>
      <rPr>
        <b/>
        <sz val="12"/>
        <color theme="1"/>
        <rFont val="Arial"/>
        <family val="2"/>
      </rPr>
      <t xml:space="preserve"> profesionales designados</t>
    </r>
    <r>
      <rPr>
        <sz val="12"/>
        <color theme="1"/>
        <rFont val="Arial"/>
        <family val="2"/>
      </rPr>
      <t xml:space="preserve"> por le gerente GASA (Coordinadores (as)  Ambiental, Social y SST) realizarán al menos 2 visitas de seguimiento al </t>
    </r>
    <r>
      <rPr>
        <b/>
        <sz val="12"/>
        <color theme="1"/>
        <rFont val="Arial"/>
        <family val="2"/>
      </rPr>
      <t>mes</t>
    </r>
    <r>
      <rPr>
        <sz val="12"/>
        <color theme="1"/>
        <rFont val="Arial"/>
        <family val="2"/>
      </rPr>
      <t xml:space="preserve"> a los Frentes de Obra para </t>
    </r>
    <r>
      <rPr>
        <b/>
        <sz val="12"/>
        <color theme="1"/>
        <rFont val="Arial"/>
        <family val="2"/>
      </rPr>
      <t>validar</t>
    </r>
    <r>
      <rPr>
        <sz val="12"/>
        <color theme="1"/>
        <rFont val="Arial"/>
        <family val="2"/>
      </rPr>
      <t xml:space="preserve"> la correcta implementación de los controles ambientales, sociales y SST. 
Lo anterior se evidenciará por medio de registro fotográfico de las visitas a los frentes de obra realizadas por los  coordinadores de GASA. 
En el caso que se identifiquen anomalías, se procede a informar al supervisor del contrato para tomar las medidas correctivas necesaria</t>
    </r>
  </si>
  <si>
    <t xml:space="preserve">Visitas de campo de los líderes para los componentes ambiental, social y SST. </t>
  </si>
  <si>
    <t xml:space="preserve">Informe de visita a frentes de obra
Refgistro Fotografico </t>
  </si>
  <si>
    <t>8. Gestión de recursos físicos (GREF)</t>
  </si>
  <si>
    <t>Económico</t>
  </si>
  <si>
    <t xml:space="preserve"> hurto o sustracción de elementos</t>
  </si>
  <si>
    <t>falta de control y monitoreo en las sedes de la Entidad sin la aplicación de los protocolos de seguridad</t>
  </si>
  <si>
    <t>Posibilidad de afectación económica por hurto o sustracción de elementos  debido a falta de control y monitoreo en las sedes de la Entidad sin la aplicación de los protocolos de seguridad.</t>
  </si>
  <si>
    <t xml:space="preserve">     Entre 130 y 650 SMLMV </t>
  </si>
  <si>
    <t>El servidor publico o contratista designado del grupo de recursos físicos realiza seguimiento mensual a la ejecución del contrato de vigilancia. Se deja como evidencia informes mensuales y bitácoras de novedades presentadas.</t>
  </si>
  <si>
    <t>Socializar el protocolo de seguridad con el personal designado para la implementación por la empresa de vigilancia.</t>
  </si>
  <si>
    <t>Apoyo a la supervisión del contrato de vigilancia.</t>
  </si>
  <si>
    <t>Listado de asistencia y material de apoyo.</t>
  </si>
  <si>
    <t>Reportar al asesor de seguros la novedad presentada para afectar la póliza.</t>
  </si>
  <si>
    <t>Reporte por correo electrónico</t>
  </si>
  <si>
    <t>Secretaria General - proceso GREF</t>
  </si>
  <si>
    <t>El servidor publico o contratista designado del grupo de recursos físicos realiza el diligenciamiento del formato GREF-FM-001V9 SOLICITUD DE MOVIMIENTOS DE ALMACÉN a Si Capital para mantener actualizado el inventario de los bienes de la Entidad. Se deja como evidencia formato GREF-FM-001V9 SOLICITUD DE MOVIMIENTOS DE ALMACÉN.</t>
  </si>
  <si>
    <t xml:space="preserve"> vencimiento de elementos perecederos </t>
  </si>
  <si>
    <t>Adquisición de bienes con pronta fecha de vencimiento desde su adquisición.
 Elementos que no son consumidos o utilizados antes de su caducidad.</t>
  </si>
  <si>
    <t>Posibilidad de afectación económica por vencimiento de elementos perecederos debido a la adquisición de bienes con pronta fecha de vencimiento desde su adquisición.</t>
  </si>
  <si>
    <t xml:space="preserve">     Afectación menor a 130 SMLMV .</t>
  </si>
  <si>
    <t>El servidor publico o contratista designado del grupo de recursos físicos realiza el diligenciamiento mensual del formato control de fechas de vencimiento  GREF-FM-005, el cual se remite para consolidación. como evidencia se encuentra el formato  GREF-FM-005 diligenciado.</t>
  </si>
  <si>
    <t>Realizar un informe mensual donde se establezca el seguimiento  los productos próximos a vencimiento y remitirlo a las dependencias consumidoras de los elementos.</t>
  </si>
  <si>
    <t xml:space="preserve">Servidor Público o contratista designado - Proceso GREF </t>
  </si>
  <si>
    <t>Informe mensual</t>
  </si>
  <si>
    <t>Informar al proceso o dependencia que realizó la adquisición de los bienes, que estos se encuentran vencidos a fin que puedan realizar el proceso administrativo para el egreso de los mismos para su uso y disminuir la cantidad de elementos  caducados que se encuentren en bodega.</t>
  </si>
  <si>
    <t>Formato control de fechas de vencimiento  GREF FM 005.</t>
  </si>
  <si>
    <t>El servidor publico o contratista designado del grupo de recursos físicos prioriza la entrega  de los elementos que están próximos a vencerse de conformidad con las alertas identificadas en el formato GREF-FM-005. como evidencia se deja formato de entrega GREF-FM-001.</t>
  </si>
  <si>
    <t>perdida de credibilidad y confianza de las partes interesadas</t>
  </si>
  <si>
    <t>generación de reportes  sin contar con la validación o actualización de la información en el aplicativo Si Capital</t>
  </si>
  <si>
    <t>Posibilidad de afectación reputacional por  perdida de credibilidad y confianza de las partes interesadas debido a la generación de reportes  sin contar con la validación o actualización de la información en el aplicativo Si Capital</t>
  </si>
  <si>
    <t>El Auxiliar Administrativo o Contratista cada vez que realice un ingreso o movimiento de elementos debe validar contra el catálogo de elementos cargado en el sistema de Administración de inventarios para validar y cotejar que el ID del elemento asignado corresponde con la clasificación y las características del elemento a ingresar o trasladar. Como evidencia se cuenta con los reportes de Si Capital</t>
  </si>
  <si>
    <t>Verificar mensualmente la existencia del ID en los catálogos de bienes, antes de elaborar el ingreso o traslado. Sí mismo, verificar que las cuentas y descripción de los bienes sea la adecuada antes de aprobar el movimiento.</t>
  </si>
  <si>
    <t xml:space="preserve">Servidor Público o contratista designado - Proceso GREF  </t>
  </si>
  <si>
    <t>Formato GREF-FM-009-V1 y GREF-FM-001V9</t>
  </si>
  <si>
    <t xml:space="preserve">Corregir posibles errores en el registro de la información e informar a la dependencia solicitante del reporte el ajuste de este. </t>
  </si>
  <si>
    <t>Comunicación oficial con el ajuste</t>
  </si>
  <si>
    <t>perdida de credibilidad y confianza</t>
  </si>
  <si>
    <t>los bienes inmuebles de propiedad de la entidad estén fuera de las condiciones de infraestructura física</t>
  </si>
  <si>
    <t>Posibilidad de afectación reputacional por perdida de credibilidad y confianza debido a que los bienes inmuebles de propiedad de la entidad estén fuera de las condiciones de infraestructura física.</t>
  </si>
  <si>
    <t>Daños Activos Físicos</t>
  </si>
  <si>
    <t>El servidor publico o contratista designado del grupo de recursos físicos verifica  los bienes inmuebles de propiedad de la entidad o de los que se encuentren en servicio para la entidad a través de la implementación de un formato de monitoreo de la infraestructura física para identificar posibles riesgos en las edificaciones que pueden poner en riesgo a los ocupante y los bienes de la entidad. La evidencia del control es el  diligenciamiento de un formato de diagnostico de fallas estructurales que puedan presentar las bodegas que permita la toma de decisión al líder de procesos para al reparación de las fallas</t>
  </si>
  <si>
    <t>Realizar una socialización para el diligenciamiento del formato de diagnostico de fallas estructurales que puedan presentar las bodegas que permita la toma de decisión al líder de procesos para al reparación de estas</t>
  </si>
  <si>
    <t xml:space="preserve">Informar al equipo infraestructura las fallas identificadas para su correspondiente ajuste. </t>
  </si>
  <si>
    <t>Comunicación oficial con la solicitud</t>
  </si>
  <si>
    <t>9. Gestión contractual (GCON)</t>
  </si>
  <si>
    <t>Perdida de credibilidad y confianza de las partes interesadas</t>
  </si>
  <si>
    <t>Diligenciamiento del formato Análisis de Riesgos Contractuales  fuera del lineamiento establecido por Colombia Compra Eficiente.</t>
  </si>
  <si>
    <t>Posibilidad de afectación reputacional por perdida de credibilidad y confianza de las partes interesadas, debido al diligenciamiento del formato Análisis de Riesgos Contractuales  fuera del lineamiento establecido por Colombia Compra Eficiente.</t>
  </si>
  <si>
    <t>R2-C1
El servidor público o contratista (profesional) del proceso Gestión Contractual, designado por la Secretaria General, cada vez que se adelante un proceso contractual selectivo, revisa que los riesgos identificados para el proceso de selección sean coherentes con lo estipulado en el "manual para la identificación y asignación de los riesgos"  expedido por Colombia Compra Eficiente.
Como evidencia se deja en el aplicativo ORFEO registro de la aprobación de la matriz de riesgos del proceso de selección. 
En caso de que se evidencien inconsistencias en la matriz de riesgos del proceso selectivo, se realizarán en el aplicativo ORFEO las observaciones por parte del servidor público o contratista que revisó, para sus ajustes.</t>
  </si>
  <si>
    <t>Socializar al equipo de GCON y los estructuradores de procesos selectivos la metodología para el diligenciamiento del formato GCON-FM-089- Análisis de riesgos contractuales.</t>
  </si>
  <si>
    <t>Servidor Público o contratista designado</t>
  </si>
  <si>
    <t>Listado de asistencia y presentación de la socialización adelantada.</t>
  </si>
  <si>
    <t>Informar las situaciones y evidencias identicadas en la suscripción del contrato a la Oficina de Control Disciplinario Interno, para que se tomen las medidas correspondientes.</t>
  </si>
  <si>
    <t>Comunicación oficial</t>
  </si>
  <si>
    <t xml:space="preserve">Secretaria General </t>
  </si>
  <si>
    <t>R2-C2
El servidor público o contratista (profesional), del proceso Gestión Contractual,  designado por la Secretaria General, antes de aprobar los documentos definitivos de un proceso de selección, valida que la matriz de riesgos se diligenció de conformidad con el formato GCON-FM-089: "ANÁLISIS DE RIESGOS CONTRACTUALES" vigente y publicada en el SECOP.
Como evidencia: El formato GCON-FM-089 dentro del expediente contractual.
En caso de evidenciar que no se diligenció el formato GCON-FM-089, el servidor público o contratista GCON, responsable del proceso contractual en mención procederá a analizar desde el punto de vista jurídico y elaborará el documento que corresponda según el caso y el punto donde está el proceso en la etapa precontractual.</t>
  </si>
  <si>
    <t xml:space="preserve"> La información y documentos soporte publicados en el SECOP difieren del expediente contractual a nivel interno de la entidad en Orfeo.</t>
  </si>
  <si>
    <t>Posibilidad de afectación reputacional por perdida de credibilidad y confianza de las partes interesadas debido a que la información y documentos soporte publicados en el SECOP de procesos selectivos difieren del expediente contractual a nivel interno de la entidad en Orfeo.</t>
  </si>
  <si>
    <t>R3-C1
El servidor público o contratista (profesional) del proceso GCON designado por la Secretaria General para adelantar el proceso de selección diligencia e incluye en el expediente del proceso en Orfeo el formato de referencia cruzada, el cual debe ser concordante con el proceso de selección que se adelante a través de la plataforma del Secop II
Como evidencia: Formato de referencia cruzada diligenciado de cada proceso Selectivo, publicado en el ORFEO.
En caso de verificar que no se encuentra cargado en el ORFEO deberá diligenciarlo e incluirlo en el expediente de ORFEO.</t>
  </si>
  <si>
    <t>Socializar al equipo de  GCON el formato de referencia cruzada,  diligenciamiento y publicación en ORFEO.</t>
  </si>
  <si>
    <t>Elaborar acto administrativo aclaratorio para la corrección de la información publicada en la plataforma SECOP.</t>
  </si>
  <si>
    <t>Actos administrativos aclaratorios</t>
  </si>
  <si>
    <t>Segregación inadecuada de las funciones del personal de planta de la entidad.</t>
  </si>
  <si>
    <t>Posibilidad de afectación reputacional por perdida de credibilidad y confianza de las partes interesadas debido a la contratación de prestación de servicios profesionales y de apoyo a la gestión sin tener en cuenta la segregación de las funciones del personal de planta de la entidad.</t>
  </si>
  <si>
    <t>El servidor público o contratista (profesional) del proceso GCON designado por la Secretaria General para adelantar el proceso de contratación directa debe verificar  la existencia del certificado de inexistencia o insuficiencia de personal de planta, donde se identifique que:
I. No existe personal que pueda desarrollar la actividad para la cual se requiere contratar la prestación del servicio.
II.Existe personal en la planta, pero este no es suficiente.
III. El desarrollo de la actividad requiere un grado de especialización y un perfil diferente a los establecidos en el manual de funciones y competencias de la Unidad, lo que implica la inminente necesidad de contratación del servicio.
Como evidencia se entregaran formatos aleatorios de CERTIFICADO DE INEXISTENCIA O INSUFICIENCIA DE PERSONAL(GTHU-FM-031).
En caso de verificar que no se cuenta con el certificado, se debe solicitar al área generador de la necesidad la presentación de este.</t>
  </si>
  <si>
    <t>Realizar una socialización a las dependencias de la entidad, donde se resalte la importancia de diligenciar y solicitar la certificación de  INEXISTENCIA O INSUFICIENCIA DE PERSONAL(GTHU-FM-031) para la contratación de prestación de servicios (profesionales y apoyo a la gestión).</t>
  </si>
  <si>
    <t>Devolver al área correspondiente el proceso de contratación de prestación de servicios profesionales y apoyo a la gestión cuando no se aporte el certificado de INEXISTENCIA O INSUFICIENCIA DE PERSONAL(GTHU-FM-031)</t>
  </si>
  <si>
    <t>Radicado Orfeo del proceso de contratación</t>
  </si>
  <si>
    <t>Abogado asignado para adelantar el proceso de contratación de prestación  de servicios profesionales y de apoyo a la gestión.</t>
  </si>
  <si>
    <t>10. Gestión financiera (GEFI)</t>
  </si>
  <si>
    <t xml:space="preserve"> incorrecta aplicación de las normatividad financiera</t>
  </si>
  <si>
    <t>Liquidación manual.
Falta de capacitación y diferentes interpretaciones sobre la normatividad vigente.</t>
  </si>
  <si>
    <t>Posibilidad afectación Reputacional  por incorrecta aplicación de las normatividad financiera debido a la liquidación manual, falta de capacitación y diferentes interpretaciones sobre de esta.</t>
  </si>
  <si>
    <t>1. Lograr mecanismos de financiación que permitan incrementar los recursos propios de la entidad.</t>
  </si>
  <si>
    <t xml:space="preserve">     El riesgo afecta la imagen de alguna área de la organización</t>
  </si>
  <si>
    <t xml:space="preserve">Mensualmente el funcionario o contratista designado revisa el portal informativo de normatividad o los correos informativos para verificar si se ha expedido nueva normatividad que afecte las actividades del proceso, con el propósito de identificar las nuevas normas, su fecha de aplicación e implicaciones en el proceso, como evitar la no aplicación de normatividad relacionada. En caso de evidenciar la no aplicación de una norma previamente expedida, se realizará reunión con los responsables de los subprocesos y en caso de aplicar, se realizarán los reprocesos o el ajuste de los documentos del proceso correspondientes. Los correos informativos, las normas analizadas, las actas de reunión o las notas de la reunión, y en caso de proceder, las actualizaciones de los documentos relacionados o soporte de la aplicación de las normas, se conservarán como evidencia de la aplicación del control. </t>
  </si>
  <si>
    <t>Gestionar la implementación de los cambios a nivel del sistema o la documentación por los cambios normativos.</t>
  </si>
  <si>
    <t>Profesional Especializado de Financiera</t>
  </si>
  <si>
    <t>Soportes de Mesa de trabajo y/o Solicitudes a mesa de ayuda</t>
  </si>
  <si>
    <t>Devolver el trámite al punto donde se presento la inconsistencia y realizar la corrección.</t>
  </si>
  <si>
    <t>Documentación asociada al caso.</t>
  </si>
  <si>
    <t>Bimestralmente los profesionales del proceso de Gestión Financiera en mesa de trabajo socializan la aplicación de la normatividad vigente, con el propósito de evidenciar cambios normativos y/o diferencias en la interpretación de la aplicación de la norma. En caso de encontrar inconsistencias en la aplicación de la norma al interior de la Entidad, se procede a elevar consultas a los entes rectores en materia financiera o solicitar el desarrollo de capacitaciones frente a los temas particulares. Como evidencia de la ejecución del control de la actividad realizada se dejarán las actas de reunión o notas de la reunión, los oficios de solicitud de consulta o de capacitación y las normas revisadas en la reunión.</t>
  </si>
  <si>
    <t>Aleatoria</t>
  </si>
  <si>
    <t xml:space="preserve">Incumplimiento en las fechas y requerimientos de entrega de la información establecidos en la circular </t>
  </si>
  <si>
    <t>El desconocimiento del Manual de Políticas Contables de la UAERMV o la falta de análisis de la información
Incumplimiento de las fechas establecidas para la entrega de la información por parte de las áreas generadoras de la información.</t>
  </si>
  <si>
    <t xml:space="preserve">Posibilidad de afectación Económica y Reputacional  por incumplimiento en las fechas y requerimientos establecidos en la circular  para la entrega de la información de los hechos económicos para la preparación y reporte de los estados financieros y la información exógena debido a el desconocimiento del Manual de Políticas Contables de la UAERMV.
 </t>
  </si>
  <si>
    <t xml:space="preserve">     Entre 650 y 1300 SMLMV </t>
  </si>
  <si>
    <t xml:space="preserve">Mensualmente el Contratista designado previamente por el líder del área contable, recibe la información reportada por las áreas según lo establecido en la circular "procedimiento para la presentación de la información contable" y se procede a la verificación de las cuentas contables y conceptos utilizados en cada uno de los documentos remitidos para la contabilización, con el propósito de evidenciar posibles inconsistencias. En caso de presentarse inconsistencias se informa al área para que realicen los ajustes o correcciones pertinentes. La evidencia de la recepción y verificación se presenta en la relación de información y observaciones por dependencia. </t>
  </si>
  <si>
    <t>Socializar el Manual de Políticas Contables y el Manual Operativo y  publicar  la Circular para la presentación de la Información Contable.</t>
  </si>
  <si>
    <t>Profesional Especializado área Contable</t>
  </si>
  <si>
    <t>Listado de Asistencia a Mesa de trabajo con las dependencias que intervienen en el proceso contable y 
Correos Electrónicos de la UMV Informa</t>
  </si>
  <si>
    <t>Anualmente</t>
  </si>
  <si>
    <t>Realizar la corrección de la información contable reportada y cargarla nuevamente en los aplicativos de la Contaduría General de la Nación y Bogotá Consolida</t>
  </si>
  <si>
    <t>Información corregida cargada en los aplicativos</t>
  </si>
  <si>
    <t xml:space="preserve">En caso de no recibir la información en la fecha establecida, trimestralmente el Profesional Especializado por medio de correo electrónico reitera a las áreas el cumplimiento de las fechas de reporte establecidas en la circular para la presentación de la información contable. La información será registrada en el siguiente mes. Como evidencia se conservan los correos y la circular anual de presentación de la información contable. </t>
  </si>
  <si>
    <t xml:space="preserve"> Pérdida de recursos financieros administrados por la UAERMV </t>
  </si>
  <si>
    <t xml:space="preserve">Falta de control en los saldos de las cuentas bancarias.
 Incumplimiento del protocolo para las condiciones de manejo de las cuentas bancarias documentado </t>
  </si>
  <si>
    <t xml:space="preserve">Posibilidad de  afectación Económica y Reputacional por Pérdida de recursos financieros administrados por la UAERMV debido a la implementación de controles para la aprobación de los pagos y la realización de los desembolsos fuera de los requisitos establecidos en el protocolo de seguridad de tesorería de la entidad.
</t>
  </si>
  <si>
    <t xml:space="preserve">     Entre 1300 y 6500 SMLMV </t>
  </si>
  <si>
    <t>Diariamente el Apoyo - contratista designado del área de Tesorería General coteja los movimientos y saldos bancarios frente al estado diario de tesorería, con el fin de identificar posibles inconsistencias en la información registrada, en caso de presentar diferencias se debe enviar comunicación a la entidad financiera, para así identificar el detalle de los movimientos y realizar los ajustes correspondientes. La evidencia se encuentra registrada en el aplicativo financiero de tesorería, en libro diario y de ser el caso, la comunicación enviada a la entidad financiera.</t>
  </si>
  <si>
    <t>Socializar el Protocolo de Tesorería con el equipo de Gestión Financiera - Tesorería</t>
  </si>
  <si>
    <t>Profesional Especializado de Financiera.</t>
  </si>
  <si>
    <t>Listados de asistencia</t>
  </si>
  <si>
    <t>Reportar el caso al Supervisor del Programa de Seguros para solicitar realizar la reclamación</t>
  </si>
  <si>
    <t>Memorando con la notificación del caso solicitando realizar la reclamación</t>
  </si>
  <si>
    <t>Cada vez que se ordene un pago para cumplir con una obligación financiera de la Unidad con una orden de pago previamente revisada y aprobada, el Contratista designado del área de Tesorería con el rol para validar y cargar los pagos, realiza el cargue del proceso de pago en el portal bancario con la clave y el token personal asignado, para que la Tesorera o quién haga sus veces, con la clave y token personal asignado, verifique que la información corresponde al pago aprobado con la Orden y actualice el proceso para la aprobación de los desembolsos. En caso de encontrar inconsistencias el pago se rechaza y se debe validar nuevamente la información. La aplicación del control se evidencia en el registro del control dual para la aprobación del pago que aparecerá en estado del pago "exitoso", la disminución del saldo en el banco y de ser el caso, el rechazo del pago.</t>
  </si>
  <si>
    <t>Garantizar la suscripción de la póliza de infidelidad de riesgos financieros que ampare los actos de los servidores públicos asignados a la Tesorería.</t>
  </si>
  <si>
    <t>Póliza de manejo</t>
  </si>
  <si>
    <t>11. Gestión de laboratorio (GLAB)</t>
  </si>
  <si>
    <t>Que los resultados de los ensayos realizados en el laboratorio sean errados</t>
  </si>
  <si>
    <t xml:space="preserve">Desviaciones en el procedimiento de la norma de ensayo aplicable
Uso de equipamiento que no cumple las especificaciones requeridas en el método de ensayo.
Falta de competencia del personal para realizar las actividades en las que esta autorizado
Errores en el registro de datos primarios, en la digitación del informe y/o en la emisión del informe </t>
  </si>
  <si>
    <t>QUE?  Posibilidad de reprocesos de actividades y aumento de carga operativa, quejas de los clientes, perdida de credibilidad de los resultados y afectación de la imagen del laboratorio ante los clientes.
COMO?  producto de desviaciones en el procedimiento de la norma de ensayo aplicable,  uso de equipamiento que no cumpla las especificaciones técnicas, errores en el registro de toma de datos y/o en la digitación del informe, o cálculos errados en la emisión del informe y falta de competencia del personal.
PORQUE? En consecuencia los resultados de los ensayos realizados en el laboratorio sean errados.
Posibilidad de reprocesos de actividades y aumento de carga operativa, quejas de los clientes, perdida de credibilidad de los resultados y afectación de la imagen del laboratorio ante los clientes. Producto de desviaciones en el procedimiento de la norma de ensayo aplicable,  uso de equipamiento que no cumpla las especificaciones técnicas, errores en el registro de toma de datos y/o en la digitación del informe, o cálculos errados en la emisión del informe y falta de competencia del personal. En consecuencia los resultados de los ensayos realizados en el laboratorio sean errados.</t>
  </si>
  <si>
    <t xml:space="preserve">     El riesgo afecta la imagen de la entidad internamente, de conocimiento general, nivel interno, de junta dircetiva y accionistas y/o de provedores</t>
  </si>
  <si>
    <t xml:space="preserve">El coordinador técnico, mensualmente verifica el cumplimiento de la precisión de los métodos de ensayo, realizando una comparación entre la diferencia de los resultados de una misma muestra y la precisión del método. Dicha verificación se registra en el formato GLAB-FM-148 Análisis para el aseguramiento de la validez de los resultados. Si los ensayos realizados no cumplen con la presión del método se realiza una retro alimentación a la (o) las personas que realizaron los ensayos y  se les solicita repetirlos con la contra muestra. Si al realizar nuevamente los ensayos  con la contra muestra aun no cumple con la precisión este laboratorista queda desautorizado para realizar dicho ensayo.
</t>
  </si>
  <si>
    <t>Cada  vez que se va a emitir un informe de ensayo el coordinador técnico, verifica que  la información  de los registros de toma de datos sean coherentes y que corresponda a la información  digitada, dejando como evidencia de la revisión  su  firma en el registro de toma datos y el  informe de ensayo. si encuentra alguna diferencia en la información se solicita la corrección en el registro de toma de datos al laboratorista y/o la corrección del informe según corresponda.</t>
  </si>
  <si>
    <t>Cada vez que se crea o se hace alguna modificación en los  formatos de informe de ensayo que  influya en  el  calculo de resultados , el  coordinador técnico,  realiza una validación de las formulas por medio de una verificación manual que se  registra en el formato GLAB-FM-104 "verificación manual hojas de cálculo" con el fin de evitar errores en los resultados. En caso de encontrar alguna desviación, el coordinador  técnico realizara las correcciones necesarias en el formato de informe de ensayo y  realizara la validación de las formulas nuevamente.</t>
  </si>
  <si>
    <t>Cada vez que va a ser instalado o reinstalado un equipamiento en el laboratorio, el auxiliar de equipos verifica que  cumpla con los requisitos especificados en la norma de ensayo revisando los resultados de verificaciones, comprobaciones intermedias  y/o calibración  según aplique, por medio de la plantilla GLAB-FM-111 Liberación de los informes de verificaciones, comprobaciones intermedias y certificados de calibración, si el equipamiento no cumple con los requisitos especificado queda en estado fuera de servicio y se solicita su mantenimiento (correctivo o ajuste según aplique) y se vuelve a verificar, si cumple las especificaciones técnica se pone en servicio de lo contario se reintegra al almacén general para su disposición final.</t>
  </si>
  <si>
    <t>Cada vez que se solicita un equipamiento menor (tamices, diales, termómetros, pie de rey entre otros) para su uso, el auxiliar de equipos, revisa que este en buen estado cuando lo entrega y cuando lo recibe, lo registra en el formato GLAB-FM-115 control y seguimiento de equipos, . en caso de encontrar que un equipo esta en mal estado se pone fuera de servicio hasta  que se verifique el correcto funcionamiento de este.</t>
  </si>
  <si>
    <t xml:space="preserve">Cada vez que ingresa una persona nueva, el auxiliar de acreditación verifica que la persona cumpla con la competencia exigida para el rol a desempeñar en el formato verificacion de las competencias del personal del laboratorio UAERMV GLAB-FM-137, con el fin de garantizar que el personal tenga la competencia requerida para el rol. Si el personal no cumple con la competencia requerida se rechasa su ingreso al laboratorio hasta que no cuente con la competencia. </t>
  </si>
  <si>
    <t>Incumplimiento en la fecha de entrega de los informes</t>
  </si>
  <si>
    <t>*Insuficiente personal por ausentismo laboral por enfermedad, licencias, renuncias, falta de presupuesto y/o demoras en la contratación del personal.
*Aumento en la demanda de los servicios
*Fallas en equipamiento
*Falta de claridad de las fechas de entrega de los informes
*falta de la solicitud del servicio de manera explicita ( acta de reunión, correo electrónico, orden de trabajo y /o el acuerdo de servicio)</t>
  </si>
  <si>
    <t>QUE? Posibilidad afectación de la imagen del laboratorio, quejas de los clientes, aumento de carga operativa y retraso en la prestación de los servicios del laboratorio 
COMO?  debido a Insuficiente personal por el ausentismo laboral enfermedad, licencias, renuncias, falta de presupuesto y/o demoras en la contratación del personal, aumento en la demanda de los servicios, falta de claridad de las fechas de entrega de los informes
PORQUE? Produce incumplimiento en la fecha de entrega de los informes
Posibilidad de afectación de la imagen del laboratorio, quejas de los clientes, aumento de carga operativa y retraso en la prestación de los servicios del laboratorio. Debido a Insuficiente personal por a el ausentismo laboral enfermedad, licencias, renuncias, falta de presupuesto y/o demoras en la contratación del personal, aumento en la demanda de los servicios, falta de claridad de las fechas de entrega de los informes. Produce incumplimiento en la fecha de entrega de los informes</t>
  </si>
  <si>
    <t>El líder operativo, mensualmente en la programación del personal GLAB-FM- 134 verifica que cada rol tenga un responsable principal y un relevo, con el fin de garantizar que todos los roles tengan un responsable sin ser afectado por el ausentismo, de no ser así se solicita al coordinador técnico que realice la programación del relevo.</t>
  </si>
  <si>
    <t>* Listar los ensayos realizados para la mezcla asflatica densa en claiente.
* Realizar el diagrama de flujo de la ejecución de cada uno de los ensayos.
*Describir el procedimiento como se realiza el ensayo, de acuerdo con la norma del Instituto Nacional deVías (INVIAS) 2013 aplicable para los ensayos y especificar los tiempos promedios de realización de cada actividad.
*Calcular la capacidad operativa instalada en el laboratorio para los roles de mezcla asfaltica</t>
  </si>
  <si>
    <t xml:space="preserve">* Diagramas de flujo de cada uno de los ensayos.
</t>
  </si>
  <si>
    <t>Lider de acreditación y/o auxiliar de acreditación</t>
  </si>
  <si>
    <t>Enviar los informes el mismo día que se termina de realizar el ensayo</t>
  </si>
  <si>
    <t>Los informes enviados al cliente en un termino máximo de 8 días luego del tiempo estipulado</t>
  </si>
  <si>
    <t>Cordinador ténico y/o auxiliar administrativo</t>
  </si>
  <si>
    <t>El auxiliar de equipos, mensualmente hace seguimiento al cronograma de aseguramiento de equipos del laboratorio UAERMV formato GLAB-FM-146, verificando que  las actividades ejecutadas corresponda con las programadas. En caso de encontrar que alguna actividad programada no fue ejecutadas se hace una inspección al funcionamiento del equipo si no presenta ninguna desviación se reprograma la actividad para el siguiente mes, de lo contrario se pone el equipo en estado fuera de uso, hasta garantizar su correcto funcionamiento.</t>
  </si>
  <si>
    <t>Cada vez que se genera una solicitud de servicio, el auxiliar administrativo verifica que exista un documento (acuerdo de servicio, orden de trabajo, acta o correo) entre las partes (cliente interno y laboratorio) en donde se establezcan los tiempos de entrega de resultados. Si  hay solicitudes de servicios en donde no se especifique los tiempos de entrega, el servicio no se prestara hasta que el documento cuente con el requisito anteriormente mencionado.</t>
  </si>
  <si>
    <t>12. Gestión de talento humano (GTHU)</t>
  </si>
  <si>
    <t>inconformidad de los servidores públicos</t>
  </si>
  <si>
    <t xml:space="preserve">Liquidación de la nómina fuera de los tiempos establecidos
Desconocimiento de manejo de la herramienta.
</t>
  </si>
  <si>
    <t>Posibilidad de pérdida de imagen del proceso de Gestión de Talento Humano por inconformidad de los servidores públicos debido a la liquidación de la nómina fuera de los tiempos establecidos.</t>
  </si>
  <si>
    <t xml:space="preserve">Pérdida de la integridad </t>
  </si>
  <si>
    <t>El servidor público designado verifica mensualmente al momento de ejecutar la liquidación de la nómina que su contenido corresponda con las situaciones administrativas (devengados y deducidos por concepto de salud, pensión y retención en la fuente) y demás novedades, a través de una comparación de los reportes generados por el aplicativo de nómina People Net – SIGEP,  frente al cálculo realizado en una matriz de Excel para la liquidación de la nómina, la cual reposará como evidencia de la verificación realizada, con el fin de corroborar que los registros de las situaciones administrativas incluidos en el aplicativo sean correctos.</t>
  </si>
  <si>
    <t>El funcionario encargado de la nómina solicita apoyo al proceso de SIT para la revisión y ajustes de las inconsistencias encontradas sobre la liquidación de la nómina que tengan que ver con la parametrización</t>
  </si>
  <si>
    <t>Solicitud mesa de ayuda del proveedor Heinsohn.</t>
  </si>
  <si>
    <t>Profesional Especializado y técnico Operativo de Talento Humano.</t>
  </si>
  <si>
    <t xml:space="preserve">El servidor público designado compara mensualmente el reporte general de deducidos generado por el sistema People Net- SIGEP, frente al reporte individual de descuentos y soportes de libranza u embargos, con el fin de que operen de manera correcta; en caso de encontrar una diferencia se revisará nuevamente la inclusión de las novedades, quedando como evidencia cada uno de los reportes generados y los soportes de las libranzas y embargos.
</t>
  </si>
  <si>
    <t>El servidor público designado anualmente proyecta la circular con el cronograma de apertura y cierre de novedades que afectan la nomina, con el propósito de dar cumplimiento a la liquidación de la nomina en cada periodo de forma oportuna. Como evidencia se encuentra la circular de apertura y cierre de novedades que afectan la nomina.</t>
  </si>
  <si>
    <t xml:space="preserve">Perdida de credibilidad y confianza de las partes interesadas </t>
  </si>
  <si>
    <t>El Líder asignado por la Dirección General como responsable de coordinar el desarrollo del SG-SST, se reúne trimestralmente con su equipo de trabajo para revisar el nivel de avance de ejecución del Plan Anual de Seguridad y salud en el Trabajo -PASST, dejando como evidencia un acta de reunión y el cronograma de seguimiento del PASST que presenta el porcentaje de avance.
En caso de evidenciar incumplimientos en las actividades definidas en el Plan Anual de Seguridad y salud en el Trabajo -PASST, se ejecutarán reuniones extraordinarias con el personal encargado del área de SST, para ser informado al Comité de Seguridad y salud en el Trabajo, estableciendo alertas y determinando plazos para la ejecución de actividades, dejando como evidencia las actas de reunión.</t>
  </si>
  <si>
    <t>Realizar la actualización de la documentación del proceso de Gestión de talento Humano en lo relacionado con el SG-SST incorporando el cumplimiento a los requisitos mínimos.</t>
  </si>
  <si>
    <t>El Líder asignado por la Dirección General como responsable de coordinar el diseño e implementación del SG-SST.</t>
  </si>
  <si>
    <t>Actas de Reunión</t>
  </si>
  <si>
    <t>Cada vez que se requiera</t>
  </si>
  <si>
    <t>Incluir los requisitos incumplidos en el Plan Anual de Trabajo de Seguridad y Salud en el Trabajo para su ejecución y seguimiento.</t>
  </si>
  <si>
    <t xml:space="preserve"> Plan Anual de Trabajo de Seguridad y Salud en el Trabajo actualizado.</t>
  </si>
  <si>
    <t>El Líder asignado por la Dirección General como responsable de coordinar el desarrollo del SG-SST  se reunirá trimestralmente con los integrantes del Comité de Seguridad y salud en el Trabajo (Secretaria General, Gerente GASA, Profesional Especializado del Proceso de Talento Humano, asesores de la Secretaria General y colaboradores de SST) con el propósito de revisar el estado de implementación, novedades y oportunidades de mejora para articular y socializar las directrices en materia de seguridad y salud en el trabajo. Se deja como evidencia un acta de reunión con los temas relevantes de la reunión.
En caso de evidenciar retrasos en la implementación de acciones a cargo de las dependencias se procederá a concertar compromisos con los jefes de las mismas, para su cierre respectivo, dejando como evidencia los compromisos en el acta de reunión.</t>
  </si>
  <si>
    <t>El Profesional Universitario del proceso de Gestión de Talento Humano se reúne trimestralmente con el Profesional Especializado de Gestión de Talento Humano, para verificar el cumplimiento de las acciones en el Plan Institucional de Formación y Capacitación – PIFC, y el Plan de Estímulo e incentivos, con la finalidad de comunicar las situaciones imprevistas que afecten el cumplimiento oportuno de las actividades, dejando como evidencia un acta de reunión. 
En caso de evidenciar retrasos o necesidades de modificación de los mismos, se presentan las solicitudes ante el equipo de trabajo o la Secretaria General realizando la correspondiente modificación de los planes, dejando como evidencia un acta de reunión.</t>
  </si>
  <si>
    <t>Presentar solicitudes de modificación de los planes, aprobarlas y hacerles el debido seguimiento</t>
  </si>
  <si>
    <t>Actas de Reunión  y soportes de modificación del cronograma.</t>
  </si>
  <si>
    <t>Profesional Universitario del Proceso de Gestión de Talento Humano</t>
  </si>
  <si>
    <t>El profesional Especializado del Proceso de Gestión de Talento Humano, realizará una reunión trimestral de seguimiento al desarrollo de la ejecución de los diferentes planes, con el propósito de revisar los avances y dificultades presentados en la ejecución y evaluación de las novedades encontradas, dejando como evidencias un acta de reunión.
En caso de presentar dificultades que superen su capacidad funcional, se reunirá con el Secretario(a) General para dar a conocer la situación y encontrar la solución más adecuada.</t>
  </si>
  <si>
    <t>13. Gestión ambiental (GAM)</t>
  </si>
  <si>
    <t xml:space="preserve">Por sanción de un ente regulador al incumplir con la legislacion ambiental aplicable a la entidad </t>
  </si>
  <si>
    <t>Desconocimiento en los lineamientos de los colaboradores ambientales
Deficiencia en el seguimiento y control de los criterios ambientales en los diferentes procesos
Inadecuada implementación de las medidas de control y seguimiento ambiental en las sedes de la Entidad</t>
  </si>
  <si>
    <t xml:space="preserve">
Posibilidad de afectación Economica y Reputacional por sanción de un ente regulador al incumplir con la legislacion ambiental vigente aplicable a la entidad por el desconocimiento en los lineamientos de los colaboradores ambientales, deficiencia en el seguimiento y control de los criterios ambientales en los diferentes procesos, y la inadecuada implemntacion de las medidas de control y seguimiento ambiental en las sedes de la Entidad. </t>
  </si>
  <si>
    <t>El gerente GASA designa al coordinador (a) GAM para verificar bimensualmente que se cumplan las sensibilizaciones impartidas sobre los linemaientos ambientales establecidos en el cronograma y como evidencia queda el análisis de los resultados de la encuesta que se realizaron en las sensibilizaciones, en caso que los resultados de la encuenta no superen el 70% se repite la sensibilización.</t>
  </si>
  <si>
    <t>Realizar dos autoevaluaciones al cumplimiento del PIGA y de la legislación ambiental en la UAERMV de conformidad a las visitas anuales realizadas por la SDA</t>
  </si>
  <si>
    <t>Gerente GASA
Coordinador GAM</t>
  </si>
  <si>
    <t>Plan de acción sobre las debilidades encontradas</t>
  </si>
  <si>
    <t xml:space="preserve"> Plan de mejoramiento aprobado y ejecutado</t>
  </si>
  <si>
    <t>Gerente Ambiental, Social y Atencion al Usuario</t>
  </si>
  <si>
    <t>El coordinador (a) GAM designado por el gerente GASA revisa de manera bimestral que los puntos de control y evidencia de aplicacion de requisitos legales  establecidos en el normograma del proceso se esten llevando a cabo,por su parte  el gerente GASA valida que esta información sea verás en el la mesa de apoyo del CIDG para el componente ambiental  correspondiente, como evidencia queda el acta de reunión de la revisión efectuada. 
En caso que se identifiquen anomalías en el cumplimiento del normograma, se informa en esta mesa de apoyo del CIGD para el componente ambiental, en donde se toman las acciones pertinentes  a mas tardar 10 días después de realizada la reunión.</t>
  </si>
  <si>
    <r>
      <rPr>
        <b/>
        <sz val="12"/>
        <color theme="1"/>
        <rFont val="Arial"/>
        <family val="2"/>
      </rPr>
      <t>El profesional desganado por el Gerente GASA</t>
    </r>
    <r>
      <rPr>
        <sz val="12"/>
        <color theme="1"/>
        <rFont val="Arial"/>
        <family val="2"/>
      </rPr>
      <t xml:space="preserve"> ( coordinador equipo PIGA) realizará al menos dos visitas de seguimiento al </t>
    </r>
    <r>
      <rPr>
        <b/>
        <sz val="12"/>
        <color theme="1"/>
        <rFont val="Arial"/>
        <family val="2"/>
      </rPr>
      <t>mes a cada</t>
    </r>
    <r>
      <rPr>
        <sz val="12"/>
        <color theme="1"/>
        <rFont val="Arial"/>
        <family val="2"/>
      </rPr>
      <t xml:space="preserve"> una de las sedes de la entidad, para </t>
    </r>
    <r>
      <rPr>
        <b/>
        <sz val="12"/>
        <color theme="1"/>
        <rFont val="Arial"/>
        <family val="2"/>
      </rPr>
      <t>validar</t>
    </r>
    <r>
      <rPr>
        <sz val="12"/>
        <color theme="1"/>
        <rFont val="Arial"/>
        <family val="2"/>
      </rPr>
      <t xml:space="preserve"> la correcta implementación de los controles operacionales. Lo anterior se </t>
    </r>
    <r>
      <rPr>
        <b/>
        <sz val="12"/>
        <color theme="1"/>
        <rFont val="Arial"/>
        <family val="2"/>
      </rPr>
      <t>evidenciará</t>
    </r>
    <r>
      <rPr>
        <sz val="12"/>
        <color theme="1"/>
        <rFont val="Arial"/>
        <family val="2"/>
      </rPr>
      <t xml:space="preserve"> por medio de informe mensual del Coordinador GAM dirigido al Gerente GASA con el resultado de las visitas realizadas. 
En caso que se identifiquen anomalías se procede a informar al supervisor del contrato para tomar las medidas correctivas necesarias.</t>
    </r>
  </si>
  <si>
    <t xml:space="preserve">Derrame de hidrocarburos y sus derivados que afecten el suelo y el agua </t>
  </si>
  <si>
    <t>Debilidades en la información preventiva para evitar la presentación de derrames de sustancias peligrosas.
Exceso de confianza en la manipulacion de sustancias con caracteristicas de peligrosidad y laoperacion de elementos en las actividades de mantenimiento de maquinaria y equipo</t>
  </si>
  <si>
    <t>Posibilidad de afectacion economica y reputacional por presentacion de accidentes ambientales por derrames de hidrocraburos y sus derivados que efecten el sueleo y el agua debido a  debilidades en la información preventiva para evitar la presentación de derrames de sustancias peligrosas y/o exceso de confianza en la manipulacion de sustancias con caracteristicas de peligrosidad y laoperacion de elementos en las actividades de mantenimiento de maquinaria y equipo</t>
  </si>
  <si>
    <r>
      <rPr>
        <b/>
        <sz val="12"/>
        <color theme="1"/>
        <rFont val="Arial"/>
        <family val="2"/>
      </rPr>
      <t>El Gerente GAS</t>
    </r>
    <r>
      <rPr>
        <sz val="12"/>
        <color theme="1"/>
        <rFont val="Arial"/>
        <family val="2"/>
      </rPr>
      <t xml:space="preserve">A designa al coordinador (a) GAM para </t>
    </r>
    <r>
      <rPr>
        <b/>
        <sz val="12"/>
        <color theme="1"/>
        <rFont val="Arial"/>
        <family val="2"/>
      </rPr>
      <t>verificar bimestralmente</t>
    </r>
    <r>
      <rPr>
        <sz val="12"/>
        <color theme="1"/>
        <rFont val="Arial"/>
        <family val="2"/>
      </rPr>
      <t xml:space="preserve"> la efectividad de las sensibiliaciones impartidas sobre los lineamientos de prevención y atencion de derrames de sustancias peligrosas en sedes y frentes de obra, como </t>
    </r>
    <r>
      <rPr>
        <b/>
        <sz val="12"/>
        <color theme="1"/>
        <rFont val="Arial"/>
        <family val="2"/>
      </rPr>
      <t>evidencia</t>
    </r>
    <r>
      <rPr>
        <sz val="12"/>
        <color theme="1"/>
        <rFont val="Arial"/>
        <family val="2"/>
      </rPr>
      <t xml:space="preserve"> será el análisis de resultados de las evaluaciones que se realizan en las sensibilizaciones.
</t>
    </r>
    <r>
      <rPr>
        <b/>
        <sz val="12"/>
        <color theme="1"/>
        <rFont val="Arial"/>
        <family val="2"/>
      </rPr>
      <t xml:space="preserve">En caso que </t>
    </r>
    <r>
      <rPr>
        <sz val="12"/>
        <color theme="1"/>
        <rFont val="Arial"/>
        <family val="2"/>
      </rPr>
      <t>los resultados de la evaluación, no supere el 70% de las respuestas correctas, se repite la sensibilización.</t>
    </r>
  </si>
  <si>
    <t>Divulgar piezas comunicativas que sensibilicen a los colaboradores sobre el manejo y manipulacion de sustancias peligrosas</t>
  </si>
  <si>
    <t>Gerencia GASA
Coordinador SG-SST</t>
  </si>
  <si>
    <t>Piezas publicadas</t>
  </si>
  <si>
    <t>mensual</t>
  </si>
  <si>
    <r>
      <rPr>
        <b/>
        <sz val="12"/>
        <color theme="1"/>
        <rFont val="Arial"/>
        <family val="2"/>
      </rPr>
      <t xml:space="preserve">Los profesionales ambientales </t>
    </r>
    <r>
      <rPr>
        <sz val="12"/>
        <color theme="1"/>
        <rFont val="Arial"/>
        <family val="2"/>
      </rPr>
      <t xml:space="preserve">designados por el Gerente GASA, </t>
    </r>
    <r>
      <rPr>
        <b/>
        <sz val="12"/>
        <color theme="1"/>
        <rFont val="Arial"/>
        <family val="2"/>
      </rPr>
      <t>verifican</t>
    </r>
    <r>
      <rPr>
        <sz val="12"/>
        <color theme="1"/>
        <rFont val="Arial"/>
        <family val="2"/>
      </rPr>
      <t xml:space="preserve"> las actividades de manejo de sustancias peligrosas en la sedes operativa y de producción como en frentes de obra en intervención, con el fin de evaluar prácticas y establecer si es el caso, oportunidades de mejora, a través de inspección </t>
    </r>
    <r>
      <rPr>
        <b/>
        <sz val="12"/>
        <color theme="1"/>
        <rFont val="Arial"/>
        <family val="2"/>
      </rPr>
      <t>trimestral,</t>
    </r>
    <r>
      <rPr>
        <sz val="12"/>
        <color theme="1"/>
        <rFont val="Arial"/>
        <family val="2"/>
      </rPr>
      <t xml:space="preserve"> la </t>
    </r>
    <r>
      <rPr>
        <b/>
        <sz val="12"/>
        <color theme="1"/>
        <rFont val="Arial"/>
        <family val="2"/>
      </rPr>
      <t>evidencia</t>
    </r>
    <r>
      <rPr>
        <sz val="12"/>
        <color theme="1"/>
        <rFont val="Arial"/>
        <family val="2"/>
      </rPr>
      <t xml:space="preserve"> son los formatos diligenciados GAM-FM-012 de las prácticas para  la prevención de accidentes ambientales.
</t>
    </r>
    <r>
      <rPr>
        <b/>
        <sz val="12"/>
        <color theme="1"/>
        <rFont val="Arial"/>
        <family val="2"/>
      </rPr>
      <t xml:space="preserve">En el caso </t>
    </r>
    <r>
      <rPr>
        <sz val="12"/>
        <color theme="1"/>
        <rFont val="Arial"/>
        <family val="2"/>
      </rPr>
      <t>que se evidencie prácticas inadecuadas que pueden generar un accidentes, se detine la actividad, se debe volver a socializar los lineamientos establecidos y nuevamente se aplica la herramienta.</t>
    </r>
  </si>
  <si>
    <t>14. Gestión documental (GDOC)</t>
  </si>
  <si>
    <t>Toma de decisiones erradas o sanciones de parte de los entes de control ante la falta de evidencia, y la Perdida de Información al no tener los expedientes debidamente conformados</t>
  </si>
  <si>
    <t>Inadecuada disposición de los archivos de gestión en las dependencias y procesos de la Entidad, Así como, deterioro físico por inadecuada manipulación o disposición de los documentos al no cumplir con las condiciones ambientales de almacenamiento, así como, desorganización en la conformación de los expedientes de las dependencias y en la elaboración y control de los inventarios documentales.</t>
  </si>
  <si>
    <t>El servidor público o contratista designado del proceso Gestión Documental, solicita cuatrimestralmente  a través de comunicación oficial los inventarios documentales actualizados a las dependencias de la Entidad, con el fin de velar por la adecuada administración y disposición de los mismos, acorde con la aplicación de las TRD. Así mismo, el colaborador designado verificará los inventarios  recibidos estén acorde con las TRD, para posteriormente solicitar su publicación en la Intranet de la Entidad. La evidencia es la comunicación oficial  remitida a las dependencias solicitando la actualización de los inventarios y la publicación de los inventarios documentales en la Intranet UMV.
En caso de evidenciar inconsistencias en los inventarios documentales recibidos, se procederá a requerir por correo electrónico a los responsables de las dependencias, para que se realicen los ajustes correspondientes</t>
  </si>
  <si>
    <t xml:space="preserve">Realizar el acompañamiento a las dependencias  para la correcta aplicación de las TRD </t>
  </si>
  <si>
    <t>Colaboradores designados proceso GDOC</t>
  </si>
  <si>
    <t xml:space="preserve">Actas de sensibilización y expedientes organizados de acuerdo con las TRD </t>
  </si>
  <si>
    <t>Informar al proceso de Control Disciplinario Interno la situación identificada, para que se tomen la medidas necesarias.</t>
  </si>
  <si>
    <t xml:space="preserve">Comunicación remitida </t>
  </si>
  <si>
    <t>Secretaria General -Proceso GDOC</t>
  </si>
  <si>
    <t>El profesional designado del proceso gestión documental revisa trimestralmente el monitoreo de las condiciones ambientales del archivo central dando aplicación a los aspectos descritos en el Sistema Integrado de Conservación, como evidencia de esta revisión quedará el informe de medición de condiciones ambientales en los diferentes espacios donde se conserva archivo, presentado a la Secretaria General. 
En caso de evidenciar inconsistencias que lleven a la perdida de información o documentos se generará las alertas correspondientes en reunión al Comité de Gestión y Desempeño Institucional, para proceder a la toma de decisiones y ajustes a que haya lugar.</t>
  </si>
  <si>
    <t xml:space="preserve">Implementar las acciones necesarias para el cumplimiento de los programas del SIC </t>
  </si>
  <si>
    <t>Registro de las acciones adelantadas durante el periodo</t>
  </si>
  <si>
    <t>Realizar el proceso correspondiente para la restauración de los documentos que presenten deterioro o perdida de información por manejo inadecuado o condiciones ambientales no optimas</t>
  </si>
  <si>
    <t xml:space="preserve">Documento restaurado </t>
  </si>
  <si>
    <t xml:space="preserve"> Perdida de confianza y credibilidad </t>
  </si>
  <si>
    <t xml:space="preserve">Fallas en el proceso de copias de seguridad del aplicativo, asi como  no aplicación del procedimiento establecido para el trámite de las comunicaciones en la Entidad.
Inadecuada manipulación, alteración o pérdida de documentación física o electrónica por parte de los colaboradores de la Entidad.
</t>
  </si>
  <si>
    <t>Posibilidad de afectación reputacional por perdida de confianza y credibilidad debido a la recepción, tramite, distribución y custodia de información fuera de la normatividad y procedimiento establecido para el tramite de las comunicaciones de la entidad.</t>
  </si>
  <si>
    <t>El colaborador designado por la Secretaria General del proceso Gestión documental cuatrimestralmente solicita la generación automática de las copias de seguridad del aplicativo ORFEO al proceso de Infraestructura Tecnológica a través de correo electrónico (mesa de ayuda); Así mismo, el colaborador designado por el proceso verifica  que la información se encuentre completa en relación  a las copias de seguridad de ORFEO , con el fin de garantizar el respaldo de la información electrónica almacenada en el aplicativo para evitar su pérdida. Como evidencia del control quedarán actas de reunión de la verificación del Back-Up  y  los correos remitidos a la mesa de ayuda y los pantallazos de los Backups realizados  aplicativo ORFEO.
En caso de identificar inconsistencias en el proceso se debe establecer un plan de contingencia para los repositorios, del cual quedará evidencia y se realizará el correspondiente seguimiento.</t>
  </si>
  <si>
    <t>Realizar 2 copias de seguridad del aplicativo ORFEO</t>
  </si>
  <si>
    <t>Colaboradores designados proceso GDOC y profesionales proceso GSIT</t>
  </si>
  <si>
    <t>Correos  con la información de los Backups de ORFEO /
Actas de verificación</t>
  </si>
  <si>
    <t xml:space="preserve">Se realiza una copia de seguridad en la nube de la entidad diarimente y se realiza una copia de seguridad en otra máquina de la nube que se baja en físico a un servidor de la Entidad semanalmente a las bases de datos.
</t>
  </si>
  <si>
    <t>Copias de Seguridad de bases de datos en la nube</t>
  </si>
  <si>
    <t xml:space="preserve">El servidor público o colaborador designado del proceso gestión documental  genera mensualmente  un reporte de las estadísticas de finalización de los trámites  en ORFEO  ; Así mismo, verifica por dependencias el número de radicados sin finalizar, para informar  a los usuarios  a través de correo electrónico las estadísticas de Orfeo, con el fin de evidenciar el estado de los trámites  por dependencias y reducir los trámites pendientes de finalización. Como evidencia se dejan los reportes de las estadísticas de trámites en Orfeo.
En caso de evidenciar documentos que no estén incluidos en un expediente y que estén pendientes por  finalizar, se informará a los lideres de procesos a través de correo electrónico dichas estadísticas para proceder a realizar mesas de trabajo con los usuarios que  tengan mayor número de radicados sin finalizar con el fin de prestar acompañamiento para el cierre de los mismos. </t>
  </si>
  <si>
    <t>Informar  a los usuarios  y  lideres de las dependencias  las estadisticas de finalización de los trámites en Orfeo.</t>
  </si>
  <si>
    <t>Colaborador designados proceso GDOC</t>
  </si>
  <si>
    <t>Estadisticas de finalización de los trámites Orfeo/ comunicaciones oficiales remitidas a los lideres de las dependencias</t>
  </si>
  <si>
    <t>Realizar plan de contingencia para asociar documentos de salida a documentos de entrada</t>
  </si>
  <si>
    <t>Plan de contingencia elaborado</t>
  </si>
  <si>
    <t>El servidor público o colaborador responsable del proceso gestión documental, al momento del retiro de un funcionario o contratista de la Entidad, tramita el Paz y Salvo, verificando que el usuario no tenga radicados pendientes en sus carpetas de entrada, salida, internos, devueltos, personales e informados, con el fin de evidenciar la finalización de los trámites de comunicaciones a cargo de los colaboradores de la Entidad.
En caso de evidenciar radicados pendientes sin finalizar, no se procederá a la firma del paz y salvo hasta que el usuario se haya puesto al día con los mismos. Como soporte reposará una matriz de verificación de paz y salvos.</t>
  </si>
  <si>
    <t>El servidor público o colaborador responsable del proceso gestión documental, al momento de realizar el préstamo de carpetas del archivo central, diligencia el formato "Documentos Afuera" y verifica que se entregue la documentación foliada, con el fin de prevenir la pérdida o alteración de los archivos, bien sea por inclusión o sustracción de información. Para el caso de hacer el préstamo de manera virtual  el  colaborador verifica  a través de la matriz de prestamos que el expediente se encuentre completo para su respectiva consulta,  y se le asigna el tiempo de acceso a los expedientes conforme al  procedimiento GDO-PR-004 consulta y prestamos documentales.
Al momento de realizar la entrega de los documentos, se verifica nuevamente la foliación y se diligencia la entrega en el formato "Documento Afuera". En caso de evidenciar perdida o alteración de los archivos, se solicita la corrección del expediente al servidor público o colaborador y en caso de ser necesario se realiza un informe en el que consta la alteración del expediente dirigido a la Secretaría General para lo de su competencia.
Como evidencia se deja los formatos GDO-FM-015, para los casos en físico, y  para los prestamos magnéticos se deja la base de datos de prestamos documentales actualizada.</t>
  </si>
  <si>
    <t>15. Gestión jurídica (GJUR)</t>
  </si>
  <si>
    <t xml:space="preserve">Condenas por falta de control y seguimiento a los términos procesales </t>
  </si>
  <si>
    <t>Falta de comunicación interna o inoportuna respecto de actividades procesales
Inoportunidad en la radicación de correspondencia externa o en la solicitud de información a otras dependencias de la entidad</t>
  </si>
  <si>
    <r>
      <rPr>
        <b/>
        <sz val="12"/>
        <rFont val="Arial"/>
        <family val="2"/>
      </rPr>
      <t>Posibilidad</t>
    </r>
    <r>
      <rPr>
        <sz val="12"/>
        <rFont val="Arial"/>
        <family val="2"/>
      </rPr>
      <t xml:space="preserve"> de afectación Reputacional y económica</t>
    </r>
    <r>
      <rPr>
        <b/>
        <sz val="12"/>
        <rFont val="Arial"/>
        <family val="2"/>
      </rPr>
      <t xml:space="preserve"> por condenas</t>
    </r>
    <r>
      <rPr>
        <sz val="12"/>
        <rFont val="Arial"/>
        <family val="2"/>
      </rPr>
      <t xml:space="preserve"> que se derivan de  falta de control y seguimiento a los términos procesales, </t>
    </r>
    <r>
      <rPr>
        <b/>
        <sz val="12"/>
        <rFont val="Arial"/>
        <family val="2"/>
      </rPr>
      <t>debido</t>
    </r>
    <r>
      <rPr>
        <sz val="12"/>
        <rFont val="Arial"/>
        <family val="2"/>
      </rPr>
      <t xml:space="preserve"> a falta de comunicación interna o inoportuna respecto de actividades procesales, así como inoportunidad en la radicación de correspondencia externa o solicitudes de información a otras dependencias de la entidad</t>
    </r>
  </si>
  <si>
    <r>
      <t xml:space="preserve">El jefe de la OAJ o la persona que este designe, </t>
    </r>
    <r>
      <rPr>
        <b/>
        <sz val="12"/>
        <color theme="1"/>
        <rFont val="Arial"/>
        <family val="2"/>
      </rPr>
      <t>verificará trimestralmente</t>
    </r>
    <r>
      <rPr>
        <sz val="12"/>
        <color theme="1"/>
        <rFont val="Arial"/>
        <family val="2"/>
      </rPr>
      <t xml:space="preserve"> que los apoderados de la entidad tengan actualizado el Sistema de Información de Procesos Judiciales - SIPROJ WEB, a través de un informe de control y seguimiento en el que se dará cuenta del estado de cada proceso y la actualización por parte de los apoderados.  
</t>
    </r>
    <r>
      <rPr>
        <b/>
        <sz val="12"/>
        <color theme="1"/>
        <rFont val="Arial"/>
        <family val="2"/>
      </rPr>
      <t>En caso</t>
    </r>
    <r>
      <rPr>
        <sz val="12"/>
        <color theme="1"/>
        <rFont val="Arial"/>
        <family val="2"/>
      </rPr>
      <t xml:space="preserve"> de encontrar incumplimiento en el estado de actualización del SIPROJ WEB, se informará al/la Jede de la OAJ por medio de correo electrónico para que requiera al abogado  y adelante las actuaciones a que haya lugar. </t>
    </r>
    <r>
      <rPr>
        <b/>
        <sz val="12"/>
        <color theme="1"/>
        <rFont val="Arial"/>
        <family val="2"/>
      </rPr>
      <t>Como evidencia se tiene el informe trimestral de SIPROJ WEB.</t>
    </r>
  </si>
  <si>
    <t>Actualización  del sistema de información  SIPROJ WEB</t>
  </si>
  <si>
    <t>Colaboradores y Profesional Especializado del área.</t>
  </si>
  <si>
    <t>Informe sobre el estado de actualización del procesos en SIPROJ WEB</t>
  </si>
  <si>
    <t xml:space="preserve">Trimestralmente durante la vigencia </t>
  </si>
  <si>
    <t>Reiterar la solicitud por parte del jefe de la OAJ</t>
  </si>
  <si>
    <t>Memorando u oficio remisorio.</t>
  </si>
  <si>
    <t>Jefe Oficina Asesora Jurídica</t>
  </si>
  <si>
    <r>
      <t xml:space="preserve">El jefe de la OAJ o la persona que este designe, </t>
    </r>
    <r>
      <rPr>
        <b/>
        <sz val="12"/>
        <color theme="1"/>
        <rFont val="Arial"/>
        <family val="2"/>
      </rPr>
      <t>revisará mensualment</t>
    </r>
    <r>
      <rPr>
        <sz val="12"/>
        <color theme="1"/>
        <rFont val="Arial"/>
        <family val="2"/>
      </rPr>
      <t xml:space="preserve">e el estado de la correspondencia interna y externa relacionada con solicitudes documentales o de información que se haya requerido como insumo para la defensa judicial de la entidad, a través de una matriz de control de correspondencia en la que se dará cuenta de la fecha de radicación y la fecha de respuesta (si la hay), así </t>
    </r>
    <r>
      <rPr>
        <u/>
        <sz val="12"/>
        <color theme="1"/>
        <rFont val="Arial"/>
        <family val="2"/>
      </rPr>
      <t>como la oportunidad</t>
    </r>
    <r>
      <rPr>
        <sz val="12"/>
        <color theme="1"/>
        <rFont val="Arial"/>
        <family val="2"/>
      </rPr>
      <t xml:space="preserve"> en la que dieron estas dos para el </t>
    </r>
    <r>
      <rPr>
        <u/>
        <sz val="12"/>
        <color theme="1"/>
        <rFont val="Arial"/>
        <family val="2"/>
      </rPr>
      <t xml:space="preserve">cumplimiento </t>
    </r>
    <r>
      <rPr>
        <sz val="12"/>
        <color theme="1"/>
        <rFont val="Arial"/>
        <family val="2"/>
      </rPr>
      <t>de la actividad procesal en la que se requirió.</t>
    </r>
    <r>
      <rPr>
        <b/>
        <sz val="12"/>
        <color theme="1"/>
        <rFont val="Arial"/>
        <family val="2"/>
      </rPr>
      <t xml:space="preserve"> En caso de encontrar</t>
    </r>
    <r>
      <rPr>
        <sz val="12"/>
        <color theme="1"/>
        <rFont val="Arial"/>
        <family val="2"/>
      </rPr>
      <t xml:space="preserve"> que la información y/o documentación no se requirió de manera oportuna por parte del apoderado, se informará al/la Jefe de la OAJ por medio de correo electrónico para que requiera al abogado  y se adelanten las actuaciones a que haya lugar. </t>
    </r>
    <r>
      <rPr>
        <b/>
        <sz val="12"/>
        <color theme="1"/>
        <rFont val="Arial"/>
        <family val="2"/>
      </rPr>
      <t>Como evidencia</t>
    </r>
    <r>
      <rPr>
        <sz val="12"/>
        <color theme="1"/>
        <rFont val="Arial"/>
        <family val="2"/>
      </rPr>
      <t xml:space="preserve"> se tiene la matriz de control de correspondencia.</t>
    </r>
  </si>
  <si>
    <t xml:space="preserve">Revisión de oportunidad en la solicitud de información para procesos judiciales </t>
  </si>
  <si>
    <t>Colaboradores y Auxiliar administrativo del área.</t>
  </si>
  <si>
    <t>Matriz de control de correspondencia</t>
  </si>
  <si>
    <t xml:space="preserve">Mensualmente durante la vigencia </t>
  </si>
  <si>
    <t>16. Control, evaluación y mejora de la gestión  (CEM)</t>
  </si>
  <si>
    <t>Incumplimiento de los términos de ley y fechas establecidas en el cronograma de actividad programadas de entregables OCI</t>
  </si>
  <si>
    <t>Demora en la revisión y verificación de los contenidos de los informes por parte de Jefe OCI y de los ajustes posteriores por parte el equipo de control interno.</t>
  </si>
  <si>
    <t xml:space="preserve">Posibilidad de demorar la entrega de los informes internos y externos que produce la OCI fuera de los términos de ley, afectando reputacionalmente la imagen de la dependencia y la entidad. 
Debido al Incumplimiento de los términos de ley y fechas establecidas en el ccronograma de actividad programadas de entregables OCI, y por la demora en la revisión y verificación de los contenidos de los informes por parte de Jefe OCI y de los ajustes posteriores por parte el equipo de control interno.
</t>
  </si>
  <si>
    <r>
      <t xml:space="preserve">Jefe de Control interno en </t>
    </r>
    <r>
      <rPr>
        <b/>
        <sz val="12"/>
        <color theme="1"/>
        <rFont val="Arial"/>
        <family val="2"/>
      </rPr>
      <t xml:space="preserve">reunión trimestral </t>
    </r>
    <r>
      <rPr>
        <sz val="12"/>
        <color theme="1"/>
        <rFont val="Arial"/>
        <family val="2"/>
      </rPr>
      <t>con el equipo de trabajo OCI verifica si se  presentaron atrasos y se identifican dificultades para el cumplimiento de actividades programadas de entregables OCI, en el caso de ejecutar otras actividades no programadas. 
Si se presentan atrasos se priorizarán las actividades críticas que deben ejecutarse y se designarán o se redistribuyen conforme a la experticia del Equipo OCI para su cumplimiento.
Como evidencia se tiene el acta de reunión y/o correos electrónicos institucionales donde se remiten las actividades priorizadas para su ejecución.</t>
    </r>
  </si>
  <si>
    <t>Hacer seguimiento al cronograma de actividad programadas de entregables OCI</t>
  </si>
  <si>
    <t>Equipo OCi</t>
  </si>
  <si>
    <t>*Informes de ley externos e internos entregados oportunamente
*Acta de reunión OCI
*Chats de reuniones virtuales Teams.</t>
  </si>
  <si>
    <t>Priorizar los informes de Ley sobre los informes internos, y solicitar plazo al CICCI para la presentación</t>
  </si>
  <si>
    <t>Comunicación Oficial</t>
  </si>
  <si>
    <t>Jefe OCI</t>
  </si>
  <si>
    <r>
      <t xml:space="preserve">El profesional  designado por Jefe de Control Interno, </t>
    </r>
    <r>
      <rPr>
        <b/>
        <sz val="12"/>
        <color theme="1"/>
        <rFont val="Arial"/>
        <family val="2"/>
      </rPr>
      <t>revisa trimestralmente,</t>
    </r>
    <r>
      <rPr>
        <sz val="12"/>
        <color theme="1"/>
        <rFont val="Arial"/>
        <family val="2"/>
      </rPr>
      <t xml:space="preserve"> el cumplimiento de las actividades programadas en las diferentes herrramientas de gestión del proceso CEM que deben reportarse internamente conforme a su frencuencia de entrega.
En caso de identificar actividades incumplidas se alertará por correo electrónico institucional a Jefe OCI con copia al colaborador del Equipo OCI involucrado, para tomar las medidas pertinentes en cuanto dar prioridad al entregable o si es posible reprogramar la actividad.
Como  evidencia las alertas generadas por correo electrónico institucional  informando a Jefe OCI y al colaborador del Equipo OCI.</t>
    </r>
  </si>
  <si>
    <t>Verficar los avances trimestrales del Equipo  OCI al cumplimiento de las actividades programadas de entregables OCI</t>
  </si>
  <si>
    <t>Enlace OCI
Personal designado para medir resultado del indicadores</t>
  </si>
  <si>
    <t>ENTREGABLES:
* Avance trimestral del Plan de Acción CEM
*Avance trimestral del PAA - Plan Anual de Auditorías 
* Avance trimestral de Indicadores de gestión CEM
* Avance trimestral del Monitoreo de Riesgos CEM
* Avance trimestral Plan de Adecuación y Sostenibilidad</t>
  </si>
  <si>
    <t>trimestral</t>
  </si>
  <si>
    <t xml:space="preserve">Insuficiencia de personal (servidores públicos y contratistas colaboradores) en la OCI, que apoye la ejecución las actividades del PAA-Plan Anual de Auditorías </t>
  </si>
  <si>
    <t>Ejecución de actividades no contempladas inicialmente en el Plan Anual de Auditorías aprobado por el CICCI, que afectan el cronograma y la oportunidad</t>
  </si>
  <si>
    <t>Posibilidad de Incumplir la ejecución del PAA-Plan Anual de Auditorias de la vigencia, afectando reputacionalmente la imagen de la dependencia y la entidad. 
Debido a la Insuficiencia de personal (servidores públicos y contratistas colaboradores) en la OCI, que apoye la ejecución las actividades del PAA-Plan Anual de Auditorías y por la Ejecución de actividades no contempladas inicialmente en el Plan Anual de Auditorías aprobado por el CICCI, que afectan el cronograma y la oportunidad.</t>
  </si>
  <si>
    <r>
      <t xml:space="preserve">Jefe de Control Interno, </t>
    </r>
    <r>
      <rPr>
        <b/>
        <sz val="12"/>
        <rFont val="Arial"/>
        <family val="2"/>
      </rPr>
      <t>revisa trimestralmente</t>
    </r>
    <r>
      <rPr>
        <sz val="12"/>
        <color theme="1"/>
        <rFont val="Arial"/>
        <family val="2"/>
      </rPr>
      <t xml:space="preserve"> en reunión con los integrantes del Equipo OCI el cumplimiento del cronograma del PAA-Plan Anual de Auditorías de la vigencia.
En caso de identificar actividades que estén próximas a su vencimiento, se generarán compromisos para dar prioridad en su elaboración y aprobación.
Como evidencia se generara el acta de la reunión mensual  con los compromisos adquiridos para su cumplimiento.</t>
    </r>
  </si>
  <si>
    <t>Consolidar el estado de las actividades del  PAA - Plan Anual de Auditorías de acuerdo a lo reportado por el Equipo OCI.</t>
  </si>
  <si>
    <t>*Acta de la reunión mensual  con los compromisos de cumplimiento de actividades por el Equipo OCI.
Consolidado PAA
* Reporte del indicador CEM-IND-001 "Cumplimiento del PAA" a OAP cada trimestre</t>
  </si>
  <si>
    <t>Formular un plan de contingencia (previamente elaborado y justificado por la Oficina de Control Interno) y solicitar autorización ante el Comité Institucional de Coordinación de  Control Interno para ajustar el PAA-Plan Anual de Auditorías, con el fin de que se aprueban los recursos para la contratación de personal de conformidad con las necesidades y expectativas de la dependencia</t>
  </si>
  <si>
    <t>Acta del CICCI- Comité Institucional de Coordinación de Control Interno</t>
  </si>
  <si>
    <r>
      <t>El Jefe de Control interno</t>
    </r>
    <r>
      <rPr>
        <b/>
        <sz val="12"/>
        <color theme="1"/>
        <rFont val="Arial"/>
        <family val="2"/>
      </rPr>
      <t xml:space="preserve"> valida y revisa trimestralmente</t>
    </r>
    <r>
      <rPr>
        <sz val="12"/>
        <color theme="1"/>
        <rFont val="Arial"/>
        <family val="2"/>
      </rPr>
      <t xml:space="preserve"> la redistribución y reprogramación en fechas de las nuevas actividades del PAA - Plan Anual de Auditorías en el Equipo OCI y presenta la propuesta de modificación ante el CICCI-Comité Institucional de Coordinación de Control Interno para su aprobación.  En caso de no aprobación por el CICCI de la actividades reprogramadas, se procede a priorizar su ejecución conforme a su importancia.
</t>
    </r>
    <r>
      <rPr>
        <b/>
        <sz val="12"/>
        <color theme="1"/>
        <rFont val="Arial"/>
        <family val="2"/>
      </rPr>
      <t>Como evidencia</t>
    </r>
    <r>
      <rPr>
        <sz val="12"/>
        <color theme="1"/>
        <rFont val="Arial"/>
        <family val="2"/>
      </rPr>
      <t xml:space="preserve"> se tienen el acta del comité CICCI.</t>
    </r>
  </si>
  <si>
    <t xml:space="preserve">Preparación de la propuesta de modificación al PAA-Plan Anual de Auditorías, conforme  a la revisión de actividades a redistribuir o prorizar, de ser necesario  </t>
  </si>
  <si>
    <t>*Acta del comité CICCI con la aprobación o no aprobación de la modificación al PAA-Plan Anual de Auditorías</t>
  </si>
  <si>
    <t>Fuente:  Adaptado del formato de Desempeño Institucional de Función Pública,  2020.</t>
  </si>
  <si>
    <t>Activos de información</t>
  </si>
  <si>
    <t>Tipo de activo</t>
  </si>
  <si>
    <t>Activo de información</t>
  </si>
  <si>
    <t>Tipo de amenaza</t>
  </si>
  <si>
    <t>Amenaza</t>
  </si>
  <si>
    <t>Por uso no autorizado de los vehículos, maquinaria y equipos o hurto para recibir o solicitar cualquier dádiva o beneficio a nombre propio o de terceros</t>
  </si>
  <si>
    <t xml:space="preserve">
Inadecuada vigilancia y control de vehículos y maquinaria.
falta de verificación de la asignación de los equipos
</t>
  </si>
  <si>
    <t xml:space="preserve">
Posibilidad de afectación económica y reputacional, por uso no autorizado de los vehículos, maquinaria y equipos o hurto por parte de los servidores publicos que participan en el proceso de asignación, para beneficio propio y/o de un tercero  para recibir o solicitar cualquier dádiva o beneficio  debido Inadecuada vigilancia y control de vehículos y maquinaria y falta de verificación de la asignación de los equipos</t>
  </si>
  <si>
    <t>Corrupción</t>
  </si>
  <si>
    <r>
      <rPr>
        <b/>
        <sz val="12"/>
        <color rgb="FF000000"/>
        <rFont val="Arial"/>
        <family val="2"/>
      </rPr>
      <t>El Líder encargado</t>
    </r>
    <r>
      <rPr>
        <sz val="12"/>
        <color rgb="FF000000"/>
        <rFont val="Arial"/>
        <family val="2"/>
      </rPr>
      <t xml:space="preserve"> de Provisión de Maquinaria delegado por la Gerencia de Producción, verifica y presenta </t>
    </r>
    <r>
      <rPr>
        <b/>
        <sz val="12"/>
        <color rgb="FF000000"/>
        <rFont val="Arial"/>
        <family val="2"/>
      </rPr>
      <t>mensualmente</t>
    </r>
    <r>
      <rPr>
        <sz val="12"/>
        <color rgb="FF000000"/>
        <rFont val="Arial"/>
        <family val="2"/>
      </rPr>
      <t xml:space="preserve">  ante la</t>
    </r>
    <r>
      <rPr>
        <b/>
        <sz val="12"/>
        <color rgb="FF000000"/>
        <rFont val="Arial"/>
        <family val="2"/>
      </rPr>
      <t xml:space="preserve"> mesa de trabajo de vehículos</t>
    </r>
    <r>
      <rPr>
        <sz val="12"/>
        <color rgb="FF000000"/>
        <rFont val="Arial"/>
        <family val="2"/>
      </rPr>
      <t>, la</t>
    </r>
    <r>
      <rPr>
        <b/>
        <sz val="12"/>
        <color rgb="FF000000"/>
        <rFont val="Arial"/>
        <family val="2"/>
      </rPr>
      <t xml:space="preserve"> base de datos comportamientos viales PPMQ-DI-001,</t>
    </r>
    <r>
      <rPr>
        <sz val="12"/>
        <color rgb="FF000000"/>
        <rFont val="Arial"/>
        <family val="2"/>
      </rPr>
      <t xml:space="preserve">  la cual incluye  el reporte de desplazamientos de vehículos maquinaria y equipos comparando los movimientos con la programación diaria, su veracidad de la alerta, dejando a través del </t>
    </r>
    <r>
      <rPr>
        <b/>
        <sz val="12"/>
        <color rgb="FF000000"/>
        <rFont val="Arial"/>
        <family val="2"/>
      </rPr>
      <t>Acta Comité de parque automotor y plantas industriales GDOC-FM-016</t>
    </r>
    <r>
      <rPr>
        <sz val="12"/>
        <color rgb="FF000000"/>
        <rFont val="Arial"/>
        <family val="2"/>
      </rPr>
      <t xml:space="preserve">  trazabilidad del análisis realizado y el</t>
    </r>
    <r>
      <rPr>
        <b/>
        <sz val="12"/>
        <color rgb="FF000000"/>
        <rFont val="Arial"/>
        <family val="2"/>
      </rPr>
      <t xml:space="preserve"> informe</t>
    </r>
    <r>
      <rPr>
        <sz val="12"/>
        <color rgb="FF000000"/>
        <rFont val="Arial"/>
        <family val="2"/>
      </rPr>
      <t xml:space="preserve"> de </t>
    </r>
    <r>
      <rPr>
        <b/>
        <sz val="12"/>
        <color rgb="FF000000"/>
        <rFont val="Arial"/>
        <family val="2"/>
      </rPr>
      <t>GPS</t>
    </r>
    <r>
      <rPr>
        <sz val="12"/>
        <color rgb="FF000000"/>
        <rFont val="Arial"/>
        <family val="2"/>
      </rPr>
      <t xml:space="preserve">.
</t>
    </r>
    <r>
      <rPr>
        <b/>
        <sz val="12"/>
        <color rgb="FF000000"/>
        <rFont val="Arial"/>
        <family val="2"/>
      </rPr>
      <t>En caso de identificar</t>
    </r>
    <r>
      <rPr>
        <sz val="12"/>
        <color rgb="FF000000"/>
        <rFont val="Arial"/>
        <family val="2"/>
      </rPr>
      <t xml:space="preserve"> anomalías, según sea el caso se activa el  Protocolo de reporte y atención en caso de daños, varada, pérdida, robo, hurto, en la operación de los vehículos, maquinaria y equipos. documentando las desviaciones según sea el caso y escalando la situación hasta la aplicación de las pólizas de seguro existentes para los equipos pertenecientes a la UMV.</t>
    </r>
  </si>
  <si>
    <t>Alimentar base de datos de comportamientos viales, informe de GPS</t>
  </si>
  <si>
    <t xml:space="preserve">Base de datos alimentada </t>
  </si>
  <si>
    <t>Informar a SPI para escalar acciones de contingencia</t>
  </si>
  <si>
    <r>
      <rPr>
        <b/>
        <sz val="12"/>
        <color rgb="FF000000"/>
        <rFont val="Arial"/>
        <family val="2"/>
      </rPr>
      <t>El líder de PDM</t>
    </r>
    <r>
      <rPr>
        <sz val="12"/>
        <color rgb="FF000000"/>
        <rFont val="Arial"/>
        <family val="2"/>
      </rPr>
      <t xml:space="preserve"> realiza  la verificación y seguimiento a la gestión  mediante acta de reunión asignaciones GDOC-FM-016, de la información suministrada en el documento interno </t>
    </r>
    <r>
      <rPr>
        <b/>
        <sz val="12"/>
        <color rgb="FF000000"/>
        <rFont val="Arial"/>
        <family val="2"/>
      </rPr>
      <t>PPMQ-DI-004 Consolidado maquinaria, Vehículos y Equipos</t>
    </r>
    <r>
      <rPr>
        <sz val="12"/>
        <color rgb="FF000000"/>
        <rFont val="Arial"/>
        <family val="2"/>
      </rPr>
      <t xml:space="preserve">  de manera </t>
    </r>
    <r>
      <rPr>
        <b/>
        <sz val="12"/>
        <color rgb="FF000000"/>
        <rFont val="Arial"/>
        <family val="2"/>
      </rPr>
      <t>mensual</t>
    </r>
    <r>
      <rPr>
        <sz val="12"/>
        <color rgb="FF000000"/>
        <rFont val="Arial"/>
        <family val="2"/>
      </rPr>
      <t xml:space="preserve">.                                                 </t>
    </r>
    <r>
      <rPr>
        <b/>
        <sz val="12"/>
        <color rgb="FF000000"/>
        <rFont val="Arial"/>
        <family val="2"/>
      </rPr>
      <t>Si se encuentran</t>
    </r>
    <r>
      <rPr>
        <sz val="12"/>
        <color rgb="FF000000"/>
        <rFont val="Arial"/>
        <family val="2"/>
      </rPr>
      <t xml:space="preserve"> alteraciones o falta de continuidad en la asignación realizara ajustes y corroboración con tarjetas de operación, la evidencia del control es acta de verificación con el equipo de PDM</t>
    </r>
  </si>
  <si>
    <t>Actualización del  Consolidado maquinaria, Vehículos y Equipos,  acta de verificación</t>
  </si>
  <si>
    <t xml:space="preserve">Consolidado alimentado </t>
  </si>
  <si>
    <t>Por hurto o apropiación no autorizada de materiales o productos para beneficio particular</t>
  </si>
  <si>
    <t>Falta de seguimiento o trazabilidad de los volúmenes despachados de producción
Deficiencia en el control de insumos, materias primas, mezcla de concreto hidráulico, mezclas asfálticas en caliente y en frio.</t>
  </si>
  <si>
    <r>
      <t>Posibilidad de afectación económica y reputacional, por  hurto o apropiación no autorizada de materiales o productos para beneficio propio por parte de los servidores publicos que participan en el proceso de asignación y/o de un tercero,</t>
    </r>
    <r>
      <rPr>
        <b/>
        <sz val="12"/>
        <rFont val="Arial"/>
        <family val="2"/>
      </rPr>
      <t xml:space="preserve"> </t>
    </r>
    <r>
      <rPr>
        <sz val="12"/>
        <rFont val="Arial"/>
        <family val="2"/>
      </rPr>
      <t>debido falta de seguimiento o trazabilidad de los volúmenes despachados de producción y deficiencia en el control de insumos, materias primas, mezcla de concreto hidráulico, mezclas asfálticas en caliente y en frio.</t>
    </r>
  </si>
  <si>
    <r>
      <rPr>
        <b/>
        <sz val="12"/>
        <color theme="1"/>
        <rFont val="Arial"/>
        <family val="2"/>
      </rPr>
      <t>El líder de producción</t>
    </r>
    <r>
      <rPr>
        <sz val="12"/>
        <color theme="1"/>
        <rFont val="Arial"/>
        <family val="2"/>
      </rPr>
      <t xml:space="preserve"> (asignado por la Gerencia de Producción, según obligaciones contractuales) verifica de manera </t>
    </r>
    <r>
      <rPr>
        <b/>
        <sz val="12"/>
        <color theme="1"/>
        <rFont val="Arial"/>
        <family val="2"/>
      </rPr>
      <t>trimestral</t>
    </r>
    <r>
      <rPr>
        <sz val="12"/>
        <color theme="1"/>
        <rFont val="Arial"/>
        <family val="2"/>
      </rPr>
      <t xml:space="preserve"> el </t>
    </r>
    <r>
      <rPr>
        <b/>
        <sz val="12"/>
        <color theme="1"/>
        <rFont val="Arial"/>
        <family val="2"/>
      </rPr>
      <t xml:space="preserve"> kardex de materiales</t>
    </r>
    <r>
      <rPr>
        <sz val="12"/>
        <color theme="1"/>
        <rFont val="Arial"/>
        <family val="2"/>
      </rPr>
      <t xml:space="preserve"> </t>
    </r>
    <r>
      <rPr>
        <b/>
        <sz val="12"/>
        <color theme="1"/>
        <rFont val="Arial"/>
        <family val="2"/>
      </rPr>
      <t xml:space="preserve">PPMQ-DI-011 </t>
    </r>
    <r>
      <rPr>
        <sz val="12"/>
        <color theme="1"/>
        <rFont val="Arial"/>
        <family val="2"/>
      </rPr>
      <t xml:space="preserve"> y </t>
    </r>
    <r>
      <rPr>
        <b/>
        <sz val="12"/>
        <color theme="1"/>
        <rFont val="Arial"/>
        <family val="2"/>
      </rPr>
      <t>bitácora de producción PPMQ-DI-009</t>
    </r>
    <r>
      <rPr>
        <sz val="12"/>
        <color theme="1"/>
        <rFont val="Arial"/>
        <family val="2"/>
      </rPr>
      <t xml:space="preserve"> en el  que se registran los ingresos  de insumos y materias primas por bascula y los consumos vs el inventario disponible junto con las producciones realizadas. Se comparte el </t>
    </r>
    <r>
      <rPr>
        <b/>
        <sz val="12"/>
        <color theme="1"/>
        <rFont val="Arial"/>
        <family val="2"/>
      </rPr>
      <t>informe de despachos</t>
    </r>
    <r>
      <rPr>
        <sz val="12"/>
        <color theme="1"/>
        <rFont val="Arial"/>
        <family val="2"/>
      </rPr>
      <t xml:space="preserve"> como evidencia del control  mediante </t>
    </r>
    <r>
      <rPr>
        <b/>
        <sz val="12"/>
        <color theme="1"/>
        <rFont val="Arial"/>
        <family val="2"/>
      </rPr>
      <t>correo electrónico</t>
    </r>
    <r>
      <rPr>
        <sz val="12"/>
        <color theme="1"/>
        <rFont val="Arial"/>
        <family val="2"/>
      </rPr>
      <t xml:space="preserve"> a la Gerencia de producción.
</t>
    </r>
    <r>
      <rPr>
        <b/>
        <sz val="12"/>
        <color theme="1"/>
        <rFont val="Arial"/>
        <family val="2"/>
      </rPr>
      <t>De encontrar diferencias</t>
    </r>
    <r>
      <rPr>
        <sz val="12"/>
        <color theme="1"/>
        <rFont val="Arial"/>
        <family val="2"/>
      </rPr>
      <t xml:space="preserve"> el Gerente de producción solicita las verificaciones correspondientes respecto a los tiquetes de báscula de entrada y salida en inventario físico y la base de datos para identificar el faltante y escalar al área correspondiente para iniciar la  investigación.</t>
    </r>
  </si>
  <si>
    <t xml:space="preserve">Entregar informe de seguimiento de despacho </t>
  </si>
  <si>
    <t>Andrés de Ávila</t>
  </si>
  <si>
    <t>Generar indicador de producción cumplimiento de entrega</t>
  </si>
  <si>
    <t>Notificar al área correspondiente para iniciar investigación</t>
  </si>
  <si>
    <r>
      <rPr>
        <b/>
        <sz val="12"/>
        <color theme="1"/>
        <rFont val="Arial"/>
        <family val="2"/>
      </rPr>
      <t>Personal asignado</t>
    </r>
    <r>
      <rPr>
        <sz val="12"/>
        <color theme="1"/>
        <rFont val="Arial"/>
        <family val="2"/>
      </rPr>
      <t xml:space="preserve"> por la Gerencia de producción  verifica </t>
    </r>
    <r>
      <rPr>
        <b/>
        <sz val="12"/>
        <color theme="1"/>
        <rFont val="Arial"/>
        <family val="2"/>
      </rPr>
      <t>trimestralmente</t>
    </r>
    <r>
      <rPr>
        <sz val="12"/>
        <color theme="1"/>
        <rFont val="Arial"/>
        <family val="2"/>
      </rPr>
      <t xml:space="preserve">  el comportamiento GPS o realizara visitas aleatorias a los frentes de obra verificando la entrega de las mezclas en los CIV autorizados, mediante </t>
    </r>
    <r>
      <rPr>
        <b/>
        <sz val="12"/>
        <color theme="1"/>
        <rFont val="Arial"/>
        <family val="2"/>
      </rPr>
      <t>Acta Comité de parque automotor y plantas industriales GDOC-FM-016.</t>
    </r>
    <r>
      <rPr>
        <sz val="12"/>
        <color theme="1"/>
        <rFont val="Arial"/>
        <family val="2"/>
      </rPr>
      <t xml:space="preserve">
</t>
    </r>
    <r>
      <rPr>
        <b/>
        <sz val="12"/>
        <color theme="1"/>
        <rFont val="Arial"/>
        <family val="2"/>
      </rPr>
      <t>En caso de presentarse</t>
    </r>
    <r>
      <rPr>
        <sz val="12"/>
        <color theme="1"/>
        <rFont val="Arial"/>
        <family val="2"/>
      </rPr>
      <t xml:space="preserve"> novedades se deberá escalar y/o notificar a las áreas correspondientes para iniciar la investigación atendiendo los protocolos establecidos en cuanto a seguimiento satelital con GPS.</t>
    </r>
  </si>
  <si>
    <t>Informe de seguimiento</t>
  </si>
  <si>
    <t xml:space="preserve">Perdida de la imagen de la entidad </t>
  </si>
  <si>
    <t>Orientación de la contratación por presión indebida o intereses personales, cambios injustificados y debilidades en la integridad de quien adelanta el proceso contractual</t>
  </si>
  <si>
    <t>Posibilidad de afectación reputacional por perdida de la imagen de la entidad debido a la orientación de la contratación por presión indebida o intereses personales, cambios injustificados y debilidades en la integridad de quien adelanta el proceso contractual.</t>
  </si>
  <si>
    <t>Soborno</t>
  </si>
  <si>
    <t>R1-C1 
El profesional (servidor público o contratista) del proceso de Gestión Contractual, cada vez que tenga que adelantar un proceso contractual (exceptuando las modalidades de mínima cuantía y contratación directa), conforme a las necesidades que se encuentran incluidas en el Plan Anual de Adquisiciones (PAA), previo a su publicación verificará que el proceso de selección haya sido aprobado por el comité de contratación. 
Como evidencia se cuenta con el correo electrónico institucional en el cual se informa al abogado que adelanta el proceso, la aprobación del proceso de selección en la respectiva sesión del Comité de Contratación.
En caso de evidenciar que no se ha aprobado el proceso de selección por parte del Comité de Contratación, se solicitará al Secretario(a) Técnico del Comité de Contratación, convocar a través del correo institucional a sesión extraordinaria del mismo Comité.</t>
  </si>
  <si>
    <t>Realizar una (1) mesa de trabajo en para sensibilizar al equipo GCon en las temáticas "estructuración y evaluación de contratos en el ejercicio de buenas prácticas en la contratación estatal, principios de la función pública, principios de la contratación estatal y las responsabilidades disciplinarias, fiscales, penales y civiles", Aplicación de documentos TIPO, para evitar modificaciones a pliegos de condiciones, durante el proceso de selección, sin la debida justificación.</t>
  </si>
  <si>
    <t>Listados de asistencia, grabación de la sesión y la presentación de esta.</t>
  </si>
  <si>
    <t>R1-C2
El Enlace GCON promueve la participación del equipo de gestión contractual en la sensibilización Anual del Manual "código de integridad UAERMV", con el objeto de apropiar la integridad en el marco de la lucha contra la corrupción, para evitar conductas o comportamientos inadecuados, que transgredan dicho código. 
Como evidencia se aportará el listado de asistencia a la sensibilización y se aplicará Evaluación Interna al equipo de gestión contractual de esta sensibilización.
En caso de evidenciar que no se ha realizado la sensibilización, reiterará la solicitud para su realización a Gestión de Talento Humano a través del correo institucional.</t>
  </si>
  <si>
    <t>agilizar el tramite de pago de contratistas</t>
  </si>
  <si>
    <t xml:space="preserve">trafico de influencias  o  aceptación de regalos que genera el beneficio propio o de un tercero.
No cumplimiento a la circular de pagos generada por la Entidad </t>
  </si>
  <si>
    <t>Posibilidad afectación Reputacional  por agilizar el tramite de pago de contratistas debido a un trafico de influencias  o  aceptación de regalos que genera el beneficio propio o de un tercero.</t>
  </si>
  <si>
    <t>Fraude Interno</t>
  </si>
  <si>
    <t xml:space="preserve">     El riesgo afecta la imagen de  la entidad con efecto publicitario sostenido a nivel de sector administrativo, nivel departamental o municipal</t>
  </si>
  <si>
    <t xml:space="preserve">Cada vez que se recibe una solicitud de pago a través del sistema de correspondencia Orfeo en su orden de llegada, la Auxiliar Administrativa valida la documentación y en caso de cumplir con los requisitos reasigna al funcionario o Contratista encargado de realizar la liquidación y generación de la Orden de Pago, con el fin de cumplir con el derecho al turno - Ley 1150 de 2007. En caso que la solicitud no cumpla con los requisitos, se realiza la devolución a quién radica con la respectiva observación en el aplicativo Orfeo, a fin de realizar las modificaciones o ajustes a que haya lugar, y se atenderá el proceso en el nuevo orden de llegada. La evidencia de la recepción, traslado para liquidación o devolución de la solicitud de pago se encuentra en el sistema Orfeo en el historial de la solicitud de radicación. </t>
  </si>
  <si>
    <t>Proyectar y publicar  una circular a  los servidores públicos y contratistas de la UAERMV donde se establecen las fechas de radicación y requisitos para el pago de las cuentas de cobro.</t>
  </si>
  <si>
    <t>Circular</t>
  </si>
  <si>
    <t>Realizar el reporte correspondiente para dar inicio a las investigaciones a que hubiera lugar</t>
  </si>
  <si>
    <t>Reporte del caso al proceso de Control Disciplinario Interno para tomar las medidas pertinentes</t>
  </si>
  <si>
    <t>Cada vez que se recibe una solicitud de pago a través del sistema de correspondencia Orfeo la Auxiliar Administrativa recibe las solicitudes de pago y valida que la fecha en la cual se recibe se encuentre dentro de los días  según establece la circular de pagos, con el fin de cumplir con la oportunidad en los pagos. En caso de recibir solicitudes de manera extemporánea, se devuelven al contratista o Supervisor para radicarse en el siguiente período establecido para la recepción de solicitudes de pago, como evidencia del control se establece la trazabilidad en el histórico de la solicitud en el aplicativo Orfeo.</t>
  </si>
  <si>
    <t>Modificar  los resultados y/o los tiempos de entrega de informes de ensayos a cambio de beneficio a nombre propio o de terceros, con el fin agilizar, retrasar la entrega de informes o hacer que los materiales cumplan especificaciones técnicas.</t>
  </si>
  <si>
    <t>Permitir presiones indebidas por falta de propiedad, gobernanza  o indebida gestión de personal, recursos compartidos, contratos o intereses particulares por parte de los clientes internos.</t>
  </si>
  <si>
    <t>QUE? Posibilidad afectación de la imagen del laboratorio por retrasos en la prestación de servicio a los clientes internos, e incumplimiento del objetivo del laboratorio (que el ensayo se realice con desviaciones al método).
COMO?  A causa de presiones indebidas por falta de propiedad, gobernanza  o indebida gestión de personal, recursos compartidos, contratos o intereses particulares por parte de los clientes internos.
PORQUE? Que los resultados de los ensayos y/o los tiempos de entrega de los informes de ensayo sean modificados
 Posibilidad de afectación de la imagen del laboratorio por retrasos en la prestación de servicio a los clientes internos, e incumplimiento del objetivo del laboratorio (que el ensayo se realice con desviaciones al método). A causa de Presiones indebidas por falta de propiedad, gobernanza  o indebida gestión de personal, recursos compartidos, contratos o intereses particulares por parte de los clientes internos. Que los resultados de los ensayos y/o los tiempos de entrega de los informes de ensayo sean modificados</t>
  </si>
  <si>
    <t>Incluir en el contrato de OPS del personal del laboratorio la obligación en donde obligue al contratista al cumplimiento de sus funciones de manera imparcial y confidencial.</t>
  </si>
  <si>
    <t>Lider de acreditración y /o auxiliar de acreditación</t>
  </si>
  <si>
    <t>Contratos de OPS</t>
  </si>
  <si>
    <t>Dar apertura a las investigaciones para determinar el nivel de responsabilidad del personal involucrado frente a la materialización del riesgo</t>
  </si>
  <si>
    <t>Registros de la investigación</t>
  </si>
  <si>
    <t>Secretaria general</t>
  </si>
  <si>
    <t>Cada vez que se emite un informe de ensayo, el auxiliar administrativo,  valida por  medio  del formato  de control y  seguimiento de solicitudes  que  los tiempos  establecidos en la  solicitud de servicio se cumpla, de encontrarse desviaciones en los  tiempos se le comunica al cliente justificando las razones de dicho cambio.</t>
  </si>
  <si>
    <t>Cada vez que ingresa una persona al laboratorio, el supervisor del contrato hace firmar el compromismo de confidencialidad e imparcialidad en el formato compromiso de confidencialidad e imparcialidad GLAB-FM-126, con el fin de garantizar la imparcialidad en la ejecucion de las actividades del laboratorio. si no se ha firmado el compromiso no se da inicio para desarrollar las actividades en el laboratorio.</t>
  </si>
  <si>
    <t xml:space="preserve">Inapropiado manejo de las piezas documentales  que hacen parte de los expedientes a cargo de la OAJ con el interés de favorecer a un tercero  </t>
  </si>
  <si>
    <t>Ausencia de control de las actuaciones procesales 
Ausencia de controles respecto de las piezas procesales y su inclusión en el expediente</t>
  </si>
  <si>
    <r>
      <t xml:space="preserve">
</t>
    </r>
    <r>
      <rPr>
        <b/>
        <sz val="12"/>
        <color theme="1"/>
        <rFont val="Arial"/>
        <family val="2"/>
      </rPr>
      <t>Posibilidad</t>
    </r>
    <r>
      <rPr>
        <sz val="12"/>
        <color theme="1"/>
        <rFont val="Arial"/>
        <family val="2"/>
      </rPr>
      <t xml:space="preserve"> de afectación Reputacional </t>
    </r>
    <r>
      <rPr>
        <b/>
        <sz val="12"/>
        <color theme="1"/>
        <rFont val="Arial"/>
        <family val="2"/>
      </rPr>
      <t>por</t>
    </r>
    <r>
      <rPr>
        <sz val="12"/>
        <color theme="1"/>
        <rFont val="Arial"/>
        <family val="2"/>
      </rPr>
      <t xml:space="preserve"> inapropiado manejo de las piezas documentales  que hacen parte de los expedientes a cargo de la OAJ con el interés de favorecer a un tercero,</t>
    </r>
    <r>
      <rPr>
        <b/>
        <sz val="12"/>
        <color theme="1"/>
        <rFont val="Arial"/>
        <family val="2"/>
      </rPr>
      <t xml:space="preserve"> lo cual se debe </t>
    </r>
    <r>
      <rPr>
        <sz val="12"/>
        <color theme="1"/>
        <rFont val="Arial"/>
        <family val="2"/>
      </rPr>
      <t>a la ausencia de controles respecto de las actuaciones procesales  y las piezas documentales que se derivan de estas</t>
    </r>
  </si>
  <si>
    <r>
      <t xml:space="preserve">El profesional especializado de la OAJ </t>
    </r>
    <r>
      <rPr>
        <b/>
        <sz val="12"/>
        <rFont val="Arial"/>
        <family val="2"/>
      </rPr>
      <t>revisará</t>
    </r>
    <r>
      <rPr>
        <sz val="12"/>
        <rFont val="Arial"/>
        <family val="2"/>
      </rPr>
      <t xml:space="preserve"> </t>
    </r>
    <r>
      <rPr>
        <b/>
        <sz val="12"/>
        <rFont val="Arial"/>
        <family val="2"/>
      </rPr>
      <t>trimestralmente el cumplimiento</t>
    </r>
    <r>
      <rPr>
        <sz val="12"/>
        <rFont val="Arial"/>
        <family val="2"/>
      </rPr>
      <t xml:space="preserve">  de las actuaciones  procesales, a través de un informe de control y seguimiento, donde  se dará cuenta del monitoreo semanal a cada uno de los procesos judiciales en los que intervenga la UAERMV.  En caso de encontrar incumplimiento en las actuaciones procesales por parte de los apoderados, se informará al/la Jede de la OAJ por medio de correo electrónico, para que requiera al abogado  y adelante las actuaciones a que haya lugar.</t>
    </r>
    <r>
      <rPr>
        <b/>
        <sz val="12"/>
        <rFont val="Arial"/>
        <family val="2"/>
      </rPr>
      <t xml:space="preserve"> Como evidencia </t>
    </r>
    <r>
      <rPr>
        <sz val="12"/>
        <rFont val="Arial"/>
        <family val="2"/>
      </rPr>
      <t>se tiene el informe trimestral, el cual estará acompañado de una base de datos con los movimientos semanales de cada proceso y el agendamiento de las actuaciones procesales en un calendario virtual compartido por la oficina.</t>
    </r>
  </si>
  <si>
    <t>Actualización del sistema de información  SIPROJ WEB y del expediente físico y digital.</t>
  </si>
  <si>
    <t>Reuniones de seguimiento  y control con abogados que tienen a cargo procesos judiciales en los que hace parte la entidad</t>
  </si>
  <si>
    <t>semanalmente durante toda la vigencia</t>
  </si>
  <si>
    <t>Solicitar investigación disciplinaria y remitir información al comité de conciliación</t>
  </si>
  <si>
    <t>Memorando a la Secretaria General remitiendo el caso para la investigación a que haya lugar y la ficha  de Conciliación correspondiente.</t>
  </si>
  <si>
    <r>
      <t xml:space="preserve">El/la Jefe de la OAJ  o la persona que este delegue, </t>
    </r>
    <r>
      <rPr>
        <b/>
        <sz val="12"/>
        <color theme="1"/>
        <rFont val="Arial"/>
        <family val="2"/>
      </rPr>
      <t>revisará</t>
    </r>
    <r>
      <rPr>
        <sz val="12"/>
        <color theme="1"/>
        <rFont val="Arial"/>
        <family val="2"/>
      </rPr>
      <t xml:space="preserve"> </t>
    </r>
    <r>
      <rPr>
        <b/>
        <sz val="12"/>
        <color theme="1"/>
        <rFont val="Arial"/>
        <family val="2"/>
      </rPr>
      <t>semanalmente</t>
    </r>
    <r>
      <rPr>
        <sz val="12"/>
        <color theme="1"/>
        <rFont val="Arial"/>
        <family val="2"/>
      </rPr>
      <t xml:space="preserve"> que  se incorporen todas las piezas procesales en el expediente de cada proceso judicial en el que intervenga la UAERMV,  a través de la </t>
    </r>
    <r>
      <rPr>
        <b/>
        <sz val="12"/>
        <color theme="1"/>
        <rFont val="Arial"/>
        <family val="2"/>
      </rPr>
      <t>verificación</t>
    </r>
    <r>
      <rPr>
        <sz val="12"/>
        <color theme="1"/>
        <rFont val="Arial"/>
        <family val="2"/>
      </rPr>
      <t xml:space="preserve"> de los correos electrónicos que se remitan al auxiliar administrativo con las piezas procesales que se hayan generado durante la semana, para ser incorporadas en el expediente físico del proceso. Por su parte, el auxiliar administrativo de la OAJ diligenciará una lista de chequeo por cada expediente procesal abierto, a través de la cual se </t>
    </r>
    <r>
      <rPr>
        <b/>
        <sz val="12"/>
        <color theme="1"/>
        <rFont val="Arial"/>
        <family val="2"/>
      </rPr>
      <t>verificará</t>
    </r>
    <r>
      <rPr>
        <sz val="12"/>
        <color theme="1"/>
        <rFont val="Arial"/>
        <family val="2"/>
      </rPr>
      <t xml:space="preserve"> la inclusión de los documentos que deben reposar en el expediente físico. En caso de observar que en alguno de los procesos no se encuentra  la totalidad de piezas procesales,  se requerirá por correo electrónico al apoderado que corresponda , para que proceda a incorporar  a los expedientes las piezas procesales que hagan falta.</t>
    </r>
    <r>
      <rPr>
        <b/>
        <sz val="12"/>
        <color theme="1"/>
        <rFont val="Arial"/>
        <family val="2"/>
      </rPr>
      <t xml:space="preserve"> Como evidencia quedan las listas de chequeo diligenciadas</t>
    </r>
    <r>
      <rPr>
        <sz val="12"/>
        <color theme="1"/>
        <rFont val="Arial"/>
        <family val="2"/>
      </rPr>
      <t xml:space="preserve"> por cada expediente procesal abierto y los correos electrónicos mediante los cuales se remiten piezas procesales para ser incorporadas en el expediente.</t>
    </r>
  </si>
  <si>
    <t xml:space="preserve">Actualización  del sistema ORFEO y del expediente físico </t>
  </si>
  <si>
    <t>17. Control disciplinario interno (CODI)</t>
  </si>
  <si>
    <t>Por manipular, alterar documentación y/o evidencia u omitir información, en un expediente disciplinario que conlleven a tomar decisiones contrarias a derecho en las investigaciones disciplinarias para favorecer a un terceros (sujetos procesales) y/o obtener dadivas o beneficio</t>
  </si>
  <si>
    <t>Debido a la falta de integridad del servidor público o contratista encargado de gestionar los expedientes disciplinarios con la información real del proceso adelantado o en curso.</t>
  </si>
  <si>
    <t>R1
 Posibilidad de afectación reputacional por manipular, alterar documentación y/o evidencia u omitir información, en un expediente disciplinario, que conlleven a tomar decisiones contrarias a derecho en las investigaciones disciplinarias, para favorecer a un terceros (sujetos procesales) y/o obtener dadivas o beneficio</t>
  </si>
  <si>
    <t>R1-C1
En reunión mensual liderada por el (a) Jefe de la Oficina de Control Disciplinario Interno, con los servidores públicos y contratistas de la Oficina, se verifican los permisos de acceso al OneDrive, que contienen la información disciplinaria de la Oficina.
Como evidencia: las actas de reunión firmadas con las autorizaciones para los accesos al OneDrive.
Si se evidencia el acceso al OneDrive de personal diferentes a las autorizadas, se procede a informar a través del correo institucional: mesadeayuda@umv.gov.co para que se investigue los movimientos o el uso dado a la información del proceso disciplinario, para realizar las acciones a que haya lugar dejando constancia en acta de reunión.</t>
  </si>
  <si>
    <t>Reducir (compartir)</t>
  </si>
  <si>
    <t xml:space="preserve"> Autorizar los accesos a la bases de datos CODI, SID y carpetas CODI del OneDrive a los servidores públicos o contratistas designados por la Jefe OCDI, mediante  las actas de reunión firmadas.</t>
  </si>
  <si>
    <t>Jefe OCDI</t>
  </si>
  <si>
    <t>Actas de reunión firmadas con las autorizaciones de los permisos de  accesos a los procesos disciplinarios</t>
  </si>
  <si>
    <t>Iniciar las investigaciones disciplinarias a que haya lugar para determinar el nivel de responsabilidad de los servidores públicos . En caso de que haya necesidad de remitir a otros Organismos del Estado por competencia, se procederá de inmediato.</t>
  </si>
  <si>
    <t>Actuación disciplinaria.</t>
  </si>
  <si>
    <t>Oficina de Control Disciplinario Interno</t>
  </si>
  <si>
    <t>R1-C2
En reunión mensual del (a) Jefe de la Oficina de Control Disciplinario Interno, con los servidores públicos y contratistas de la dependencia, se verifica que el contenido de la información del expediente físico de cada proceso disciplinario sea el mismo que se ha registrado en la base del Sistema Información Disciplinario (SID).
Como evidencia: las actas de reunión firmadas en las que conste la verificación de la coincidencia del expediente físico con los registro y que efectivamente se dio impulso a los expedientes de acuerdo con lo consigando en la reunión anterior.
Si se identifican inconsistencias que evidencien faltantes, sobrantes o alteraciones tanto de los registros físicos de los expedientes o en los registros digitales de la base SID, se investiga al posible implicado en la manipulación de información y posteriormente se subsana la inconsistencia del expediente disciplinario, dejando constancia en acta de reunión.</t>
  </si>
  <si>
    <t>Verificar que el contenido de los expedientes disciplinarios sea el mismo que ese encuentra cargado en el SID y dejar constancia en las actas de reunión firmadas por Jefe OCDI</t>
  </si>
  <si>
    <t>Actas de reunión firmadas por Jefe OCDI que dejan  constancia de los contenidos de los procesos disciplinarios en expedientes y SID</t>
  </si>
  <si>
    <t>reducción de la credibilidad y confianza de los grupos de valor</t>
  </si>
  <si>
    <t>Seguridad Digital</t>
  </si>
  <si>
    <t xml:space="preserve">Pérdida de la confidencialidad </t>
  </si>
  <si>
    <t>INFORMACIÓN</t>
  </si>
  <si>
    <t>Matriz de Caracterización de Grupos de Valor</t>
  </si>
  <si>
    <t>Acciones no autorizadas </t>
  </si>
  <si>
    <t>Uso no autorizado del equipo</t>
  </si>
  <si>
    <t>Gerente Ambiental, Social y de Atención al Usuario</t>
  </si>
  <si>
    <t xml:space="preserve">Informar al proceso EGTI sobre la situación presentada para que se tomen las medidas necesarias de manera inmediata. </t>
  </si>
  <si>
    <t>Correo electronicos</t>
  </si>
  <si>
    <t>Pérdida de la información por falla en el servidor de Código Fuente.</t>
  </si>
  <si>
    <t>Fallo en el sistema
Explotación de Vulnerabilidades</t>
  </si>
  <si>
    <t>Posibilidad afectación Económica y Reputacional  por Pérdida de la información por falla en el servidor de Código Fuente debido a un Fallo en el sistema.</t>
  </si>
  <si>
    <t>SOFTWARE</t>
  </si>
  <si>
    <t>1. Sigma Código Fuente
2. Calíope Código Fuente
3. Orfeo Código Fuente
4. SI Capital Código Fuente</t>
  </si>
  <si>
    <t>Compromiso de la información </t>
  </si>
  <si>
    <t>Ataque cibernéticos.
Evento no controlado en la nube.</t>
  </si>
  <si>
    <t>El Líder Técnico del grupo de infraestructura y su equipo, semanalmente deben verificar la disponibilidad de los servicios relacionados con GITLAB , comprobando que el acceso no tenga cortes o indisponibilidad estén cumpliendo con los parámetros contratados. Mediante el Diligenciamiento de la Bitácora de Infraestructura.
En caso de presentarse algún evento del servicio, deberá informar de forma inmediata al grupo de desarrollo quién realizara copia de seguridad del código fuente de la aplicación vía correo electrónico.
Evidencia: Instrumento de seguimiento, correo electrónico cuando aplique.</t>
  </si>
  <si>
    <t>Realizar copias de seguridad mensualmente del código fuente de la aplicación</t>
  </si>
  <si>
    <t>Grupo de Infraestructura</t>
  </si>
  <si>
    <t>Bitácora de Seguimiento de Infraestructura</t>
  </si>
  <si>
    <t>Restauración Copia de Seguridad.</t>
  </si>
  <si>
    <t>Gestión de Servicios e Infraestructura Tecnológica</t>
  </si>
  <si>
    <t xml:space="preserve">El Líder Técnico del grupo de infraestructura y su equipo, cuatrimestralmente deben verificar la existencia de nuevas versiones de GITLAB , revisando si hay vulnerabilidades criticas a corregir.  Mediante el Diligenciamiento de la Bitácora de Infraestructura.
</t>
  </si>
  <si>
    <t>Mantener actualizada las versiones de GITLAB</t>
  </si>
  <si>
    <t>Pérdida reputacional y sanciones normativas por inconsistencias en la calidad de la información</t>
  </si>
  <si>
    <t>Accesos no autorizados que modifique la actualización y publicación de la Política Calidad de Datos y Plan de Calidad de la Información.
Fallos en el sistema debido a explotación de Vulnerabilidades que ocasionen modificaciones no autorizadas sobre la  Política Calidad de Datos y Plan de Calidad de la Información.</t>
  </si>
  <si>
    <t>Posibilidad de Pérdida reputacional y sanciones normativas por inconsistencias en la calidad de la información debido  Accesos no autorizado a la actualización y publicación de la Política Calidad de Datos y Plan de Calidad de la Información, ocasionando modificaciones y por Fallos en el sistema debido a explotación de Vulnerabilidades que ocasionen modificaciones no autorizadas sobre la  Política Calidad de Datos y Plan de Calidad de la Información.</t>
  </si>
  <si>
    <t xml:space="preserve">1. Política Calidad de Datos y Plan de Calidad de la Información
2. Documento para la formulación del plan de territorios inteligentes
3. Plan de datos abiertos
4. Roles y Responsabilidades Gobierno Componentes de Información
5. Procedimiento plan de calidad de la información
</t>
  </si>
  <si>
    <t>Manipulación por Hardware
Manipulación por Software</t>
  </si>
  <si>
    <t>El grupo de Desarrollo cada 3 meses debe verificar la calidad de la información de las fuentes de datos a través de la consolidación de las incidencias de mesa de ayuda relacionada con problemas de datos generando un plan de acción sobre los temas repetitivos producto de la consolidación. 
Evidencia: Consolidado de Incidencias, Planes de Acción</t>
  </si>
  <si>
    <t>Monitoreo de los planes de acción identificados</t>
  </si>
  <si>
    <t>Líder de Desarrollo</t>
  </si>
  <si>
    <t>Reporte de Monitoreo</t>
  </si>
  <si>
    <t>Restablecer el Backup del Servidor que aloja el Servicio WEB
/
Bloqueo a nivel de usuario y escalamiento a instancias correspondientes</t>
  </si>
  <si>
    <t>Formato Control de Cambios</t>
  </si>
  <si>
    <t>Líder de Infraestructura y Especialista de Servidores.</t>
  </si>
  <si>
    <r>
      <t xml:space="preserve">El Especialista de Servicios Ciudadanos Digitales trimestralmente debe verificar el cumplimiento de las acciones definidas en los planes a través de un reporte de avance de las acciones propuestas </t>
    </r>
    <r>
      <rPr>
        <b/>
        <i/>
        <sz val="12"/>
        <rFont val="Arial"/>
        <family val="2"/>
      </rPr>
      <t>(Documento para la formulación del plan de territorios inteligentes, Plan de datos abiertos, Roles y Responsabilidades Gobierno Componentes de Información)</t>
    </r>
    <r>
      <rPr>
        <sz val="12"/>
        <rFont val="Arial"/>
        <family val="2"/>
      </rPr>
      <t>, en caso de desviación en la ejecución de las actividades planteadas, se definen las acciones de mejoras a través del reporte de avance.
Como evidencia de esta actividad se encuentra el reporte de avance y las acciones de mejoras en caso de presentarse.</t>
    </r>
  </si>
  <si>
    <t>El Líder de Infraestructura y el Especialista de Servidores cada 2 meses deben verificar la actualización del Sistema Operativo que aloja el servicio WEB a través del diligenciamiento de la bitácora de infraestructura. En caso de existir alguna actualización del sistema operativo, se realizan las pruebas correspondientes en ambiente test para comprobar en  funcionamiento de la actualización, si las pruebas determinan que se debe realizar un reinicio de la máquina se realizará un control de cambios donde se establece una ventana de mantenimiento para lanzar la actualización.
Como evidencia de esta actividad se encuentra la bitácora de infraestructura, formato Control de Cambios y correo electrónico al Líder de Infraestructura en caso de ser necesario.</t>
  </si>
  <si>
    <t>Monitoreo de las actualizaciones del servidor que aloja el servicio WEB</t>
  </si>
  <si>
    <t>Especialista Servidores</t>
  </si>
  <si>
    <t>Bimensual</t>
  </si>
  <si>
    <t>El WEB Master debe verificar trimestralmente los intentos fallidos de acceso al administrador del sitio WEB y bloqueos a nivel seguridad a través de un reporte general donde se manifieste los bloqueos realizados. En caso de presentarse una alerta concurrente, se identifica IP y se realiza bloqueo permanente de la IP
Evidencia: Reporte Trimestral y Bloqueo de IP en caso de ser necesario.</t>
  </si>
  <si>
    <t>Automático</t>
  </si>
  <si>
    <t>Monitoreo de los usuarios con Intentos fallido de acceso al administrador de contenido de acuerdo a su perfil</t>
  </si>
  <si>
    <t>WEB Master</t>
  </si>
  <si>
    <t>Reporte de Seguimiento con Usuarios concurrentes en fallos de inicio de sesión.</t>
  </si>
  <si>
    <t>7. Gestión de servicios e infraestructura tecnológica (GSIT)</t>
  </si>
  <si>
    <t>Pérdida de información por ingreso de personal no autorizado al centro de cómputo</t>
  </si>
  <si>
    <t>Carencias en la asignación de permisos a los usuarios para ingresar al centro de computo.
Firmware desactualizado</t>
  </si>
  <si>
    <t xml:space="preserve">
Posibilidad de Afectación Reputacional por pérdida de información por ingreso de personal no autorizado al centro de cómputo debido a Carencias en la asignación de permisos a los usuarios para ingresar al centro de computo y Firmware desactualizado</t>
  </si>
  <si>
    <t xml:space="preserve">Pérdida de la disponibilidad </t>
  </si>
  <si>
    <t>SERVICIOS</t>
  </si>
  <si>
    <t>Equipo Biométrico DataCenter</t>
  </si>
  <si>
    <t>Fallas técnicas </t>
  </si>
  <si>
    <t>Mal funcionamiento del software</t>
  </si>
  <si>
    <t>Los Analistas de Mesa de ayuda designados por el Líder de Infraestructura, cada año o cuando ingrese o egrese un funcionario público y/o contratista con permisos de ingreso, deben verificar que el formato GSIT-FM-010-V2 Formato Gestión de Credenciales de Acceso y Novedades cumpla con los permisos correspondientes, para realizar el proceso de depuración de los usuarios con acceso al centro de cómputo; en caso de requerir el acceso a un tercero, debe solicitarse el permiso vía correo electrónico al Líder de Infraestructura el cual notificará a los Analistas, una vez se ingrese al centro de computo debe diligenciarse el formato GSIT-FM-003-V1 Bitácora Ingreso-Salida Centro Computo; La herramienta que garantizara el control es un biométrico en donde se parametrizara la información del plan maestro, este restringe el acceso a personal no autorizado.
En caso de presentarse una desviación, que para este caso es que alguien no autorizado ingrese al data center, se deberán consultar las cámaras y realizar la respectiva investigación de cuál fue el objeto de ingresar al centro de cómputo y que acciones realizó dentro, con base en esta información se solicitará a la oficina de control disciplinario iniciar con los respectivos tramites sancionatorios. En caso de que el personal identificado que se presenta en la sede no corresponde al manifestado por el tercero/proveedor, se debe notificar al Líder de Infraestructura para que realiza los respectivos tramites ante el proveedor para su correctos solicitud de permisos</t>
  </si>
  <si>
    <t>Realizar monitoreo bimensual acceso autorizado al DC del biométrico datacenter.</t>
  </si>
  <si>
    <t>Analista Soporte Nivel II</t>
  </si>
  <si>
    <t>Bitácora de Infraestructura</t>
  </si>
  <si>
    <t>Actualización de los usuarios autorizados y versión del dispositivo biométrico datacenter</t>
  </si>
  <si>
    <t>Los Analistas de Mesa de Ayuda, Cuatrimestral deben verificar las notas de la versión del firmware actual de los equipos biométricos de las sedes Administrativa y Operativa, comparándolas con las existentes en el sitio web oficial del fabricante, mediante el diligenciamiento de la bitácora de Seguimiento de Infraestructura. En caso de existir nuevas versiones se realizará  el escalamiento correspondiente al Líder de Infraestructura vía correo electrónico quien solicitará por la misma vía al proveedor FAMOC la realización del plan de trabajo para la actualización del dispositivo. 
La evidencia de esta actividad es el diligenciamiento de la bitácora de Seguimiento de Infraestructura, las notas de la versión, correo electrónico  y el plan de actualización cuando aplique.</t>
  </si>
  <si>
    <t>Realizar monitoreo Bimensual de las notas de versión del dispositivo Biométrico datacenter.</t>
  </si>
  <si>
    <t>Pérdida de disponibilidad servicios de Directorio Activo</t>
  </si>
  <si>
    <t>Daños Físicos en los equipos que se pueden presentar por Falta de mantenimiento físico preventivo, desgaste natural de los componentes electrónicos, Fallos en el circuito eléctrico 
Corrupción o deterioro del sistema operativo que pueden ocasionando daños en la Configuración del servidor o en las base de datos del directorio activo.</t>
  </si>
  <si>
    <t xml:space="preserve">
Posibilidad de Afectación de pérdida Reputacional  y económico por Pérdida de disponibilidad servicios del Directorio Activo debido a Daños Físicos en los equipos que se pueden presentar por Falta de mantenimiento físico preventivo, desgaste natural de los componentes electrónicos, Fallos en el circuito eléctrico y por Corrupción o deterioro del sistema operativo que pueden ocasiones daños en la Configuración del servidor o en las base de datos del directorio activo.</t>
  </si>
  <si>
    <t>1. UMVSVRDC01
Servidor AD Principal.
2. OCI-SRV-AD</t>
  </si>
  <si>
    <t>1. Indisponibilidad de los servicios de red.
2. Daño físico de los equipos y redes de IT.
3. Hurto de equipos de propiedad o bajo custodia de la Entidad.</t>
  </si>
  <si>
    <t>El Líder del grupo de infraestructura designado por la Secretaria General junto con el grupo de infraestructura cada  cuatro meses debe revisar el cumplimiento al plan de mantenimiento anual donde se incluye el mantenimiento a los servidores físicos, diligenciando la bitácora de infraestructura, en caso que no se cumpla el plan de mantenimiento este se escalara al líder de infraestructura vía correo electrónico, quien dará las instrucciones a seguir a fin de garantizar el correcto funcionamiento de los servidores, como evidencia de esta actividad quedara el registro en la bitácora de infraestructura, los correos electrónicos cuando aplique, el informe de mantenimiento, el plan de mantenimiento.</t>
  </si>
  <si>
    <t>Realizar monitoreo Mensual del servidor del AD</t>
  </si>
  <si>
    <t>Verificación Funcionamiento de Directorio Activo y Plataforma de Monitoreo</t>
  </si>
  <si>
    <t>Especialistas Servidores</t>
  </si>
  <si>
    <t>El especialista de servidores debe revisar semanalmente el estado de los controladores de dominio por medio de la herramienta tecnológica de monitoreo  la evidencia de este control esta definida en los informes semanales del proceso.
En caso de alerta de la herramienta se informa al líder de infraestructura vía correo electrónico y se inicia prueba de conectividad y soporte en sitio.
Como evidencia de esta actividad quedará los informes semanales del proceso y correo electrónico cuando aplique.</t>
  </si>
  <si>
    <t>Realizar monitoreo Mensual del funcionamiento de la plataforma Pandora.</t>
  </si>
  <si>
    <t>Los especialistas de Servidores designados por la Secretaria General, trimestralmente deberán verificar el funcionamiento del servidor de directorio activo  realizando un mantenimiento lógico preventivo (desfragmentación de disco, limpieza de archivos temporales, verificación e instalación de actualizaciones), diligenciando la Bitácora de infraestructura, en caso que el mantenimiento evidencie un mal funcionamiento en los servicios, se procederá a realizar un backup del directorio activo y se escala vía correo electrónico al líder de infraestructura la novedad, como evidencia de esta actividad quedan el registro en la bitácora de infraestructura, el backup del directorio activo y correo electrónico cuando aplique.</t>
  </si>
  <si>
    <t>Realizar monitoreo Mensual del Funcionamiento del AD</t>
  </si>
  <si>
    <t>Pérdida de la disponibilidad de las herramientas de Office 365</t>
  </si>
  <si>
    <t xml:space="preserve">Fallos internos en la plataforma del proveedor (Microsoft) que afectan los servicios prestados por el proveedor.
Accesos no autorizados con privilegios de administrador, que modifiquen las configuraciones de la herramienta y ocasionen indisponibilidad del servicio.
</t>
  </si>
  <si>
    <t xml:space="preserve">
Posibilidad de afectación Reputacional  y económico por
Pérdida de la disponibilidad de las herramientas de Office 365
que se pueden presentar por Fallos internos en la plataforma del proveedor (Microsoft) que afectan los servicios prestados por el proveedor y por accesos no autorizados con privilegios de administrador, que modifiquen las configuraciones de la herramienta y ocasionen indisponibilidad del servicio.</t>
  </si>
  <si>
    <t>Office 365</t>
  </si>
  <si>
    <t>Incumplimiento al Mantenimiento de la infraestructura cloud.</t>
  </si>
  <si>
    <t>Los especialistas de servidores mensualmente deben verificar que los servicios prestados por el proveedor Microsoft se encuentren disponibles diligenciando la bitácora de Seguimiento de infraestructura ingresando a la consola de administración de office 365.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Bitácora de Seguimiento de Infraestructura, Solicitud de Servicio cuando aplique y correo electrónico cuando aplique.</t>
  </si>
  <si>
    <t xml:space="preserve">Realizar monitoreo sobre cada 15 días sobre el Funcionamiento de Office 365 </t>
  </si>
  <si>
    <t>Cada 15 días</t>
  </si>
  <si>
    <t>Informar vía correo electrónico al Líder de infraestructura la novedad de retiro correspondiente del personal que administra plataformas tecnológicas.</t>
  </si>
  <si>
    <t>Correo Electrónico</t>
  </si>
  <si>
    <t>Supervisor de Contrato</t>
  </si>
  <si>
    <t xml:space="preserve">El líder del grupo de infraestructura designado por la Secretaria General, junto con el equipo de infraestructura, cada cuatro meses debe realizar el proceso de verificación y depuración de los usuarios que tienen acceso a las plataformas Oracle Cloud Infrastructure y Office 365, de acuerdo a la fecha de finalización de contrato cotejando con el directorio activo, En el caso de encontrar usuarios retirados de la compañía pero con acceso vigente a las plataformas se deberá eliminar inmediatamente la cuenta de usuario; de este proceso resultará la bitácora de seguimiento de infraestructura donde se especifica los roles y perfiles de los colaboradores y el rango de tiempo en los cuales tendrán acceso, esto con el fin de garantizar la seguridad en el acceso en las plataformas. </t>
  </si>
  <si>
    <t>Realizar monitoreo trimestral de usuarios con privilegios</t>
  </si>
  <si>
    <t>Pérdida de la disponibilidad de acceso a los recursos de la red suministrados por el AD.</t>
  </si>
  <si>
    <t>Fallas en la prestación de servicio de Internet debido a daños ocasionados en la infraestructura física.
Degradación del servicio AD, debido a fallas en el sistema operativo que impiden el logueo de los usuarios
Fallas en la prestación del servicio eléctrico debido a daños ocasionado en la infraestructura física</t>
  </si>
  <si>
    <t>Posibilidad de Afectación Económica y Reputacional, por Pérdida de la disponibilidad de accesos a los recursos de la red, suministrados por el AD, ocasionados por Fallas en la prestación de servicio de Internet por parte del proveedor, debido a daños ocasionados en la infraestructura física, debido a Fallas físicas en los switch de borde, debido a daños en los componentes electrónicos que impiden la conectividad entre los dispositivos y debido a Fallas en la prestación del servicio eléctrico debido a daños ocasionado en la infraestructura física</t>
  </si>
  <si>
    <t xml:space="preserve">1. UMVSVRDC03 
Servidor Respaldo AD Sede Operativa
2. UMVSVRDC04
Servidor Respaldo AD Sede Producción </t>
  </si>
  <si>
    <t>Incumplimiento al Mantenimiento de la infraestructura tecnológica de la entidad por parte del proveedor FAMOC.</t>
  </si>
  <si>
    <t>El especialista Nivel II diariamente debe verificar el estado de disponibilidad de los AD de las Sedes, a través del diligenciamiento del Formulario de Estado de Servicios Tecnológicos. En caso de presentarse, indisponibilidad del servicio, se notifica al equipo de infraestructura vía correo electrónico quienes verificarán la causa del inconveniente por medio de un diagnóstico, a través del diligenciamiento del Formulario de Estado de Servicios Tecnológicos y del formato de Control de Cambios en caso de ser necesario.
Como evidencia de esta actividad, resultará Formulario de Estado de Servicios Tecnológicos. Correo electrónico y Formato de Control de Cambios en caso de ser necesario.</t>
  </si>
  <si>
    <t>Realizar reporte del Estado de Disponibilidad del Servicio AD</t>
  </si>
  <si>
    <t>Especialista Nivel II</t>
  </si>
  <si>
    <t>Formulario de Estado de Servicios Tecnológicos</t>
  </si>
  <si>
    <t>Quincenal</t>
  </si>
  <si>
    <t>Migrar los roles FSMO al controlador AD alterno</t>
  </si>
  <si>
    <t>Bitácora de Infraestructura
/
Formato Control de Cambios</t>
  </si>
  <si>
    <t>Realizar monitoreo del Funcionamiento del AD</t>
  </si>
  <si>
    <t>Especialistas de Servidores</t>
  </si>
  <si>
    <t>Perdida de la Disponibilidad por Falla en el ingreso al aplicativo GLPI e Incumplimiento en los Acuerdo de Niveles de Servicio</t>
  </si>
  <si>
    <t>Fallas de conexión a la Base de Datos debido a problemas de conectividad ocasionados por degradación de IaaS y PaaS que almacenan el servicio GLPI.
Degradación del Sistema Operativo debido a las necesidades de capacidades de la herramienta.</t>
  </si>
  <si>
    <t>Posibilidad de Afectación Reputacional por Falla en el ingreso al aplicativo GLPI e Incumplimiento en los Acuerdo de Niveles de Servicio ocasionados por Fallas de conexión a la Base de Datos debido a problemas de conectividad ocasionados por degradación de IaaS y PaaS que almacenan el servicio GLPI y por la degradación del Sistema Operativo debido a las necesidades de capacidades de la herramienta.</t>
  </si>
  <si>
    <t>1. GLPI
2. CI_GLPI_Test</t>
  </si>
  <si>
    <t xml:space="preserve">Mal funcionamiento del software </t>
  </si>
  <si>
    <t>El especialista Gestor Herramienta GLPI designado por la Secretaria General, semanalmente debe verificar que se este realizando la copia de seguridad de la base de datos (mySql) de la herramienta GLPI desde la consola de mysql diligenciando la bitácora de infraestructura, en caso de evidenciar que no se este realizando la copia se deberá realizar un backup de manera manual y escalar al líder de infraestructura mediante correo electrónico quien dará las instrucciones a seguir a fin de garantizar el correcto funcionamiento de los servidores, como evidencia de esta actividad se tomara el screenshot de la consola y de la ruta donde se almacenan los backup.</t>
  </si>
  <si>
    <t>Verificar funcionamiento de la copia de seguridad realizada</t>
  </si>
  <si>
    <t>Especialista Gestor Herramienta GLPI</t>
  </si>
  <si>
    <t>Restaurar BD y/o imagen de Maquina Virtual del Servicio GLPI</t>
  </si>
  <si>
    <t>Especialista Gestor Herramienta GLPI (BD)
/
 Especialistas Servidores (Maquina Virtual)</t>
  </si>
  <si>
    <t>Los especialistas en servidores designados por la Secretaria General a través de la plataforma de administración de Oracle cloud Mensualmente deben verificar que se estén ejecutándolas tareas de copias de seguridad de la maquina virtual (S.O) y sus discos adjuntos de acuerdo a las políticas de backup establecidas en  la plataforma diligenciando la bitácora de infraestructura, en caso de evidenciar que no se ejecuto el backup programado, se deberá realizar inmediatamente la copia y el escalamiento correspondiente al proveedor de servicio mediante la plataforma service request, como evidencia de esta actividad se tiene bitácora de infraestructura, el escalamiento al proveedor del servicio cuando aplique.</t>
  </si>
  <si>
    <t>Perdida de la Disponibilidad por Falla en el ingreso de los servicios de red y aplicaciones misionales y de apoyo</t>
  </si>
  <si>
    <t xml:space="preserve">
Fallas en la prestación del servicio eléctrico debido a daños ocasionado en la infraestructura física.
Deterioro del software y/o hardware debido a la falta de mantenimiento de los dispositivos y/o por actualizaciones de su firmware.
</t>
  </si>
  <si>
    <t>Posibilidad de afectación Económica y Reputacional, por Pérdida de la disponibilidad debido a la Falla en el ingreso de los servicios de red y aplicaciones misionales y de apoyo, ocasionados por las Fallas en la prestación del servicio eléctrico presentado por daños en la infraestructura física y por el Deterioro del software y/o hardware debido a la falta de mantenimiento de los dispositivos y/o por actualizaciones de firmware.</t>
  </si>
  <si>
    <t>Equipos de Seguridad Perimetral</t>
  </si>
  <si>
    <t xml:space="preserve">Fallas del equipo 
Mal funcionamiento del software 
Incumplimiento en el mantenimiento del sistema de información. </t>
  </si>
  <si>
    <t>El especialista de seguridad informática, cada vez que ocurra el evento se debe revisar los logs de los equipos de seguridad perimetral para verificar que los apagados no controlados no causaron daños en estos, diligenciando la bitácora "Seguimiento de estado de equipos de seguridad perimetral".
En caso de presentarse alguna alerta de apagado no controlado y/o daño de los equipos de seguridad perimetral, se debe notificar vía correo electrónico al líder de infraestructura para que realice el escalamiento pertinente.
Las evidencia de esta actividad es el diligenciamiento de la bitácora "Seguimiento de estado de equipos de seguridad perimetral", los logs de los equipos de seguridad perimetral y los correos de notificación de escalamiento del evento cuando aplique.</t>
  </si>
  <si>
    <t>Realizar seguimiento el mantenimiento del sistema eléctrico del centro de datos donde se almacenan los dispositivos de seguridad perimetral</t>
  </si>
  <si>
    <t>Especialista Seguridad Informática</t>
  </si>
  <si>
    <t>Formato de Ejecución de Mantenimientos a Sistemas Eléctricos.</t>
  </si>
  <si>
    <t>Solicitar a proveedor el cambio del dispositivo afectado.</t>
  </si>
  <si>
    <t>Correo Electrónico Gerente de Sede.</t>
  </si>
  <si>
    <t>Especialista Seguridad Informática 
/
 Líder Infraestructura</t>
  </si>
  <si>
    <t>El especialista de seguridad informática, cada cuatro meses (4) meses debe verificar las notas de la versión del firmware actual de los equipos de seguridad perimetral comparándolas con las existentes en el sitio web oficial del fabricante mediante el diligenciamiento de la bitácora "seguimiento de actualización de firmware de equipos perimetrales",  en caso de existir nuevas versiones se realizará el plan de trabajo para la actualización del dispositivo. 
La evidencia de esta actividad es el diligenciamiento de la bitácora "seguimiento de actualización de firmware de equipos perimetrales", las notas de la versión y el plan de actualización cuando se ejecute.</t>
  </si>
  <si>
    <t xml:space="preserve">El líder técnico de grupo de infraestructura tecnológica designado por la Secretaria General, cada vez que se realice un cambio en la infraestructura tecnológica debe validar lo dispuesto en EGTI-DI-006 Política de Responsabilidades y Control de Cambios y  convocar a reunión a los colaboradores a los cuales impacte dicho cambio, como evidencia del procedimiento resultará EGTI-FM-001 Formato Control de Cambios esto garantizará que lo cambios no afecten la disponibilidades de los sistemas de información. Este control se realiza con el fin de estudiar todas las variables que existen en el cambio y así poder desarrollar un plan de acción que permita la disponibilidad de los servicios.
En caso que no se aplique lo establecido en la política o cuando ocurra algún inconveniente en la aplicación se deberá restablecer el cambio a la versión a anterior mientras se inicia de nuevo con la aplicación de la política de control de cambios y se resuelve el inconveniente. </t>
  </si>
  <si>
    <t>El especialista de seguridad informática cada seis (6) meses debe verificar el End of Support (EoS) en la pagina web del fabricante determinando el estado de este, diligenciando la bitácora  "Seguimiento de estado de equipos de seguridad perimetral"; y cada vez que se deba realizar una compra de un elemento de la infraestructura tecnológica, deberá realizar una ficha técnica del elemento en la cual se evidencie la interacción del elemento y/o sistema con la infraestructura actual y se evidencie la compatibilidad entre los elementos, Con esta ficha evitaremos que cuando llegue el elemento o se implemente el sistema no sea compatible con la infraestructura tecnológica existente. 
En caso de presentarse el End of Support (EoS), se notificará al Líder del grupo de infraestructura designado por la Secretaria General, vía correo electrónico, para su respectivo escalamiento, por otra parte, en caso que el elemento de infraestructura requerido supere el presupuesto disponible, se debe incluir en el plan de adquisiciones de la próxima vigencia. 
La evidencia de la actividad del EoS es el diligenciamiento de la bitácora "Seguimiento de estado de equipos de seguridad perimetral" y notificaciones vía correos electrónicos cuando aplique.
La evidencia de la actividad adquisición de elementos de infraestructura es la ficha técnica del elemento y el plan de adquisiciones cuando aplique.</t>
  </si>
  <si>
    <t>El especialista de Seguridad Informática, cada cuatro meses (4) debe verificar la ejecución de los mantenimientos programados en el plan anual de mantenimientos diligenciando la hoja de vida de los equipos activos de red. En caso de que no se realicen los mantenimientos según lo programado, se escala al Líder de Infraestructura vía correo electrónico la no ejecución, quien tomará las acciones correspondientes.
Evidencia: Hoja de Vida de Equipos Activos de Red, Plan de Mantenimiento, correo electrónico cuando aplique.</t>
  </si>
  <si>
    <t>Pérdida de la disponibilidad de los documentos de las áreas operativas.</t>
  </si>
  <si>
    <t>Falla en la conectividad de red, debido a inconvenientes internos por parte del proveedor (ORACLE).
Degradación del sistema operativo del servidor debido a actualizaciones no testeadas previamente.</t>
  </si>
  <si>
    <t>Posibilidad de Afectación Económica y Reputacional por Pérdida de la disponibilidad de los documentos de las áreas operativas, ocasionados por Falla en la conectividad de red, debido a inconvenientes internos por parte del proveedor (ORACLE) y/o por degradación del sistema operativo del servidor debido a actualizaciones no testeadas previamente.</t>
  </si>
  <si>
    <t>1. OCI-FILESRV
2. SpiceWork</t>
  </si>
  <si>
    <t>Los especialistas de servidores mensualmente deben verificar que los servicios prestados por el proveedor Oracle se encuentren disponibles diligenciando la bitácora de Seguimiento de infraestructura ingresando a la consola de administración de Oracle.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Bitácora de Seguimiento de Infraestructura, Solicitud de Servicio cuando aplique y correo electrónico cuando aplique.</t>
  </si>
  <si>
    <t>Realizar monitoreo del Estado de los Servicios Oracle Cloud</t>
  </si>
  <si>
    <t>Especialistas en Servidores</t>
  </si>
  <si>
    <t>Reporte del Estado de los Servicios de Oracle Cloud</t>
  </si>
  <si>
    <t>Escalar el caso a Oracle por perdida de disponibilidad en los servicios
/
Restablecer última copia de seguridad del servidor</t>
  </si>
  <si>
    <t>Ticket Oracle Cloud
/
Formato Control de Cambios</t>
  </si>
  <si>
    <t>Especialistas Servidores
/
Líder de Infraestructura</t>
  </si>
  <si>
    <t>Los especialistas en servidores designados por la Secretaria General, mensualmente  deben verificar que se estén realizando las copias de seguridad de las maquinas que están en la plataforma Oracle cloud mediante el diligenciamiento de la bitácora de infraestructura , en caso de evidenciar que no se ejecuto el backup programado, se deberá realizar inmediatamente la copia y el escalamiento correspondiente al proveedor de servicio mediante la plataforma service request, como evidencia de esta actividad se tiene bitácora de infraestructura, el escalamiento al proveedor del servicio cuando aplique.</t>
  </si>
  <si>
    <t>Realizar monitoreo de la ejecución de las tareas de backup programadas en Oracle Cloud.</t>
  </si>
  <si>
    <t>Reporte de Listado de Backup disponibles en Plataforma Oracle Cloud.</t>
  </si>
  <si>
    <t>Los especialistas en servidores, mensualmente deben verificar las actualizaciones disponibles del sistemas operativo del servidor en la plataforma Microsoft a través del  diligenciamiento de la Bitácora de Infraestructura de las pruebas en el servidor WSUS. En caso de presentar inconsistencias en la actualización, se escalará al Líder de Infraestructura el inconveniente quien dará las instrucciones correspondientes.
Evidencia: Bitácora de Infraestructura, Correo electrónico cuando aplique.</t>
  </si>
  <si>
    <t>Realizar seguimiento a las actualizaciones del Sistema operativo del Servidor disponibles en plataforma Microsoft.</t>
  </si>
  <si>
    <t>perdida de confianza y credibilidad de las partes interesadas</t>
  </si>
  <si>
    <t>Debilidad en el soporte técnico del Sistema Financiero.
Parametrización inadecuada o fuera de la normatividad vigente.</t>
  </si>
  <si>
    <t>Posibilidad de afectación reputacional por perdida de confianza y credibilidad de las partes interesadas debido al registro de información fuera de la parametrización y funcionalidad de los módulos del sistema financiero de la entidad.</t>
  </si>
  <si>
    <t>Modulo OPGET
Modulo PREDIS
Modulo LIMAY
Modulo TERCEROS</t>
  </si>
  <si>
    <t xml:space="preserve">Corrupción de los datos </t>
  </si>
  <si>
    <t>Mensualmente los profesionales del proceso de Gestión financiera validan en el comité de seguimiento al aplicativo financiero vigente, las necesidades de actualizaciones y/o parametrizaciones, como los avances en los diferentes requerimientos, con el propósito de contar con información confiable y veraz, dejando como evidencia las respectivas citaciones y/o notas de la reunión.
En caso de evidenciar fallas en el Sistema o nuevos requerimientos, se realizan solicitudes a mesa de ayuda con el fin de garantizar la correcta operatividad del Sistema, para que los ingenieros encargados de parametrizar y actualizar realicen las respectivas pruebas o ajustes correspondientes.</t>
  </si>
  <si>
    <t xml:space="preserve">Realizar el seguimiento del desarrollo e implementación de los requerimientos solicitados en el Comité de seguimiento al sistema financiero vigente </t>
  </si>
  <si>
    <t>Profesional Especializado de Financiera 
Ingeniero de Sistema de Información y tecnología</t>
  </si>
  <si>
    <t>Programación de las reuniones del comité de seguimiento, Actas de reunión,  solicitudes mesa de ayuda o notas de reunión</t>
  </si>
  <si>
    <t>Mensualmente</t>
  </si>
  <si>
    <t>Reporte en mesa de ayuda de la novedad presentada con relación a la funcionalidad del sistema financiero vigente.</t>
  </si>
  <si>
    <t>Reporte de mesa de ayuda</t>
  </si>
  <si>
    <t>Profesional Especializado de Financiera, Ingeniero de Sistema de Información y tecnología</t>
  </si>
  <si>
    <t xml:space="preserve">Cada vez que se reciba documentos para causación contable el contratista designado revisa los documentos con el propósito de realizar la contabilización correcta de la información y evidenciar las inconsistencias presentadas, dejando como soporte las conciliaciones bancarias, de almacén, las cuentas reciprocas, SIPROJ y la Cuenta Única Distrital - CUD según corresponda. En caso de evidenciarse inconsistencias en la información registrada se solicita a través de correo electrónico, comunicación escrita  y/o  mesa de ayuda, la realización de los respectivos ajustes y/o modificaciones, quedando como evidencia las comunicaciones de solicitud de ajuste y los reportes de trazabilidad del sistema. </t>
  </si>
  <si>
    <t>Que se pierda o modifique informacion de los registros de datos primarios y/o  los informes de ensayo</t>
  </si>
  <si>
    <t xml:space="preserve">*  Ausencia de controles para la prevención y protección de incendios de manera automática.
* Perdida de los registros de los informes  ensayo generados por el laboratorio </t>
  </si>
  <si>
    <t>QUE? Posibilidad de que los informes de ensayo no tengan registro o estén incompletos los datos con los cuales fueron generados  
COMO? puede ocurrir debido a que estos no estén protegidos adecuadamente o a que sufran algún deterioro.
PORQUE? Ocasionando que los datos primarios  y/o  los informes de los ensayos sean modificados o estén incompletos.
Posibilidad de que los informes de ensayo no tengan registro o estén incompletos los datos con los cuales fueron generados. Puede ocurrir debido a que estos no estén protegidos adecuadamente o a que sufran algún deterioro. Ocasionando que los datos primarios  y/o  los informes de los ensayos sean modificados o estén incompletos.</t>
  </si>
  <si>
    <t>Datos primarios e informes de ensayo</t>
  </si>
  <si>
    <t>Daño físico </t>
  </si>
  <si>
    <t>Destrucción del equipo o medios</t>
  </si>
  <si>
    <t>El líder de acreditación, trimestralmente verifica que los permisos asignados en el repositorio para modificar, crear y visualizar los documentos del laboratorio estén de acuerdo al rol desempeñado por cada persona, deja como evidencia un acta de reunión. Si se encuentra alguna diferencia en los permisos se pone una mesa de ayuda para solicitar  la modificación.</t>
  </si>
  <si>
    <t>Baja</t>
  </si>
  <si>
    <t>Moderado</t>
  </si>
  <si>
    <t> </t>
  </si>
  <si>
    <t>De acuerdo con el procedimiento de trabajo no conforme GLAB-PR-002</t>
  </si>
  <si>
    <t>Los trabajos no conformes generados en el laboratorio relacionados con resultados errados ( informe de ensayo)</t>
  </si>
  <si>
    <t>Líder operativo del proceso</t>
  </si>
  <si>
    <t>El cordinador técnico, cada vez que se aprueba el informe lo convierte a pdf con el fin de evitar modificaciones sobre el informe definitivo, si el informe de ensayo se envie en formato diferente de pdf no serán válidos.</t>
  </si>
  <si>
    <t>Cada  vez que se va amodificar un registro de toma de datos  de ensayo el laboratorista, pasa una línea DIAGONAL sobre el dato a modificar, de tal manera que el dato modificado sea legible, esto, con el fin de que el cambio sea trazable a la versión inmediatamente anterior y poder identificar el o los aspectos corregidos.Firmar con las iniciales de los nombres y apellidos, para identificar el responsable del cambio.Registrar la fecha del cambio. Dejando como evidencia la firma de la revisión en el registro de toma datos. Si no se cuenta con la evidencia de la modificación se devuelve el registro de toma de datos al laboratorista.</t>
  </si>
  <si>
    <t>Menor</t>
  </si>
  <si>
    <t>El líder de acreditación, mensualmente revisa que se halla generado una copia digital de los registros de toma de datos en el repositorio, con el fin de guardar una copia digital de este. En el  caso de no encontrar el archivo digitalizado, se solicita la digitalización de inmediato.</t>
  </si>
  <si>
    <t>Muy Baja</t>
  </si>
  <si>
    <t>Bajo</t>
  </si>
  <si>
    <t>Pérdida de confidencialidad de las actas de comité de conciliación</t>
  </si>
  <si>
    <t>Ausencia de controles en el proceso de elaboración y suscripción de las actas 
Ausencia de controles en el proceso de archivo y custodia</t>
  </si>
  <si>
    <r>
      <rPr>
        <b/>
        <sz val="12"/>
        <rFont val="Arial"/>
        <family val="2"/>
      </rPr>
      <t>Posibilidad</t>
    </r>
    <r>
      <rPr>
        <sz val="12"/>
        <rFont val="Arial"/>
        <family val="2"/>
      </rPr>
      <t xml:space="preserve"> de afectación Reputacional y económica</t>
    </r>
    <r>
      <rPr>
        <b/>
        <sz val="12"/>
        <rFont val="Arial"/>
        <family val="2"/>
      </rPr>
      <t xml:space="preserve"> por Pérdida de confidencialidad </t>
    </r>
    <r>
      <rPr>
        <sz val="12"/>
        <rFont val="Arial"/>
        <family val="2"/>
      </rPr>
      <t xml:space="preserve">de las actas de comité de conciliación, </t>
    </r>
    <r>
      <rPr>
        <b/>
        <sz val="12"/>
        <rFont val="Arial"/>
        <family val="2"/>
      </rPr>
      <t>debido</t>
    </r>
    <r>
      <rPr>
        <sz val="12"/>
        <rFont val="Arial"/>
        <family val="2"/>
      </rPr>
      <t xml:space="preserve"> a falta de controles en el proceso de elaboración y suscripción de las actas , así como en el proceso de archivo y custodia de estas</t>
    </r>
  </si>
  <si>
    <t>Acta de Comité de Conciliación</t>
  </si>
  <si>
    <t>Manipulación indebida de la información, debido a falta de controles en el proceso de elaboración, archivo y custodia de las actas</t>
  </si>
  <si>
    <r>
      <t xml:space="preserve">El Secretario Técnico del Comité de Conciliación </t>
    </r>
    <r>
      <rPr>
        <b/>
        <sz val="12"/>
        <rFont val="Arial"/>
        <family val="2"/>
      </rPr>
      <t xml:space="preserve">verificará </t>
    </r>
    <r>
      <rPr>
        <sz val="12"/>
        <rFont val="Arial"/>
        <family val="2"/>
      </rPr>
      <t xml:space="preserve">mensualmente que las actas sean recibidas por la persona designada para su archivo y custodia en la OAJ. En caso de encontrar que las actas no están siendo archivadas en el expdiente que corresponde, se informará al/la Jede de la OAJ por medio de correo electrónico, para que requiera a la persona encargada de esta actividad. </t>
    </r>
    <r>
      <rPr>
        <b/>
        <sz val="12"/>
        <rFont val="Arial"/>
        <family val="2"/>
      </rPr>
      <t xml:space="preserve">Como evidencia </t>
    </r>
    <r>
      <rPr>
        <sz val="12"/>
        <rFont val="Arial"/>
        <family val="2"/>
      </rPr>
      <t xml:space="preserve">se tiene acta de reunión donde se de cuenta de la entrega de las actas de comité de conciliación para su archivo y custodia en la OAJ.  </t>
    </r>
  </si>
  <si>
    <r>
      <t xml:space="preserve">El Secretario Técnico del Comité de Conciliación </t>
    </r>
    <r>
      <rPr>
        <b/>
        <sz val="12"/>
        <rFont val="Arial"/>
        <family val="2"/>
      </rPr>
      <t>revisará</t>
    </r>
    <r>
      <rPr>
        <sz val="12"/>
        <rFont val="Arial"/>
        <family val="2"/>
      </rPr>
      <t xml:space="preserve"> </t>
    </r>
    <r>
      <rPr>
        <b/>
        <sz val="12"/>
        <rFont val="Arial"/>
        <family val="2"/>
      </rPr>
      <t xml:space="preserve">mensualmente </t>
    </r>
    <r>
      <rPr>
        <sz val="12"/>
        <rFont val="Arial"/>
        <family val="2"/>
      </rPr>
      <t>que las actas de comité de conciliación elaboradas en el periodo, se encuentren debidamente archivadas y custodiadas en la Oficina Asesora Jurídica.  En caso de encontrar que las actas no se encuentran debidamente custodiadas, se informará al/la Jede de la OAJ por medio de correo electrónico, para que requiera a la persona encargada de dicha custodia.</t>
    </r>
    <r>
      <rPr>
        <b/>
        <sz val="12"/>
        <rFont val="Arial"/>
        <family val="2"/>
      </rPr>
      <t xml:space="preserve"> Como evidencia </t>
    </r>
    <r>
      <rPr>
        <sz val="12"/>
        <rFont val="Arial"/>
        <family val="2"/>
      </rPr>
      <t xml:space="preserve">se tiene certificación emitida por el secretario Técnico, en donde se de cuenta de dicha revisión. </t>
    </r>
  </si>
  <si>
    <t>No se encuentran archivados de manera correcta en la carpeta compartida los informes definitivos de la dependencia, (Informe Entidades de control y vigilancia, 
Informe definitivo, 
Informes de evaluaciones internas - Informes Internos) o se pierda la información.</t>
  </si>
  <si>
    <t>No se aplica adecuadamente la Tabla de Retención Documental - TRD correspondiente a la dependencia de la información generada por la OCI.</t>
  </si>
  <si>
    <t>Posibilidad de perder o no disponer de manera inmediata y oportuna de la información generada por el Equipo OCI, afectando económica y reputacionalmente la imagen de la dependencia y la entidad. 
Debido a que  No se encuentran archivados de manera correcta en la carpeta compartida los informes definitivos de la dependencia, (como son; Informe Entidades de control y vigilancia, Informe definitivos,  Informes de evaluaciones internas - Informes Internos, entre otros) o se pierda la información porque No se aplica adecuadamente la Tabla de Retención Documental - TRD correspondiente a la dependencia de la información generada por la OCI.</t>
  </si>
  <si>
    <t>Seguridad digital</t>
  </si>
  <si>
    <t xml:space="preserve">Carpeta compartida OCI </t>
  </si>
  <si>
    <t>Situaciones externas</t>
  </si>
  <si>
    <r>
      <t xml:space="preserve">El auxiliar administrativo OCI  </t>
    </r>
    <r>
      <rPr>
        <b/>
        <sz val="12"/>
        <color theme="1"/>
        <rFont val="Arial"/>
        <family val="2"/>
      </rPr>
      <t>mensualmente verifica,</t>
    </r>
    <r>
      <rPr>
        <sz val="12"/>
        <color theme="1"/>
        <rFont val="Arial"/>
        <family val="2"/>
      </rPr>
      <t xml:space="preserve"> según el reporte enviado por correo electrónico institucional por el integrante del Equipo OCI, la información cargada en la carpeta compartida OCI, que cumpla con la ubicación en la serie correspondiente de la TRD-Tabla de Retención Documental OCI. </t>
    </r>
    <r>
      <rPr>
        <b/>
        <sz val="12"/>
        <color theme="1"/>
        <rFont val="Arial"/>
        <family val="2"/>
      </rPr>
      <t xml:space="preserve">En caso </t>
    </r>
    <r>
      <rPr>
        <sz val="12"/>
        <color theme="1"/>
        <rFont val="Arial"/>
        <family val="2"/>
      </rPr>
      <t xml:space="preserve">de identificar diferencias del cargue de achivos en la carpeta compartida, el auxiliar solicitará completar lo faltante o reubicarlo conforme a la serie. 
</t>
    </r>
    <r>
      <rPr>
        <b/>
        <sz val="12"/>
        <color theme="1"/>
        <rFont val="Arial"/>
        <family val="2"/>
      </rPr>
      <t>Como evidencia</t>
    </r>
    <r>
      <rPr>
        <sz val="12"/>
        <color theme="1"/>
        <rFont val="Arial"/>
        <family val="2"/>
      </rPr>
      <t xml:space="preserve"> se tienen los correos electrónicos institucionales que se cursen entre el integrante del equipo de trabajo OCI y el auxiliar administrativo.</t>
    </r>
  </si>
  <si>
    <t>Cargar en la carpeta  compartida OCI de acuerdo a la serie de la TRD-OCI, los archivos definitivos de la información generadada por el Equipo OCI</t>
  </si>
  <si>
    <t>Equipo OCI</t>
  </si>
  <si>
    <t>Correos electrónicos institucionales de los integrantes del Equipo OCI, con los archivos de la información cargada en la carpeta compartida OCI, aplicando la serie de la TRD-OCI correspondiente.</t>
  </si>
  <si>
    <t>Solicitar al proceso GSIT-Gestión de Servicios e Infraestructura Tecnológica, en caso de pérdida de la información, la Recuperación a través de los Backups o copias de seguridad que se haya realizado, de conformidad con el procedimiento vigente de  "Generación de copias de respaldo" y en cumplimiento de la política: "numeral 6.23: es responsabilidad del administrador de copias informar la disponibilidad de los respaldos, realizar el trámite para obtener los medios magnéticos, ejecutar el procedimiento de recuperación e informar los resultados".</t>
  </si>
  <si>
    <r>
      <t xml:space="preserve">El Auxiliar Administrativo OCI </t>
    </r>
    <r>
      <rPr>
        <b/>
        <sz val="12"/>
        <color theme="1"/>
        <rFont val="Arial"/>
        <family val="2"/>
      </rPr>
      <t xml:space="preserve">trimestralmente </t>
    </r>
    <r>
      <rPr>
        <sz val="12"/>
        <color theme="1"/>
        <rFont val="Arial"/>
        <family val="2"/>
      </rPr>
      <t xml:space="preserve">solicita mediante correo electrónico institucional a la "Mesa de Ayuda UMV" (del proceso GSIT - Gestión de Servicios e Infraestructura Tecnológica), el "log" del backup o copia de seguridad, correspondienta a la carpeta compartida OCI que sirve como repositorio de la información definitiva generada por la dependencia. 
En caso de no recibir respuesta y/o identificar que no se realiza el backup solicitado, se enviará un correo electrónico institucional, con copia a la Secretaria General (responsable directiva del proceso GSIT) informando de este incumplimiento.
</t>
    </r>
    <r>
      <rPr>
        <b/>
        <sz val="12"/>
        <color theme="1"/>
        <rFont val="Arial"/>
        <family val="2"/>
      </rPr>
      <t>Como evidencia,</t>
    </r>
    <r>
      <rPr>
        <sz val="12"/>
        <color theme="1"/>
        <rFont val="Arial"/>
        <family val="2"/>
      </rPr>
      <t xml:space="preserve"> los correos electrónicos institucionales remitidos por el auxiliar Administrativo OCI al proceso GSIT - Gestión de Servicios e Infraestructura Tecnológica .</t>
    </r>
  </si>
  <si>
    <t>Solicitar a la Mesa de Ayuda UMV trimestralmente, la generación del backup de la información OCI en la carpeta compartida OCI</t>
  </si>
  <si>
    <t>Auxiliar Administrativo OCI</t>
  </si>
  <si>
    <t>Copia de seguridad de la información OCI, que pueda restaurarse en caso de pérdida.</t>
  </si>
  <si>
    <t>Por Pérdida de la disponibilidad de información en las bases de  datos del proceso disciplinarios por el inadecuado almacenamiento de la información cargada de los procesos disciplinarios, sin backup/copias de seguridad</t>
  </si>
  <si>
    <t>debido al registro manual de la información de los procesos disciplinarios en las bases de datos, que puede incurrir en error o provenir de fuente no confiable.</t>
  </si>
  <si>
    <t>R2
Posibilidad de afectación reputacional POR Pérdida de la disponibilidad de información en las bases de  datos del proceso disciplinarios por el inadecuado almacenamiento de la información cargada de los procesos disciplinarios, sin backup/copias de seguridad, debido al registro manual de la información de los procesos disciplinarios en las bases de datos, que puede incurrir en error o provenir de fuente no confiable.</t>
  </si>
  <si>
    <t>Procesos Disciplinarios</t>
  </si>
  <si>
    <t>Datos provenientes de fuentes no confiables </t>
  </si>
  <si>
    <t>R2-C1
El Profesional Especializado CODI verifica CADA VEZ que se genera nueva información dentro de cada expediente disciplinario físico, que se actualice simultáneamente la "base de datos CODI" con la totalidad de campos diligenciados, para posteriormente alimentar "la base de datos SID", con el fin de que los datos cargados en el SID coincidan con el expediente físico. 
Como evidencia: registro de la información del cargue de datos en las bases CODI y SID.
En caso de encontrar diferencias entre la "base de datos SID" y el expediente físico ("base de datos CODI") se realizará el ajuste de inmediato, dejando un acta de reunión como soporte del ajuste.</t>
  </si>
  <si>
    <t>Reportar el registro de la información cargada en las bases de datos CODI y SID.</t>
  </si>
  <si>
    <t>Profesional Especializado CODI</t>
  </si>
  <si>
    <t>Reporte del registro de cargue de bases de datos</t>
  </si>
  <si>
    <t>Solicitar al proceso GSIT el restablecimiento de la información disciplinaria, por medio de las copias de seguridad que fueron tomadas mensualmente para salguardar la integridad, seguridad y confiabilidad de esta información.</t>
  </si>
  <si>
    <t>Backup o Copia de seguridad del proceso CODI reestablecida,</t>
  </si>
  <si>
    <t>Proceso GSIT</t>
  </si>
  <si>
    <t>R2-C2
El (la) Profesional Especializado 222-03, mediante el envío de la solicitud correspondiente con copia al (a) Jefe de la Oficina, requerirá  al proceso GSIT-Gestión de Servicios e Infraestructura, la realización del backup/copia de seguridad MENSUAL de la información contenida en la "base de datos CODI" y expedientes electrónicos del proceso disciplinario, conforme a las políticas de seguridad de la información, con el fin de contar con  el respaldo para el restablecimiento de la información, en caso de ser necesario.
Como evidencia se tiene el correo de solicitud al proceso GSIT (mesa de ayuda) para que se realice la copia de seguridad de la información del proceso CODI y la respuesta con las imágneres de la realizació del backup.
En caso de evidenciarse que no se haya realizado esta copia de seguridad, se procede a requerir nuevamente con radicado (memorando) para que se realicen mensualmente.</t>
  </si>
  <si>
    <t>Solicitar la copia de seguridad del proceso CODI al proceso GSIT, para que la realice mensualmente.</t>
  </si>
  <si>
    <t>Correo electrónico de solicitud para realizar la copia de seguridad del proceso CODI  a GSIT</t>
  </si>
  <si>
    <t xml:space="preserve">Proceso </t>
  </si>
  <si>
    <t xml:space="preserve">Objetivo </t>
  </si>
  <si>
    <t>Proyecto</t>
  </si>
  <si>
    <t>TIPO DE RIESGO</t>
  </si>
  <si>
    <t>7903 Apoyo a la adecuación y conservación del espacio público de Bogotá</t>
  </si>
  <si>
    <t>Tabla Criterios para definir el nivel de probabilidad</t>
  </si>
  <si>
    <t>Frecuencia de la Actividad</t>
  </si>
  <si>
    <t>La actividad que conlleva el riesgo se ejecuta como máximos 2 veces por año</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</si>
  <si>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</si>
  <si>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</si>
  <si>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</si>
  <si>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</si>
  <si>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</si>
  <si>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</si>
  <si>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</si>
  <si>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</si>
  <si>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</si>
  <si>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</si>
  <si>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 xml:space="preserve">Equivalente </t>
  </si>
  <si>
    <t>Insignificante</t>
  </si>
  <si>
    <t>Leve 20%</t>
  </si>
  <si>
    <t xml:space="preserve">Afectación menor a 130 SMLMV </t>
  </si>
  <si>
    <t>El riesgo afecta la imagen de alguna área de la organización</t>
  </si>
  <si>
    <t xml:space="preserve">Menor 40% </t>
  </si>
  <si>
    <t xml:space="preserve">Entre 130 y 650 SMLMV </t>
  </si>
  <si>
    <t>El riesgo afecta la imagen de la entidad internamente, de conocimiento general, nivel interno, de junta dircetiva y accionistas y/o de provedores</t>
  </si>
  <si>
    <t>Moderado 60%</t>
  </si>
  <si>
    <t xml:space="preserve">Entre 650 y 1300 SMLMV </t>
  </si>
  <si>
    <t>El riesgo afecta la imagen de la entidad con algunos usuarios de relevancia frente al logro de los objetivos</t>
  </si>
  <si>
    <t>Mayor</t>
  </si>
  <si>
    <t>Mayor 80%</t>
  </si>
  <si>
    <t xml:space="preserve">Entre 1300 y 6500 SMLMV </t>
  </si>
  <si>
    <r>
      <t>El riesgo afecta la imagen de</t>
    </r>
    <r>
      <rPr>
        <sz val="26"/>
        <color theme="9" tint="-0.249977111117893"/>
        <rFont val="Arial Narrow"/>
        <family val="2"/>
      </rPr>
      <t xml:space="preserve">  la entidad </t>
    </r>
    <r>
      <rPr>
        <sz val="26"/>
        <color rgb="FF000000"/>
        <rFont val="Arial Narrow"/>
        <family val="2"/>
      </rPr>
      <t>con efecto publicitario sostenido a nivel de sector administrativo, nivel departamental o municipal</t>
    </r>
  </si>
  <si>
    <t>Catastrófico</t>
  </si>
  <si>
    <t>Catastrófico 100%</t>
  </si>
  <si>
    <t xml:space="preserve">Mayor a 6500 SMLMV </t>
  </si>
  <si>
    <t>El riesgo afecta la imagen de la entidad a nivel nacional, con efecto publicitarios sostenible a nivel país</t>
  </si>
  <si>
    <t>Afectación_Económica_o_presupuestal</t>
  </si>
  <si>
    <t>Pérdida_Reputacional</t>
  </si>
  <si>
    <t xml:space="preserve">     Mayor a 6500 SMLMV </t>
  </si>
  <si>
    <t xml:space="preserve">     El riesgo afecta la imagen de la entidad a nivel nacional, con efecto publicitarios sostenible a nivel país</t>
  </si>
  <si>
    <t>Criterios</t>
  </si>
  <si>
    <t>Subcriterios</t>
  </si>
  <si>
    <t>Catastrofico</t>
  </si>
  <si>
    <t>Afectación Económica o presupuestal</t>
  </si>
  <si>
    <t>Afectación menor a 130 SMLMV .</t>
  </si>
  <si>
    <t>El riesgo afecta la imagen de de la entidad con efecto publicitario sostenido a nivel de sector administrativo, nivel departamental o municipal</t>
  </si>
  <si>
    <t>❌</t>
  </si>
  <si>
    <t>✔</t>
  </si>
  <si>
    <t>TIPO DE ACTIVO</t>
  </si>
  <si>
    <t>EQUIPAMIENTO AUXILIAR</t>
  </si>
  <si>
    <t>TIPO</t>
  </si>
  <si>
    <t>AMENAZA</t>
  </si>
  <si>
    <t>HARDWARE</t>
  </si>
  <si>
    <t>Fuego</t>
  </si>
  <si>
    <t>Agua</t>
  </si>
  <si>
    <t>INSTALACIONES</t>
  </si>
  <si>
    <t>Contaminación</t>
  </si>
  <si>
    <t>PROCESOS</t>
  </si>
  <si>
    <t>Accidente Importante</t>
  </si>
  <si>
    <t>RECURSOS HUMANOS</t>
  </si>
  <si>
    <t>Destrucción del equipo o medios </t>
  </si>
  <si>
    <t>RED</t>
  </si>
  <si>
    <t>Polvo, corrosión, congelamiento </t>
  </si>
  <si>
    <t>Eventos naturales </t>
  </si>
  <si>
    <t>Fenómenos climáticos </t>
  </si>
  <si>
    <t>Fenómenos sísmicos </t>
  </si>
  <si>
    <t>Fenómenos volcánicos </t>
  </si>
  <si>
    <t>Fenómenos meteorológicos </t>
  </si>
  <si>
    <t>Inundación </t>
  </si>
  <si>
    <t>Perdida de los servicios esenciales </t>
  </si>
  <si>
    <t>Fallas en el sistema de suministro de agua o aire acondicionado </t>
  </si>
  <si>
    <t>Perdida de suministro de energía </t>
  </si>
  <si>
    <t>Falla en equipo de telecomunicaciones </t>
  </si>
  <si>
    <t>Perturbación debida a la radiación </t>
  </si>
  <si>
    <t>Radiación electromagnética </t>
  </si>
  <si>
    <t>Radiación térmica </t>
  </si>
  <si>
    <t>Impulsos electromagnéticos </t>
  </si>
  <si>
    <t>Interceptación de señales de interferencia comprometida </t>
  </si>
  <si>
    <t>Espionaje remoto </t>
  </si>
  <si>
    <t>Escucha encubierta </t>
  </si>
  <si>
    <t>Hurto de medios o documentos </t>
  </si>
  <si>
    <t>Hurto de equipo </t>
  </si>
  <si>
    <t>Recuperación de medios reciclados o desechados </t>
  </si>
  <si>
    <t>Divulgación </t>
  </si>
  <si>
    <t>Manipulación con hardware </t>
  </si>
  <si>
    <t>Manipulación con software </t>
  </si>
  <si>
    <t>Detección de la posición </t>
  </si>
  <si>
    <t>Fallas del equipo </t>
  </si>
  <si>
    <t>Mal funcionamiento del equipo </t>
  </si>
  <si>
    <t>Saturación del sistema de información </t>
  </si>
  <si>
    <t>Mal funcionamiento del software </t>
  </si>
  <si>
    <t>Incumplimiento en el mantenimiento del sistema de información. </t>
  </si>
  <si>
    <t>Uso no autorizado del equipo </t>
  </si>
  <si>
    <t>Copia fraudulenta del software </t>
  </si>
  <si>
    <t>Uso de software falso o copiado </t>
  </si>
  <si>
    <t>Corrupción de los datos </t>
  </si>
  <si>
    <t>Procesamiento ilegal de datos </t>
  </si>
  <si>
    <t>Compromiso de las funciones </t>
  </si>
  <si>
    <t>Error en el uso </t>
  </si>
  <si>
    <t>Abuso de derechos </t>
  </si>
  <si>
    <t>Falsificación de derechos </t>
  </si>
  <si>
    <t>Negación de acciones </t>
  </si>
  <si>
    <t>Incumplimiento en la disponibilidad del personal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</si>
  <si>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</si>
  <si>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</si>
  <si>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</si>
  <si>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</si>
  <si>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</si>
  <si>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</si>
  <si>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</si>
  <si>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</si>
  <si>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</si>
  <si>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</si>
  <si>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</si>
  <si>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</si>
  <si>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</si>
  <si>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</si>
  <si>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</si>
  <si>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</si>
  <si>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</si>
  <si>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</si>
  <si>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</si>
  <si>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Evitar</t>
  </si>
  <si>
    <t>Plan de accion (solo para la opción reducir)</t>
  </si>
  <si>
    <t>Finalizado</t>
  </si>
  <si>
    <t>En curso</t>
  </si>
  <si>
    <t>Daños Activos Fisicos</t>
  </si>
  <si>
    <t>Fallas Tecnologicas</t>
  </si>
  <si>
    <t>Fraude Externo</t>
  </si>
  <si>
    <t>Relaciones Laborales</t>
  </si>
  <si>
    <t>Usuarios, productos y practicas , organizacionales</t>
  </si>
  <si>
    <t>Registro Sustancial</t>
  </si>
  <si>
    <t>Registro Material</t>
  </si>
  <si>
    <t>Sin registro</t>
  </si>
  <si>
    <t>Reducir</t>
  </si>
  <si>
    <t xml:space="preserve">Fecha de actualización: 28 de diciembre del 2022 </t>
  </si>
  <si>
    <t xml:space="preserve">inconformidad y baja credibilidad frente al servicio brindado por la Entidad  </t>
  </si>
  <si>
    <t>Posibilidad o afectación reputacional  por una inconformidad y baja credibilidad frente al servicio brindado por la Entidad, debido 
a que no se radiquen y/o gestionen las PQRSFD recibidas a traves de Bogotá te escucha y por ende que no se realice un adecuado analisis a los requerimientos de la ciudadanía que le permita obtener la respuesta de una petición fuera de los requerimientos normativos y procedimentales establecidos.</t>
  </si>
  <si>
    <r>
      <t>El colaborador de la Secretaría General, asignado a Atención al Ciudadano,</t>
    </r>
    <r>
      <rPr>
        <sz val="12"/>
        <color rgb="FFFF0000"/>
        <rFont val="Arial"/>
        <family val="2"/>
      </rPr>
      <t xml:space="preserve"> </t>
    </r>
    <r>
      <rPr>
        <sz val="12"/>
        <rFont val="Arial"/>
        <family val="2"/>
      </rPr>
      <t xml:space="preserve">operador de Orfeo y Bogotá te Escucha verifica y guarda aleatoriamente registro de la retipificación de las peticiones recibidas en los aplicativos, para clasificar adecuadamente las peticiones y evitar los reprocesos al momento de reasignar los requerimientos. Como evidencia queda un registro aleatorio mensual de peticiones del aplicativo Orfeo y Bogotá te Escucha de la tipificación inicial y la tipificación final.
En caso de no realizarse  este control, se corregirá inmediatamente y se retroalimentará al colaborador responsable para que se tomen a las acciones de mejora correspondientes.
El colaborador de la Secretaría General, asignado a Atención al Ciudadano, operador de Orfeo y Bogotá te Escucha guarda aleatoriamente registro de la Re-tipificación de las peticiones recibidas en los aplicativos, donde se valida que la clasificación se esté realizando adecuadamente según los tipos de peticiones que maneja la entidad por ley y así evitar los reprocesos al momento de reasignar los requerimientos.
Como evidencia queda un registro mensual de peticiones aleatorias del aplicativo Orfeo y Bogotá te Escucha de la tipificación inicial y la tipificación final.
En caso de no realizarse este control, se corregirá inmediatamente y se retroalimentará al colaborador responsable para que se tomen a las acciones de mejora correspondientes.
</t>
    </r>
  </si>
  <si>
    <t>Posibilidad de afectación reputacional por sanciones e incumplimientos normativos debido a la desarticulación de las dependencias encargadas de desarrollar espacios de participación y desconocimiento de la implementación de los mismos, sin tener en cuenta las metodologías existentes.</t>
  </si>
  <si>
    <t>El gerente Ambiental, Social y de Atención al Usuario se reúne con los funcionarios (s) y/o contratista (s) relacionados con los temas participación ciudadana de la entidad bimensualmente, en donde se revisa y se hace seguimiento al cronograma propuesto para cada uno estos, evitando así los incumplimientos. Como evidencia de dichos espacios quedarán listados de asistencia de la sesión y el acta con los temas tratados.
En caso de evidenciar que los espacios de participación presentan demora en su implementación, se notifica a la dependencia correspondiente y se genera la alerta de tal forma que se pueda reprogramar las fechas en el cronograma sin afectar el desarrollo de los espacios y que logre cumplir con el propósito correspondiente.</t>
  </si>
  <si>
    <t>Mayo de 2022</t>
  </si>
  <si>
    <t xml:space="preserve">El profesional delegado por el gerente ambiental, social y de atención al usuario, al inicio de la formulación del plan de participación ciudadana, valida si los espacios de participación ciudadana remitidos por las áreas, corresponden a espacios de participación o son otro tipo de encuentros. Posteriormente, Cuatrimestralmente se realiza sensibilización del plan de participación ciudadana de la entidad y de los espacios que allí se describen para dar a conocer los espacios formalizados por la entidad. Como evidencia de esta actividad queda mesa de trabajo de validación de espacios de participación, la presentación de la sensibilización, el listado de asistencia y los resultados de la encuesta aplicada. 
En caso de evidenciar que los colaboradores asisten a espacios diferentes a los consignados en el Plan de Participación Ciudadana de la entidad, se procede a actualizar los documentos correspondientes y formalizar dichos espacios de tal manera que se les pueda hacer seguimiento y control de acuerdo con los procedimientos establecidos.
</t>
  </si>
  <si>
    <t xml:space="preserve">
La baja capacidad de las dependenicas  para interrelacionar las necesidades de divulgación y comunicación.
Desconocimiento de los canales de comunicación interna y la forma de acceder a ellos, asi como el apoyo que puede prestar el equipo de comunicaciones para el logro de los objetivos de los demás procesos. 
</t>
  </si>
  <si>
    <t>Posibilidad de afectación reputacional por perdida de credibilidad y confianza de las partes interesadas, dada la baja capacidad de las dependenicas  para interrelacionar las necesidades de divulgación y comunicación y el desconocimiento de los canales de comunicación interna y la forma de acceder a ellos, asi como el apoyo que puede prestar el equipo de comunicaciones para el logro de los objetivos de los demás procesos.</t>
  </si>
  <si>
    <t xml:space="preserve">El profesional del Componente Comunicaciones  designado por la jefe de la Oficina Asesora de Planeación realiza un informe el quinto día hábil del siguiente bimestre, en el que analice y valide el comportamiento de las actividades solicitadas por las dependencias de la UMV a través del Aplicativo de Comunicaciones y el estado de avance en su cumplimiento.
En caso de que las dependencias realicen solicitudes vía correo electrónico se les indicará que deben hacer la solicitud a través del aplicativo de comunicaciones y se les compartirá un tutorial para hacerla. Como evidencia queda el informe de la Oficina Asesora de Planeación. </t>
  </si>
  <si>
    <t>Realizar acciones de comunicación que permitan dar a conocer los canales de comunicación y el aplicativo de comunicaciones, asi como la importancia de enviar la información de las actividades de los procesos.</t>
  </si>
  <si>
    <t>Material comunicativo</t>
  </si>
  <si>
    <t xml:space="preserve">El profesional del Componente Comunicaciones junto con la jefe de la Oficina Asesora de Planeación validan bimestralmente dentro del consejo de redacción, que se estén adelantando las actividades asociadas a la divulgación del manejo  del Aplicativo de Comunicaciones y los canales de comunicación existentes en la entidad.
En caso de evidenciar que las actividades presenten demoras en su ejecución, se generará la alerta de tal forma que se pueda reprogramar sin superar 15 dias calendario siguiente a la reunión. Como evidencia quedarán las actas de reunión del consejo de redacción. 
</t>
  </si>
  <si>
    <t>Perdida de la matriz de caracterización al no aplicar los requisitos relacionados con la custodia de información en la entidad y que esta sea usada para extraer o modificar los datos personales que allí reposan.</t>
  </si>
  <si>
    <t xml:space="preserve">Posibilidad de afectación reputacional por reducción de la credibilidad y confianza de los grupos de valor debido a la perdida de la matriz de caracterización al no aplicar los requisitos relacionados con la custodia de información en la entidad y esta sea usada para extraer o modificar los datos personales que allí reposan.
</t>
  </si>
  <si>
    <t xml:space="preserve">El contratista designado por el Gerente Ambiental, Social y de Atención al Usuario, realiza la solicitud trimestralmente ante mesa de ayuda de copia de seguridad del repositorio de información del area, validando que dentro de esta copia queden las carpetas asociadas a las matrices de caracterización de grupos de valor, esto para que en caso de perdida se puedan recuperar y no perder la información asociadas a las mismas. 
Como evidencia de esta acción se cuenta con los correos de solicitud a mesa de ayuda sobre el backup, así como  reunión de seguimiento para validar que las copias de seguridad si cuenten con dicha información. 
En caso de evidenciar que dicha información está incompleta, de manera inmediata se notificará a la mesa de ayuda para volver a realizar dicho proceso de backup.
</t>
  </si>
  <si>
    <t xml:space="preserve">Solicitar y ejecutar una sensibilización en la Política de seguridad de la información </t>
  </si>
  <si>
    <t>Diciembre de 2022</t>
  </si>
  <si>
    <t xml:space="preserve">El contratista designado por el Gerente Ambiental, Social y de Atención al Usuario, realiza la delimitación de roles de las personas que tienen acceso al repositorio, validando que quienes no deben tener acceso a las matrices de caracterización de grupos de valor, no lo tengan y no puedan acceder a estas carpetas. Como evidencia de esta acción se cuenta con acta de reunión semestrales donde el gerente autorice los roles y las delimitaciones de cada integrante del repositorio. 
En caso de evidenciar que haya un nuevo rol, o un nuevo integrante o que alguien tenga acceso a esas carpetas sin autorización, se solicitará apoyo a mesa de ayuda para restringir el ingreso a las mismas. </t>
  </si>
  <si>
    <t xml:space="preserve">Solicitar y ejecutar una sensibilización en Herramientas ofimaticas y de manejo de repositorio y/o Drive </t>
  </si>
  <si>
    <t>Incumplimiento de los requisitos mínimos del Sistema de Gestión de Seguridad y Salud en el Trabajo SG-SST</t>
  </si>
  <si>
    <t>Posibilidad de afectación reputacional por perdida de credibilidad y confianza de las partes interesadas debido a la implementación del Sistema de Gestión de  Seguridad y Salud en el Trabajo SG-SST sin el cumplimiento de los  requisitos mínimos establecidos por la normatividad vigente.</t>
  </si>
  <si>
    <t>Incumplimiento en el cronograma de los planes que integran en Plan Estratégico de Talento Humano PETH.</t>
  </si>
  <si>
    <t>Posibilidad de afectación reputacional por perdida de credibilidad y confianza de las partes interesadas debido a la implementación del Plan Estratégico de Talento Humano PETH fuera de cronograma establecido.</t>
  </si>
  <si>
    <t>Identificación de conflictos de interes que no cumplan con la normatividad vigente.</t>
  </si>
  <si>
    <t>Posibilidad de afectación reputacional por perdida de credibilidad y confianza de las partes interesadas debido al diligenciamiento de la declaración conflictos de interes sin el cumplimiento de lo establecido en la normatividad vigente.</t>
  </si>
  <si>
    <t>El servidor publico o colaborador, designado como administrador de la plataforma SIDEAP por parte del proceso de Gestión de Talento Humano, verifica  semestralmente que servidores publicos han diligenciado la declaración de conflicto de intereses en el modulo de conflicto de interes en la plataforma. Como evidencia se cuenta con el reporte cuatrimestral de la Plataforma SIDEAP donde se identifican los servidores faltantes por declarar.
En el caso que se identifique servidores pendientes de reporte, la Secrearía General realiza un comunicado mediante correo electronico solicitando la declaración del conflicto de interes.</t>
  </si>
  <si>
    <t>Realizar una divulgación a través de correo electronico con enfasis en conflicto de interes.</t>
  </si>
  <si>
    <t>Servidor público o colaborador de Gestión de Talento Humano.</t>
  </si>
  <si>
    <t>Piezas grafícas y correo de divulgación.</t>
  </si>
  <si>
    <t>Remitir memorando a los servidores publicos que al periodo de seguimiento no realizaron la actividad.</t>
  </si>
  <si>
    <t>Memorando remitido.</t>
  </si>
  <si>
    <t>El servidor publico o colaborador por parte del proceso de Gestión de Talento Humano, verifica semestralmente en el aplicativo por la Integridad Pública - DAFP que los Directivos han diligenciado la declaración de conflicto de intereses en la plataforma. Como evidencia se cuenta con el reporte cuatrimestral del aplicativo por la Integridad Pública - DAFP donde se identifican los servidores faltantes por declarar.
En el caso que se identifique directivos pendientes de reporte, la Secrearía General realiza un comunicado mediante correo electronico solicitando la declaración del conflicto de interes.</t>
  </si>
  <si>
    <t>El servidor publico o colaborador designado por el proceso de Gestión Contractual, verifica  cada vez que se elabora un contrato de prestación de servicios que en el expediente este la totalidad de documentos definidos en la lista de chequeo, debidamente diligenciados y firmados. Dentro de los documentos se incluye la declaración de conflicto de interes en SIDEAP. Como evidencia se cuenta con el reporte cuatrimestral de la Plataforma SIDEAP donde se identifican los contratistas faltantes por declarar.
En el caso que se identifique documentos faltantes, mal diligenciados o sin firma, se devolvera a la dependencia correspondiente para su ajuste.</t>
  </si>
  <si>
    <t xml:space="preserve">Que no se realice un adecuado análisis al requerimiento del ciudadano(a) por parte del colaborador que recibe la petición inicial (tipificación de las peticiones).
Que no se radiquen en la Entidad, las PQRSFD recibidas a través de Bogotá te Escucha. </t>
  </si>
  <si>
    <t>Posibilidad afectación Económica y Reputacional por  toma de decisiones erradas o sanciones de parte de los entes de control debido a que las evidencias, la información y los expedientes correspondientes del archivo de gestión se encuentran fuera de los requisitos procedimentales y normativos relativos a organización, custodia y conservación de los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</si>
</sst>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0.0%"/>
    <numFmt numFmtId="165" formatCode="_-&quot;$&quot;\ * #,##0_-;\-&quot;$&quot;\ * #,##0_-;_-&quot;$&quot;\ * &quot;-&quot;??_-;_-@_-"/>
    <numFmt numFmtId="166" formatCode="&quot;$&quot;\ #,##0.00"/>
  </numFmts>
  <fonts count="81" x14ac:knownFonts="1">
    <font>
      <sz val="11"/>
      <color theme="1"/>
      <name val="Calibri"/>
      <family val="2"/>
      <scheme val="minor"/>
    </font>
    <font>
      <sz val="10"/>
      <color rgb="FF000000"/>
      <name val="Arial Narrow"/>
      <family val="2"/>
    </font>
    <font>
      <b/>
      <sz val="11"/>
      <color theme="1"/>
      <name val="Arial Narrow"/>
      <family val="2"/>
    </font>
    <font>
      <sz val="10"/>
      <color theme="1"/>
      <name val="Calibri"/>
      <family val="2"/>
      <scheme val="minor"/>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b/>
      <sz val="18"/>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8"/>
      <color theme="1"/>
      <name val="Calibri"/>
      <family val="2"/>
      <scheme val="minor"/>
    </font>
    <font>
      <sz val="11"/>
      <color rgb="FF002060"/>
      <name val="Calibri"/>
      <family val="2"/>
      <scheme val="minor"/>
    </font>
    <font>
      <sz val="16"/>
      <color rgb="FF002060"/>
      <name val="Arial Narrow"/>
      <family val="2"/>
    </font>
    <font>
      <b/>
      <sz val="11"/>
      <color rgb="FF002060"/>
      <name val="Arial Narrow"/>
      <family val="2"/>
    </font>
    <font>
      <sz val="14"/>
      <color theme="1"/>
      <name val="Arial"/>
      <family val="2"/>
    </font>
    <font>
      <sz val="20"/>
      <name val="Arial"/>
      <family val="2"/>
    </font>
    <font>
      <sz val="21"/>
      <color theme="1"/>
      <name val="Arial"/>
      <family val="2"/>
    </font>
    <font>
      <sz val="21"/>
      <name val="Arial"/>
      <family val="2"/>
    </font>
    <font>
      <b/>
      <sz val="20"/>
      <name val="Arial"/>
      <family val="2"/>
    </font>
    <font>
      <sz val="18"/>
      <color theme="1"/>
      <name val="Arial"/>
      <family val="2"/>
    </font>
    <font>
      <b/>
      <sz val="21"/>
      <color theme="1"/>
      <name val="Arial"/>
      <family val="2"/>
    </font>
    <font>
      <b/>
      <sz val="21"/>
      <name val="Arial"/>
      <family val="2"/>
    </font>
    <font>
      <sz val="21"/>
      <color rgb="FF7030A0"/>
      <name val="Arial"/>
      <family val="2"/>
    </font>
    <font>
      <b/>
      <sz val="21"/>
      <color rgb="FF7030A0"/>
      <name val="Arial"/>
      <family val="2"/>
    </font>
    <font>
      <sz val="21"/>
      <color rgb="FFFF0000"/>
      <name val="Arial"/>
      <family val="2"/>
    </font>
    <font>
      <sz val="22"/>
      <color theme="1"/>
      <name val="Arial"/>
      <family val="2"/>
    </font>
    <font>
      <b/>
      <sz val="22"/>
      <color theme="1"/>
      <name val="Arial"/>
      <family val="2"/>
    </font>
    <font>
      <b/>
      <sz val="22"/>
      <name val="Arial"/>
      <family val="2"/>
    </font>
    <font>
      <b/>
      <sz val="10"/>
      <name val="Arial"/>
      <family val="2"/>
    </font>
    <font>
      <b/>
      <sz val="9"/>
      <color theme="1"/>
      <name val="Arial"/>
      <family val="2"/>
    </font>
    <font>
      <sz val="9"/>
      <color theme="1"/>
      <name val="Arial"/>
      <family val="2"/>
    </font>
    <font>
      <b/>
      <sz val="18"/>
      <color theme="1"/>
      <name val="Arial"/>
      <family val="2"/>
    </font>
    <font>
      <sz val="12"/>
      <color rgb="FF203764"/>
      <name val="Calibri"/>
      <family val="2"/>
      <scheme val="minor"/>
    </font>
    <font>
      <b/>
      <sz val="16"/>
      <name val="Arial"/>
      <family val="2"/>
    </font>
    <font>
      <sz val="12"/>
      <name val="Arial"/>
      <family val="2"/>
    </font>
    <font>
      <b/>
      <sz val="12"/>
      <name val="Arial"/>
      <family val="2"/>
    </font>
    <font>
      <sz val="26"/>
      <color theme="9" tint="-0.249977111117893"/>
      <name val="Arial Narrow"/>
      <family val="2"/>
    </font>
    <font>
      <b/>
      <sz val="11"/>
      <color theme="1"/>
      <name val="Calibri"/>
      <family val="2"/>
      <scheme val="minor"/>
    </font>
    <font>
      <b/>
      <sz val="11"/>
      <color rgb="FF000000"/>
      <name val="Calibri"/>
      <family val="2"/>
      <scheme val="minor"/>
    </font>
    <font>
      <sz val="16"/>
      <name val="Arial"/>
      <family val="2"/>
    </font>
    <font>
      <b/>
      <sz val="12"/>
      <color theme="0"/>
      <name val="Arial"/>
      <family val="2"/>
    </font>
    <font>
      <b/>
      <sz val="12"/>
      <name val="Calibri"/>
      <family val="2"/>
      <scheme val="minor"/>
    </font>
    <font>
      <sz val="12"/>
      <color theme="1"/>
      <name val="Arial"/>
      <family val="2"/>
    </font>
    <font>
      <b/>
      <sz val="12"/>
      <color theme="1"/>
      <name val="Arial"/>
      <family val="2"/>
    </font>
    <font>
      <b/>
      <sz val="9"/>
      <color indexed="81"/>
      <name val="Tahoma"/>
      <family val="2"/>
    </font>
    <font>
      <sz val="9"/>
      <color indexed="81"/>
      <name val="Tahoma"/>
      <family val="2"/>
    </font>
    <font>
      <sz val="12"/>
      <color rgb="FF000000"/>
      <name val="Arial"/>
      <family val="2"/>
    </font>
    <font>
      <sz val="12"/>
      <color rgb="FF7030A0"/>
      <name val="Arial"/>
      <family val="2"/>
    </font>
    <font>
      <b/>
      <sz val="12"/>
      <color rgb="FF000000"/>
      <name val="Arial"/>
      <family val="2"/>
    </font>
    <font>
      <sz val="12"/>
      <color theme="5" tint="-0.249977111117893"/>
      <name val="Arial"/>
      <family val="2"/>
    </font>
    <font>
      <sz val="12"/>
      <color theme="8" tint="-0.249977111117893"/>
      <name val="Arial"/>
      <family val="2"/>
    </font>
    <font>
      <u/>
      <sz val="12"/>
      <color theme="1"/>
      <name val="Arial"/>
      <family val="2"/>
    </font>
    <font>
      <sz val="8"/>
      <name val="Arial"/>
      <family val="2"/>
    </font>
    <font>
      <b/>
      <i/>
      <sz val="12"/>
      <name val="Arial"/>
      <family val="2"/>
    </font>
    <font>
      <sz val="11"/>
      <color rgb="FF444444"/>
      <name val="Calibri"/>
      <family val="2"/>
      <scheme val="minor"/>
    </font>
    <font>
      <b/>
      <sz val="12"/>
      <name val="Arial"/>
    </font>
    <font>
      <b/>
      <sz val="12"/>
      <color rgb="FF000000"/>
      <name val="Arial"/>
    </font>
    <font>
      <sz val="12"/>
      <color rgb="FF000000"/>
      <name val="Arial"/>
    </font>
    <font>
      <sz val="12"/>
      <color rgb="FFFF0000"/>
      <name val="Arial"/>
      <family val="2"/>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rgb="FFBDD7EE"/>
        <bgColor rgb="FF000000"/>
      </patternFill>
    </fill>
    <fill>
      <patternFill patternType="solid">
        <fgColor theme="7" tint="0.59999389629810485"/>
        <bgColor indexed="64"/>
      </patternFill>
    </fill>
    <fill>
      <patternFill patternType="solid">
        <fgColor theme="5" tint="0.79998168889431442"/>
        <bgColor indexed="64"/>
      </patternFill>
    </fill>
    <fill>
      <patternFill patternType="solid">
        <fgColor rgb="FF00B050"/>
        <bgColor rgb="FF000000"/>
      </patternFill>
    </fill>
    <fill>
      <patternFill patternType="solid">
        <fgColor rgb="FFFFFF66"/>
        <bgColor rgb="FF000000"/>
      </patternFill>
    </fill>
    <fill>
      <patternFill patternType="solid">
        <fgColor rgb="FFFFFF00"/>
        <bgColor rgb="FF000000"/>
      </patternFill>
    </fill>
    <fill>
      <patternFill patternType="solid">
        <fgColor rgb="FF92D050"/>
        <bgColor rgb="FF000000"/>
      </patternFill>
    </fill>
    <fill>
      <patternFill patternType="solid">
        <fgColor theme="4" tint="0.79998168889431442"/>
        <bgColor indexed="64"/>
      </patternFill>
    </fill>
  </fills>
  <borders count="8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tted">
        <color rgb="FFF79646"/>
      </left>
      <right/>
      <top/>
      <bottom style="dotted">
        <color rgb="FFF79646"/>
      </bottom>
      <diagonal/>
    </border>
    <border>
      <left style="dotted">
        <color rgb="FFF79646"/>
      </left>
      <right/>
      <top style="dotted">
        <color rgb="FFF79646"/>
      </top>
      <bottom style="dotted">
        <color rgb="FFF79646"/>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hair">
        <color theme="6" tint="-0.499984740745262"/>
      </left>
      <right style="hair">
        <color theme="6" tint="-0.499984740745262"/>
      </right>
      <top style="hair">
        <color theme="6" tint="-0.499984740745262"/>
      </top>
      <bottom style="hair">
        <color theme="6" tint="-0.499984740745262"/>
      </bottom>
      <diagonal/>
    </border>
    <border>
      <left style="hair">
        <color theme="6" tint="-0.499984740745262"/>
      </left>
      <right style="hair">
        <color theme="6" tint="-0.499984740745262"/>
      </right>
      <top style="hair">
        <color theme="6" tint="-0.499984740745262"/>
      </top>
      <bottom/>
      <diagonal/>
    </border>
    <border>
      <left style="hair">
        <color theme="6" tint="-0.499984740745262"/>
      </left>
      <right style="hair">
        <color theme="6" tint="-0.499984740745262"/>
      </right>
      <top/>
      <bottom style="hair">
        <color theme="6" tint="-0.499984740745262"/>
      </bottom>
      <diagonal/>
    </border>
    <border>
      <left/>
      <right style="hair">
        <color theme="6" tint="-0.499984740745262"/>
      </right>
      <top style="hair">
        <color theme="6" tint="-0.499984740745262"/>
      </top>
      <bottom/>
      <diagonal/>
    </border>
    <border>
      <left/>
      <right style="hair">
        <color theme="6" tint="-0.499984740745262"/>
      </right>
      <top style="hair">
        <color theme="6" tint="-0.499984740745262"/>
      </top>
      <bottom style="hair">
        <color theme="6" tint="-0.499984740745262"/>
      </bottom>
      <diagonal/>
    </border>
    <border>
      <left/>
      <right style="hair">
        <color theme="6" tint="-0.499984740745262"/>
      </right>
      <top/>
      <bottom/>
      <diagonal/>
    </border>
    <border>
      <left style="medium">
        <color theme="6" tint="-0.499984740745262"/>
      </left>
      <right style="hair">
        <color theme="6" tint="-0.499984740745262"/>
      </right>
      <top style="medium">
        <color theme="6" tint="-0.499984740745262"/>
      </top>
      <bottom style="hair">
        <color theme="6" tint="-0.499984740745262"/>
      </bottom>
      <diagonal/>
    </border>
    <border>
      <left style="hair">
        <color theme="6" tint="-0.499984740745262"/>
      </left>
      <right style="hair">
        <color theme="6" tint="-0.499984740745262"/>
      </right>
      <top style="medium">
        <color theme="6" tint="-0.499984740745262"/>
      </top>
      <bottom style="hair">
        <color theme="6" tint="-0.499984740745262"/>
      </bottom>
      <diagonal/>
    </border>
    <border>
      <left style="hair">
        <color theme="6" tint="-0.499984740745262"/>
      </left>
      <right style="medium">
        <color theme="6" tint="-0.499984740745262"/>
      </right>
      <top style="medium">
        <color theme="6" tint="-0.499984740745262"/>
      </top>
      <bottom style="hair">
        <color theme="6" tint="-0.499984740745262"/>
      </bottom>
      <diagonal/>
    </border>
    <border>
      <left style="medium">
        <color theme="6" tint="-0.499984740745262"/>
      </left>
      <right style="hair">
        <color theme="6" tint="-0.499984740745262"/>
      </right>
      <top style="hair">
        <color theme="6" tint="-0.499984740745262"/>
      </top>
      <bottom style="hair">
        <color theme="6" tint="-0.499984740745262"/>
      </bottom>
      <diagonal/>
    </border>
    <border>
      <left style="hair">
        <color theme="6" tint="-0.499984740745262"/>
      </left>
      <right style="medium">
        <color theme="6" tint="-0.499984740745262"/>
      </right>
      <top style="hair">
        <color theme="6" tint="-0.499984740745262"/>
      </top>
      <bottom style="hair">
        <color theme="6" tint="-0.499984740745262"/>
      </bottom>
      <diagonal/>
    </border>
    <border>
      <left style="medium">
        <color theme="6" tint="-0.499984740745262"/>
      </left>
      <right style="hair">
        <color theme="6" tint="-0.499984740745262"/>
      </right>
      <top style="hair">
        <color theme="6" tint="-0.499984740745262"/>
      </top>
      <bottom style="medium">
        <color theme="6" tint="-0.499984740745262"/>
      </bottom>
      <diagonal/>
    </border>
    <border>
      <left style="hair">
        <color theme="6" tint="-0.499984740745262"/>
      </left>
      <right style="hair">
        <color theme="6" tint="-0.499984740745262"/>
      </right>
      <top style="hair">
        <color theme="6" tint="-0.499984740745262"/>
      </top>
      <bottom style="medium">
        <color theme="6" tint="-0.499984740745262"/>
      </bottom>
      <diagonal/>
    </border>
    <border>
      <left style="hair">
        <color theme="6" tint="-0.499984740745262"/>
      </left>
      <right style="medium">
        <color theme="6" tint="-0.499984740745262"/>
      </right>
      <top style="hair">
        <color theme="6" tint="-0.499984740745262"/>
      </top>
      <bottom style="medium">
        <color theme="6" tint="-0.499984740745262"/>
      </bottom>
      <diagonal/>
    </border>
    <border>
      <left style="hair">
        <color theme="6" tint="-0.499984740745262"/>
      </left>
      <right style="hair">
        <color theme="6" tint="-0.499984740745262"/>
      </right>
      <top/>
      <bottom/>
      <diagonal/>
    </border>
    <border>
      <left style="hair">
        <color theme="6" tint="-0.499984740745262"/>
      </left>
      <right style="medium">
        <color theme="6" tint="-0.499984740745262"/>
      </right>
      <top/>
      <bottom/>
      <diagonal/>
    </border>
    <border>
      <left style="medium">
        <color theme="6" tint="-0.499984740745262"/>
      </left>
      <right style="hair">
        <color theme="6" tint="-0.499984740745262"/>
      </right>
      <top/>
      <bottom style="hair">
        <color theme="6" tint="-0.499984740745262"/>
      </bottom>
      <diagonal/>
    </border>
    <border>
      <left style="hair">
        <color theme="6" tint="-0.499984740745262"/>
      </left>
      <right style="medium">
        <color theme="6" tint="-0.499984740745262"/>
      </right>
      <top/>
      <bottom style="hair">
        <color theme="6" tint="-0.499984740745262"/>
      </bottom>
      <diagonal/>
    </border>
    <border>
      <left/>
      <right style="hair">
        <color theme="6" tint="-0.499984740745262"/>
      </right>
      <top style="medium">
        <color theme="6" tint="-0.499984740745262"/>
      </top>
      <bottom style="hair">
        <color theme="6" tint="-0.499984740745262"/>
      </bottom>
      <diagonal/>
    </border>
    <border>
      <left/>
      <right style="hair">
        <color theme="6" tint="-0.499984740745262"/>
      </right>
      <top style="hair">
        <color theme="6" tint="-0.499984740745262"/>
      </top>
      <bottom style="medium">
        <color theme="6" tint="-0.499984740745262"/>
      </bottom>
      <diagonal/>
    </border>
    <border>
      <left style="hair">
        <color theme="6" tint="-0.499984740745262"/>
      </left>
      <right/>
      <top/>
      <bottom style="hair">
        <color theme="6" tint="-0.499984740745262"/>
      </bottom>
      <diagonal/>
    </border>
    <border>
      <left/>
      <right/>
      <top/>
      <bottom style="hair">
        <color theme="6" tint="-0.499984740745262"/>
      </bottom>
      <diagonal/>
    </border>
    <border>
      <left/>
      <right style="hair">
        <color theme="6" tint="-0.499984740745262"/>
      </right>
      <top/>
      <bottom style="hair">
        <color theme="6" tint="-0.499984740745262"/>
      </bottom>
      <diagonal/>
    </border>
    <border>
      <left style="hair">
        <color theme="6" tint="-0.499984740745262"/>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hair">
        <color rgb="FF4F6228"/>
      </left>
      <right style="hair">
        <color rgb="FF4F6228"/>
      </right>
      <top style="hair">
        <color rgb="FF4F6228"/>
      </top>
      <bottom style="hair">
        <color rgb="FF4F6228"/>
      </bottom>
      <diagonal/>
    </border>
    <border>
      <left style="hair">
        <color rgb="FF4F6228"/>
      </left>
      <right style="hair">
        <color rgb="FF4F6228"/>
      </right>
      <top/>
      <bottom style="hair">
        <color rgb="FF4F6228"/>
      </bottom>
      <diagonal/>
    </border>
    <border>
      <left/>
      <right style="hair">
        <color rgb="FF4F6228"/>
      </right>
      <top style="hair">
        <color rgb="FF4F6228"/>
      </top>
      <bottom style="hair">
        <color rgb="FF4F6228"/>
      </bottom>
      <diagonal/>
    </border>
    <border>
      <left style="hair">
        <color rgb="FF4F6228"/>
      </left>
      <right style="hair">
        <color rgb="FF4F6228"/>
      </right>
      <top style="hair">
        <color rgb="FF4F6228"/>
      </top>
      <bottom/>
      <diagonal/>
    </border>
    <border>
      <left/>
      <right style="hair">
        <color rgb="FF4F6228"/>
      </right>
      <top/>
      <bottom style="hair">
        <color rgb="FF4F6228"/>
      </bottom>
      <diagonal/>
    </border>
    <border>
      <left style="hair">
        <color rgb="FF4F6228"/>
      </left>
      <right style="hair">
        <color rgb="FF4F6228"/>
      </right>
      <top/>
      <bottom/>
      <diagonal/>
    </border>
    <border>
      <left style="thin">
        <color rgb="FF000000"/>
      </left>
      <right/>
      <top/>
      <bottom/>
      <diagonal/>
    </border>
    <border>
      <left style="dotted">
        <color theme="6" tint="-0.499984740745262"/>
      </left>
      <right style="dotted">
        <color theme="6" tint="-0.499984740745262"/>
      </right>
      <top style="dotted">
        <color theme="6" tint="-0.499984740745262"/>
      </top>
      <bottom style="dotted">
        <color theme="6" tint="-0.499984740745262"/>
      </bottom>
      <diagonal/>
    </border>
    <border>
      <left style="hair">
        <color theme="6" tint="-0.499984740745262"/>
      </left>
      <right style="hair">
        <color theme="6" tint="-0.499984740745262"/>
      </right>
      <top style="medium">
        <color indexed="64"/>
      </top>
      <bottom style="hair">
        <color theme="6" tint="-0.499984740745262"/>
      </bottom>
      <diagonal/>
    </border>
    <border>
      <left style="hair">
        <color theme="6" tint="-0.499984740745262"/>
      </left>
      <right style="hair">
        <color theme="6" tint="-0.499984740745262"/>
      </right>
      <top style="medium">
        <color indexed="64"/>
      </top>
      <bottom/>
      <diagonal/>
    </border>
    <border>
      <left style="hair">
        <color theme="6" tint="-0.499984740745262"/>
      </left>
      <right/>
      <top style="hair">
        <color theme="6" tint="-0.499984740745262"/>
      </top>
      <bottom/>
      <diagonal/>
    </border>
    <border>
      <left/>
      <right/>
      <top style="hair">
        <color theme="6" tint="-0.499984740745262"/>
      </top>
      <bottom/>
      <diagonal/>
    </border>
    <border>
      <left style="hair">
        <color theme="6" tint="-0.499984740745262"/>
      </left>
      <right style="hair">
        <color theme="6" tint="-0.499984740745262"/>
      </right>
      <top style="hair">
        <color theme="6"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theme="6" tint="-0.499984740745262"/>
      </left>
      <right style="hair">
        <color theme="6" tint="-0.499984740745262"/>
      </right>
      <top/>
      <bottom style="thin">
        <color indexed="64"/>
      </bottom>
      <diagonal/>
    </border>
    <border>
      <left style="hair">
        <color theme="6" tint="-0.499984740745262"/>
      </left>
      <right style="hair">
        <color theme="6" tint="-0.499984740745262"/>
      </right>
      <top style="thin">
        <color indexed="64"/>
      </top>
      <bottom/>
      <diagonal/>
    </border>
  </borders>
  <cellStyleXfs count="9">
    <xf numFmtId="0" fontId="0" fillId="0" borderId="0"/>
    <xf numFmtId="9" fontId="10" fillId="0" borderId="0" applyFont="0" applyFill="0" applyBorder="0" applyAlignment="0" applyProtection="0"/>
    <xf numFmtId="0" fontId="30" fillId="0" borderId="0"/>
    <xf numFmtId="0" fontId="31" fillId="0" borderId="0"/>
    <xf numFmtId="0" fontId="3"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cellStyleXfs>
  <cellXfs count="435">
    <xf numFmtId="0" fontId="0" fillId="0" borderId="0" xfId="0"/>
    <xf numFmtId="0" fontId="3" fillId="0" borderId="0" xfId="0" applyFont="1"/>
    <xf numFmtId="0" fontId="1" fillId="0" borderId="1" xfId="0" applyFont="1" applyBorder="1" applyAlignment="1">
      <alignment horizontal="left" vertical="center" wrapText="1" indent="1" readingOrder="1"/>
    </xf>
    <xf numFmtId="0" fontId="4" fillId="0" borderId="0" xfId="0" applyFont="1" applyAlignment="1">
      <alignment horizontal="center" vertical="center" wrapText="1"/>
    </xf>
    <xf numFmtId="0" fontId="5" fillId="6" borderId="0" xfId="0" applyFont="1" applyFill="1" applyAlignment="1">
      <alignment horizontal="center" vertical="center" wrapText="1" readingOrder="1"/>
    </xf>
    <xf numFmtId="0" fontId="6" fillId="5" borderId="4" xfId="0" applyFont="1" applyFill="1" applyBorder="1" applyAlignment="1">
      <alignment horizontal="center" vertical="center" wrapText="1" readingOrder="1"/>
    </xf>
    <xf numFmtId="0" fontId="6" fillId="0" borderId="4" xfId="0" applyFont="1" applyBorder="1" applyAlignment="1">
      <alignment horizontal="justify" vertical="center" wrapText="1" readingOrder="1"/>
    </xf>
    <xf numFmtId="9" fontId="6" fillId="0" borderId="4" xfId="0" applyNumberFormat="1" applyFont="1" applyBorder="1" applyAlignment="1">
      <alignment horizontal="center" vertical="center" wrapText="1" readingOrder="1"/>
    </xf>
    <xf numFmtId="0" fontId="6" fillId="7" borderId="1" xfId="0" applyFont="1" applyFill="1" applyBorder="1" applyAlignment="1">
      <alignment horizontal="center" vertical="center" wrapText="1" readingOrder="1"/>
    </xf>
    <xf numFmtId="0" fontId="6" fillId="0" borderId="1" xfId="0" applyFont="1" applyBorder="1" applyAlignment="1">
      <alignment horizontal="justify" vertical="center" wrapText="1" readingOrder="1"/>
    </xf>
    <xf numFmtId="9" fontId="6" fillId="0" borderId="1" xfId="0" applyNumberFormat="1" applyFont="1" applyBorder="1" applyAlignment="1">
      <alignment horizontal="center" vertical="center" wrapText="1" readingOrder="1"/>
    </xf>
    <xf numFmtId="0" fontId="6" fillId="4" borderId="1" xfId="0" applyFont="1" applyFill="1" applyBorder="1" applyAlignment="1">
      <alignment horizontal="center" vertical="center" wrapText="1" readingOrder="1"/>
    </xf>
    <xf numFmtId="0" fontId="6" fillId="8" borderId="1" xfId="0" applyFont="1" applyFill="1" applyBorder="1" applyAlignment="1">
      <alignment horizontal="center" vertical="center" wrapText="1" readingOrder="1"/>
    </xf>
    <xf numFmtId="0" fontId="7" fillId="9" borderId="1" xfId="0" applyFont="1" applyFill="1" applyBorder="1" applyAlignment="1">
      <alignment horizontal="center" vertical="center" wrapText="1" readingOrder="1"/>
    </xf>
    <xf numFmtId="0" fontId="11" fillId="0" borderId="0" xfId="0" applyFont="1"/>
    <xf numFmtId="0" fontId="9" fillId="0" borderId="0" xfId="0" applyFont="1"/>
    <xf numFmtId="0" fontId="14" fillId="0" borderId="0" xfId="0" applyFont="1" applyAlignment="1">
      <alignment vertical="center"/>
    </xf>
    <xf numFmtId="0" fontId="15" fillId="0" borderId="0" xfId="0" applyFont="1"/>
    <xf numFmtId="0" fontId="13" fillId="0" borderId="0" xfId="0" applyFont="1"/>
    <xf numFmtId="0" fontId="0" fillId="0" borderId="0" xfId="0" pivotButton="1"/>
    <xf numFmtId="0" fontId="8" fillId="0" borderId="0" xfId="0" applyFont="1" applyAlignment="1">
      <alignment horizontal="justify" vertical="center" wrapText="1" readingOrder="1"/>
    </xf>
    <xf numFmtId="0" fontId="18" fillId="6" borderId="0" xfId="0" applyFont="1" applyFill="1" applyAlignment="1">
      <alignment horizontal="center" vertical="center" wrapText="1" readingOrder="1"/>
    </xf>
    <xf numFmtId="0" fontId="19" fillId="5" borderId="4" xfId="0" applyFont="1" applyFill="1" applyBorder="1" applyAlignment="1">
      <alignment horizontal="center" vertical="center" wrapText="1" readingOrder="1"/>
    </xf>
    <xf numFmtId="0" fontId="19" fillId="7" borderId="1" xfId="0" applyFont="1" applyFill="1" applyBorder="1" applyAlignment="1">
      <alignment horizontal="center" vertical="center" wrapText="1" readingOrder="1"/>
    </xf>
    <xf numFmtId="0" fontId="19" fillId="4" borderId="1" xfId="0" applyFont="1" applyFill="1" applyBorder="1" applyAlignment="1">
      <alignment horizontal="center" vertical="center" wrapText="1" readingOrder="1"/>
    </xf>
    <xf numFmtId="0" fontId="19" fillId="8" borderId="1" xfId="0" applyFont="1" applyFill="1" applyBorder="1" applyAlignment="1">
      <alignment horizontal="center" vertical="center" wrapText="1" readingOrder="1"/>
    </xf>
    <xf numFmtId="0" fontId="20" fillId="9" borderId="1" xfId="0" applyFont="1" applyFill="1" applyBorder="1" applyAlignment="1">
      <alignment horizontal="center" vertical="center" wrapText="1" readingOrder="1"/>
    </xf>
    <xf numFmtId="0" fontId="19" fillId="0" borderId="4" xfId="0" applyFont="1" applyBorder="1" applyAlignment="1">
      <alignment horizontal="center" vertical="center" wrapText="1" readingOrder="1"/>
    </xf>
    <xf numFmtId="0" fontId="19" fillId="0" borderId="1" xfId="0" applyFont="1" applyBorder="1" applyAlignment="1">
      <alignment horizontal="center" vertical="center" wrapText="1" readingOrder="1"/>
    </xf>
    <xf numFmtId="0" fontId="0" fillId="3" borderId="0" xfId="0" applyFill="1"/>
    <xf numFmtId="0" fontId="3" fillId="3" borderId="0" xfId="0" applyFont="1" applyFill="1"/>
    <xf numFmtId="0" fontId="22" fillId="3" borderId="0" xfId="0" applyFont="1" applyFill="1"/>
    <xf numFmtId="0" fontId="23" fillId="3" borderId="11" xfId="0" applyFont="1" applyFill="1" applyBorder="1" applyAlignment="1">
      <alignment horizontal="center" vertical="center" wrapText="1" readingOrder="1"/>
    </xf>
    <xf numFmtId="0" fontId="24" fillId="3" borderId="11" xfId="0" applyFont="1" applyFill="1" applyBorder="1" applyAlignment="1">
      <alignment horizontal="justify" vertical="center" wrapText="1" readingOrder="1"/>
    </xf>
    <xf numFmtId="9" fontId="23" fillId="3" borderId="20" xfId="0" applyNumberFormat="1" applyFont="1" applyFill="1" applyBorder="1" applyAlignment="1">
      <alignment horizontal="center" vertical="center" wrapText="1" readingOrder="1"/>
    </xf>
    <xf numFmtId="0" fontId="23" fillId="3" borderId="10" xfId="0" applyFont="1" applyFill="1" applyBorder="1" applyAlignment="1">
      <alignment horizontal="center" vertical="center" wrapText="1" readingOrder="1"/>
    </xf>
    <xf numFmtId="0" fontId="24" fillId="3" borderId="10" xfId="0" applyFont="1" applyFill="1" applyBorder="1" applyAlignment="1">
      <alignment horizontal="justify" vertical="center" wrapText="1" readingOrder="1"/>
    </xf>
    <xf numFmtId="9" fontId="23" fillId="3" borderId="15" xfId="0" applyNumberFormat="1" applyFont="1" applyFill="1" applyBorder="1" applyAlignment="1">
      <alignment horizontal="center" vertical="center" wrapText="1" readingOrder="1"/>
    </xf>
    <xf numFmtId="0" fontId="24" fillId="3" borderId="15" xfId="0" applyFont="1" applyFill="1" applyBorder="1" applyAlignment="1">
      <alignment horizontal="center" vertical="center" wrapText="1" readingOrder="1"/>
    </xf>
    <xf numFmtId="0" fontId="23" fillId="3" borderId="17" xfId="0" applyFont="1" applyFill="1" applyBorder="1" applyAlignment="1">
      <alignment horizontal="center" vertical="center" wrapText="1" readingOrder="1"/>
    </xf>
    <xf numFmtId="0" fontId="24" fillId="3" borderId="17" xfId="0" applyFont="1" applyFill="1" applyBorder="1" applyAlignment="1">
      <alignment horizontal="justify" vertical="center" wrapText="1" readingOrder="1"/>
    </xf>
    <xf numFmtId="0" fontId="24" fillId="3" borderId="18" xfId="0" applyFont="1" applyFill="1" applyBorder="1" applyAlignment="1">
      <alignment horizontal="center" vertical="center" wrapText="1" readingOrder="1"/>
    </xf>
    <xf numFmtId="0" fontId="29" fillId="3" borderId="0" xfId="0" applyFont="1" applyFill="1"/>
    <xf numFmtId="0" fontId="23" fillId="10" borderId="22" xfId="0" applyFont="1" applyFill="1" applyBorder="1" applyAlignment="1">
      <alignment horizontal="center" vertical="center" wrapText="1" readingOrder="1"/>
    </xf>
    <xf numFmtId="0" fontId="23" fillId="10" borderId="23" xfId="0" applyFont="1" applyFill="1" applyBorder="1" applyAlignment="1">
      <alignment horizontal="center" vertical="center" wrapText="1" readingOrder="1"/>
    </xf>
    <xf numFmtId="0" fontId="9" fillId="3" borderId="0" xfId="0" applyFont="1" applyFill="1"/>
    <xf numFmtId="0" fontId="8" fillId="3" borderId="0" xfId="0" applyFont="1" applyFill="1" applyAlignment="1">
      <alignment horizontal="justify" vertical="center" wrapText="1" readingOrder="1"/>
    </xf>
    <xf numFmtId="0" fontId="11" fillId="3" borderId="0" xfId="0" applyFont="1" applyFill="1"/>
    <xf numFmtId="0" fontId="2" fillId="3" borderId="0" xfId="0" applyFont="1" applyFill="1" applyAlignment="1">
      <alignment horizontal="left" vertical="center"/>
    </xf>
    <xf numFmtId="0" fontId="19" fillId="0" borderId="25" xfId="0" applyFont="1" applyBorder="1" applyAlignment="1">
      <alignment horizontal="justify" vertical="center" wrapText="1" readingOrder="1"/>
    </xf>
    <xf numFmtId="0" fontId="19" fillId="0" borderId="26" xfId="0" applyFont="1" applyBorder="1" applyAlignment="1">
      <alignment horizontal="justify" vertical="center" wrapText="1" readingOrder="1"/>
    </xf>
    <xf numFmtId="165" fontId="17" fillId="3" borderId="0" xfId="5" applyNumberFormat="1" applyFont="1" applyFill="1" applyAlignment="1">
      <alignment horizontal="center" vertical="center" wrapText="1"/>
    </xf>
    <xf numFmtId="165" fontId="0" fillId="3" borderId="0" xfId="5" applyNumberFormat="1" applyFont="1" applyFill="1" applyAlignment="1">
      <alignment horizontal="center" vertical="center"/>
    </xf>
    <xf numFmtId="0" fontId="33" fillId="3" borderId="0" xfId="0" applyFont="1" applyFill="1"/>
    <xf numFmtId="0" fontId="34" fillId="3" borderId="0" xfId="0" applyFont="1" applyFill="1" applyAlignment="1">
      <alignment horizontal="justify" vertical="center" wrapText="1" readingOrder="1"/>
    </xf>
    <xf numFmtId="0" fontId="33" fillId="0" borderId="0" xfId="0" applyFont="1"/>
    <xf numFmtId="0" fontId="35" fillId="3" borderId="0" xfId="0" applyFont="1" applyFill="1" applyAlignment="1">
      <alignment vertical="center"/>
    </xf>
    <xf numFmtId="44" fontId="0" fillId="3" borderId="0" xfId="5" applyFont="1" applyFill="1" applyAlignment="1">
      <alignment horizontal="left" vertical="center"/>
    </xf>
    <xf numFmtId="44" fontId="33" fillId="3" borderId="0" xfId="5" applyFont="1" applyFill="1" applyAlignment="1">
      <alignment horizontal="left" vertical="center"/>
    </xf>
    <xf numFmtId="44" fontId="0" fillId="0" borderId="0" xfId="5" applyFont="1" applyAlignment="1">
      <alignment horizontal="left" vertical="center"/>
    </xf>
    <xf numFmtId="44" fontId="16" fillId="0" borderId="0" xfId="5" applyFont="1" applyAlignment="1">
      <alignment horizontal="left" vertical="center"/>
    </xf>
    <xf numFmtId="0" fontId="0" fillId="0" borderId="0" xfId="0" applyAlignment="1">
      <alignment wrapText="1"/>
    </xf>
    <xf numFmtId="0" fontId="15" fillId="0" borderId="0" xfId="0" applyFont="1" applyAlignment="1">
      <alignment wrapText="1"/>
    </xf>
    <xf numFmtId="0" fontId="0" fillId="0" borderId="0" xfId="0" applyAlignment="1">
      <alignment vertical="center" wrapText="1"/>
    </xf>
    <xf numFmtId="0" fontId="36" fillId="0" borderId="0" xfId="0" applyFont="1"/>
    <xf numFmtId="0" fontId="37" fillId="0" borderId="0" xfId="0" applyFont="1"/>
    <xf numFmtId="0" fontId="38" fillId="0" borderId="0" xfId="0" applyFont="1"/>
    <xf numFmtId="0" fontId="39" fillId="0" borderId="0" xfId="0" applyFont="1" applyAlignment="1">
      <alignment wrapText="1"/>
    </xf>
    <xf numFmtId="0" fontId="38" fillId="0" borderId="0" xfId="0" applyFont="1" applyAlignment="1">
      <alignment wrapText="1"/>
    </xf>
    <xf numFmtId="0" fontId="36" fillId="0" borderId="7" xfId="0" applyFont="1" applyBorder="1"/>
    <xf numFmtId="0" fontId="41" fillId="0" borderId="7" xfId="0" applyFont="1" applyBorder="1"/>
    <xf numFmtId="0" fontId="42" fillId="14" borderId="30" xfId="0" applyFont="1" applyFill="1" applyBorder="1" applyAlignment="1">
      <alignment horizontal="center" vertical="center" wrapText="1"/>
    </xf>
    <xf numFmtId="0" fontId="43" fillId="14" borderId="8" xfId="0" applyFont="1" applyFill="1" applyBorder="1" applyAlignment="1">
      <alignment horizontal="center" vertical="center" wrapText="1"/>
    </xf>
    <xf numFmtId="0" fontId="42" fillId="14" borderId="21" xfId="0" applyFont="1" applyFill="1" applyBorder="1" applyAlignment="1">
      <alignment horizontal="center" vertical="center" wrapText="1"/>
    </xf>
    <xf numFmtId="0" fontId="41" fillId="0" borderId="0" xfId="0" applyFont="1"/>
    <xf numFmtId="0" fontId="42" fillId="14" borderId="30" xfId="0" applyFont="1" applyFill="1" applyBorder="1" applyAlignment="1">
      <alignment horizontal="center" vertical="center" textRotation="90" wrapText="1"/>
    </xf>
    <xf numFmtId="0" fontId="39" fillId="0" borderId="6" xfId="0" applyFont="1" applyBorder="1" applyAlignment="1">
      <alignment horizontal="justify" vertical="center" wrapText="1"/>
    </xf>
    <xf numFmtId="0" fontId="42" fillId="14" borderId="29" xfId="0" applyFont="1" applyFill="1" applyBorder="1" applyAlignment="1">
      <alignment horizontal="center" vertical="center" textRotation="90" wrapText="1"/>
    </xf>
    <xf numFmtId="0" fontId="39" fillId="0" borderId="29" xfId="0" applyFont="1" applyBorder="1" applyAlignment="1">
      <alignment horizontal="left" vertical="center" wrapText="1"/>
    </xf>
    <xf numFmtId="0" fontId="42" fillId="14" borderId="32" xfId="0" applyFont="1" applyFill="1" applyBorder="1" applyAlignment="1">
      <alignment horizontal="center" vertical="center" textRotation="90" wrapText="1"/>
    </xf>
    <xf numFmtId="0" fontId="39" fillId="0" borderId="30" xfId="0" applyFont="1" applyBorder="1" applyAlignment="1">
      <alignment horizontal="left" vertical="center" wrapText="1"/>
    </xf>
    <xf numFmtId="0" fontId="42" fillId="14" borderId="6" xfId="0" applyFont="1" applyFill="1" applyBorder="1" applyAlignment="1">
      <alignment horizontal="center" vertical="center" textRotation="90" wrapText="1"/>
    </xf>
    <xf numFmtId="0" fontId="46" fillId="0" borderId="29" xfId="0" applyFont="1" applyBorder="1" applyAlignment="1">
      <alignment horizontal="left" vertical="center" wrapText="1"/>
    </xf>
    <xf numFmtId="0" fontId="42" fillId="14" borderId="24" xfId="0" applyFont="1" applyFill="1" applyBorder="1" applyAlignment="1">
      <alignment horizontal="center" vertical="center" textRotation="90" wrapText="1"/>
    </xf>
    <xf numFmtId="0" fontId="47" fillId="0" borderId="7" xfId="0" applyFont="1" applyBorder="1"/>
    <xf numFmtId="0" fontId="48" fillId="15" borderId="6" xfId="0" applyFont="1" applyFill="1" applyBorder="1" applyAlignment="1">
      <alignment horizontal="center" vertical="center" textRotation="90" wrapText="1"/>
    </xf>
    <xf numFmtId="0" fontId="47" fillId="0" borderId="0" xfId="0" applyFont="1"/>
    <xf numFmtId="0" fontId="47" fillId="15" borderId="24" xfId="0" applyFont="1" applyFill="1" applyBorder="1"/>
    <xf numFmtId="0" fontId="49" fillId="15" borderId="30" xfId="0" applyFont="1" applyFill="1" applyBorder="1" applyAlignment="1">
      <alignment horizontal="center" vertical="center" wrapText="1"/>
    </xf>
    <xf numFmtId="0" fontId="48" fillId="15" borderId="30" xfId="0" applyFont="1" applyFill="1" applyBorder="1" applyAlignment="1">
      <alignment horizontal="center" vertical="center" wrapText="1"/>
    </xf>
    <xf numFmtId="0" fontId="43" fillId="0" borderId="0" xfId="0" applyFont="1" applyAlignment="1">
      <alignment horizontal="center" vertical="center"/>
    </xf>
    <xf numFmtId="0" fontId="42" fillId="0" borderId="0" xfId="0" applyFont="1" applyAlignment="1">
      <alignment horizontal="center" vertical="center"/>
    </xf>
    <xf numFmtId="0" fontId="39" fillId="0" borderId="0" xfId="0" applyFont="1"/>
    <xf numFmtId="0" fontId="51" fillId="14" borderId="30" xfId="0" applyFont="1" applyFill="1" applyBorder="1" applyAlignment="1">
      <alignment horizontal="center" vertical="center" wrapText="1"/>
    </xf>
    <xf numFmtId="0" fontId="51" fillId="14" borderId="24" xfId="0" applyFont="1" applyFill="1" applyBorder="1" applyAlignment="1">
      <alignment horizontal="center" vertical="center" wrapText="1"/>
    </xf>
    <xf numFmtId="0" fontId="52" fillId="0" borderId="8" xfId="0" applyFont="1" applyBorder="1" applyAlignment="1">
      <alignment horizontal="justify" vertical="center" wrapText="1"/>
    </xf>
    <xf numFmtId="0" fontId="39" fillId="0" borderId="5" xfId="0" applyFont="1" applyBorder="1" applyAlignment="1">
      <alignment horizontal="justify" vertical="center" wrapText="1"/>
    </xf>
    <xf numFmtId="0" fontId="39" fillId="0" borderId="5" xfId="0" applyFont="1" applyBorder="1" applyAlignment="1">
      <alignment horizontal="left" vertical="center" wrapText="1"/>
    </xf>
    <xf numFmtId="0" fontId="38" fillId="0" borderId="12" xfId="0" applyFont="1" applyBorder="1" applyAlignment="1">
      <alignment horizontal="left" vertical="center" wrapText="1"/>
    </xf>
    <xf numFmtId="0" fontId="38" fillId="0" borderId="5" xfId="0" applyFont="1" applyBorder="1" applyAlignment="1">
      <alignment horizontal="justify" vertical="center" wrapText="1"/>
    </xf>
    <xf numFmtId="0" fontId="41" fillId="0" borderId="36" xfId="0" applyFont="1" applyBorder="1" applyAlignment="1">
      <alignment horizontal="center" vertical="center"/>
    </xf>
    <xf numFmtId="0" fontId="41" fillId="0" borderId="35" xfId="0" applyFont="1" applyBorder="1" applyAlignment="1">
      <alignment horizontal="center" vertical="center"/>
    </xf>
    <xf numFmtId="0" fontId="47" fillId="0" borderId="37" xfId="0" applyFont="1" applyBorder="1" applyAlignment="1">
      <alignment horizontal="center" vertical="center"/>
    </xf>
    <xf numFmtId="0" fontId="54" fillId="18" borderId="40" xfId="0" applyFont="1" applyFill="1" applyBorder="1" applyAlignment="1">
      <alignment horizontal="left" vertical="center" wrapText="1" readingOrder="1"/>
    </xf>
    <xf numFmtId="0" fontId="60" fillId="0" borderId="35" xfId="0" applyFont="1" applyBorder="1" applyAlignment="1">
      <alignment vertical="center" wrapText="1"/>
    </xf>
    <xf numFmtId="0" fontId="59" fillId="0" borderId="35" xfId="0" applyFont="1" applyBorder="1" applyAlignment="1">
      <alignment vertical="center"/>
    </xf>
    <xf numFmtId="0" fontId="59" fillId="0" borderId="35" xfId="0" applyFont="1" applyBorder="1" applyAlignment="1">
      <alignment vertical="center" wrapText="1"/>
    </xf>
    <xf numFmtId="0" fontId="59" fillId="19" borderId="0" xfId="0" applyFont="1" applyFill="1" applyAlignment="1">
      <alignment horizontal="center" vertical="center"/>
    </xf>
    <xf numFmtId="0" fontId="51" fillId="19" borderId="30" xfId="0" applyFont="1" applyFill="1" applyBorder="1" applyAlignment="1">
      <alignment horizontal="center" vertical="center" wrapText="1"/>
    </xf>
    <xf numFmtId="0" fontId="51" fillId="19" borderId="24" xfId="0" applyFont="1" applyFill="1" applyBorder="1" applyAlignment="1">
      <alignment horizontal="center" vertical="center" wrapText="1"/>
    </xf>
    <xf numFmtId="0" fontId="0" fillId="3" borderId="0" xfId="0" applyFill="1" applyAlignment="1">
      <alignment vertical="top"/>
    </xf>
    <xf numFmtId="44" fontId="0" fillId="3" borderId="0" xfId="5" applyFont="1" applyFill="1" applyAlignment="1">
      <alignment horizontal="left" vertical="top"/>
    </xf>
    <xf numFmtId="0" fontId="0" fillId="0" borderId="0" xfId="0" applyAlignment="1">
      <alignment vertical="top"/>
    </xf>
    <xf numFmtId="44" fontId="32" fillId="3" borderId="0" xfId="5" applyFont="1" applyFill="1" applyAlignment="1">
      <alignment vertical="top"/>
    </xf>
    <xf numFmtId="0" fontId="56" fillId="0" borderId="41" xfId="0" applyFont="1" applyBorder="1" applyAlignment="1" applyProtection="1">
      <alignment horizontal="center" vertical="center" wrapText="1"/>
      <protection locked="0"/>
    </xf>
    <xf numFmtId="0" fontId="56" fillId="0" borderId="41" xfId="0" applyFont="1" applyBorder="1" applyAlignment="1" applyProtection="1">
      <alignment horizontal="justify" vertical="center" wrapText="1"/>
      <protection locked="0"/>
    </xf>
    <xf numFmtId="0" fontId="56" fillId="0" borderId="41" xfId="0" applyFont="1" applyBorder="1" applyAlignment="1" applyProtection="1">
      <alignment horizontal="justify" vertical="center"/>
      <protection locked="0"/>
    </xf>
    <xf numFmtId="0" fontId="56" fillId="0" borderId="41" xfId="0" applyFont="1" applyBorder="1" applyAlignment="1" applyProtection="1">
      <alignment horizontal="center" vertical="center"/>
      <protection hidden="1"/>
    </xf>
    <xf numFmtId="0" fontId="56" fillId="0" borderId="41" xfId="0" applyFont="1" applyBorder="1" applyAlignment="1" applyProtection="1">
      <alignment horizontal="center" vertical="center" textRotation="90"/>
      <protection locked="0"/>
    </xf>
    <xf numFmtId="9" fontId="56" fillId="0" borderId="41" xfId="0" applyNumberFormat="1" applyFont="1" applyBorder="1" applyAlignment="1" applyProtection="1">
      <alignment horizontal="center" vertical="center"/>
      <protection hidden="1"/>
    </xf>
    <xf numFmtId="164" fontId="56" fillId="0" borderId="41" xfId="1" applyNumberFormat="1" applyFont="1" applyFill="1" applyBorder="1" applyAlignment="1">
      <alignment horizontal="center" vertical="center"/>
    </xf>
    <xf numFmtId="0" fontId="57" fillId="0" borderId="41" xfId="0" applyFont="1" applyBorder="1" applyAlignment="1" applyProtection="1">
      <alignment horizontal="center" vertical="center" textRotation="90" wrapText="1"/>
      <protection hidden="1"/>
    </xf>
    <xf numFmtId="0" fontId="57" fillId="0" borderId="41" xfId="0" applyFont="1" applyBorder="1" applyAlignment="1" applyProtection="1">
      <alignment horizontal="center" vertical="center" textRotation="90"/>
      <protection hidden="1"/>
    </xf>
    <xf numFmtId="0" fontId="56" fillId="0" borderId="41" xfId="0" applyFont="1" applyBorder="1" applyAlignment="1" applyProtection="1">
      <alignment horizontal="center" vertical="center" textRotation="90" wrapText="1"/>
      <protection locked="0"/>
    </xf>
    <xf numFmtId="0" fontId="56" fillId="0" borderId="41" xfId="0" applyFont="1" applyBorder="1" applyAlignment="1" applyProtection="1">
      <alignment horizontal="center" vertical="center"/>
      <protection locked="0"/>
    </xf>
    <xf numFmtId="14" fontId="56" fillId="0" borderId="41" xfId="0" applyNumberFormat="1" applyFont="1" applyBorder="1" applyAlignment="1" applyProtection="1">
      <alignment horizontal="center" vertical="center"/>
      <protection locked="0"/>
    </xf>
    <xf numFmtId="0" fontId="56" fillId="0" borderId="0" xfId="0" applyFont="1"/>
    <xf numFmtId="0" fontId="56" fillId="0" borderId="41" xfId="0" applyFont="1" applyBorder="1" applyAlignment="1" applyProtection="1">
      <alignment horizontal="justify" vertical="top" wrapText="1"/>
      <protection locked="0"/>
    </xf>
    <xf numFmtId="0" fontId="55" fillId="0" borderId="0" xfId="0" applyFont="1" applyAlignment="1">
      <alignment vertical="center"/>
    </xf>
    <xf numFmtId="0" fontId="61" fillId="3" borderId="0" xfId="0" applyFont="1" applyFill="1"/>
    <xf numFmtId="0" fontId="61" fillId="0" borderId="0" xfId="0" applyFont="1"/>
    <xf numFmtId="0" fontId="55" fillId="0" borderId="44" xfId="0" applyFont="1" applyBorder="1" applyAlignment="1">
      <alignment vertical="center"/>
    </xf>
    <xf numFmtId="0" fontId="55" fillId="0" borderId="42" xfId="0" applyFont="1" applyBorder="1" applyAlignment="1">
      <alignment vertical="center"/>
    </xf>
    <xf numFmtId="0" fontId="56" fillId="3" borderId="0" xfId="0" applyFont="1" applyFill="1" applyAlignment="1">
      <alignment horizontal="center" vertical="center"/>
    </xf>
    <xf numFmtId="0" fontId="56" fillId="3" borderId="0" xfId="0" applyFont="1" applyFill="1" applyAlignment="1">
      <alignment horizontal="left" vertical="center"/>
    </xf>
    <xf numFmtId="0" fontId="56" fillId="3" borderId="0" xfId="0" applyFont="1" applyFill="1"/>
    <xf numFmtId="0" fontId="56" fillId="3" borderId="0" xfId="0" applyFont="1" applyFill="1" applyAlignment="1">
      <alignment horizontal="center"/>
    </xf>
    <xf numFmtId="0" fontId="56" fillId="3" borderId="0" xfId="0" applyFont="1" applyFill="1" applyAlignment="1">
      <alignment wrapText="1"/>
    </xf>
    <xf numFmtId="0" fontId="57" fillId="0" borderId="0" xfId="0" applyFont="1" applyAlignment="1">
      <alignment horizontal="left" vertical="center"/>
    </xf>
    <xf numFmtId="0" fontId="56" fillId="0" borderId="0" xfId="0" applyFont="1" applyAlignment="1" applyProtection="1">
      <alignment horizontal="left" vertical="center" wrapText="1"/>
      <protection locked="0"/>
    </xf>
    <xf numFmtId="0" fontId="57" fillId="0" borderId="0" xfId="0" applyFont="1"/>
    <xf numFmtId="0" fontId="56" fillId="0" borderId="0" xfId="0" applyFont="1" applyAlignment="1">
      <alignment horizontal="left" wrapText="1"/>
    </xf>
    <xf numFmtId="0" fontId="57" fillId="11" borderId="41" xfId="0" applyFont="1" applyFill="1" applyBorder="1" applyAlignment="1">
      <alignment horizontal="center" vertical="center" textRotation="90"/>
    </xf>
    <xf numFmtId="0" fontId="57" fillId="3" borderId="0" xfId="0" applyFont="1" applyFill="1" applyAlignment="1">
      <alignment horizontal="center" vertical="center"/>
    </xf>
    <xf numFmtId="0" fontId="57" fillId="0" borderId="0" xfId="0" applyFont="1" applyAlignment="1">
      <alignment horizontal="center" vertical="center"/>
    </xf>
    <xf numFmtId="0" fontId="57" fillId="2" borderId="0" xfId="0" applyFont="1" applyFill="1" applyAlignment="1">
      <alignment horizontal="center" vertical="center"/>
    </xf>
    <xf numFmtId="0" fontId="56" fillId="0" borderId="41" xfId="0" applyFont="1" applyBorder="1" applyAlignment="1">
      <alignment horizontal="center" vertical="center"/>
    </xf>
    <xf numFmtId="0" fontId="56" fillId="0" borderId="0" xfId="0" applyFont="1" applyAlignment="1">
      <alignment vertical="center"/>
    </xf>
    <xf numFmtId="0" fontId="56" fillId="0" borderId="3" xfId="0" applyFont="1" applyBorder="1" applyAlignment="1">
      <alignment horizontal="center" vertical="center"/>
    </xf>
    <xf numFmtId="0" fontId="56" fillId="0" borderId="0" xfId="0" applyFont="1" applyAlignment="1">
      <alignment wrapText="1"/>
    </xf>
    <xf numFmtId="0" fontId="56" fillId="0" borderId="0" xfId="0" applyFont="1" applyAlignment="1">
      <alignment horizontal="center" vertical="center"/>
    </xf>
    <xf numFmtId="0" fontId="56" fillId="0" borderId="0" xfId="0" applyFont="1" applyAlignment="1">
      <alignment horizontal="center"/>
    </xf>
    <xf numFmtId="166" fontId="19" fillId="0" borderId="25" xfId="0" applyNumberFormat="1" applyFont="1" applyBorder="1" applyAlignment="1">
      <alignment horizontal="center" vertical="center" wrapText="1" readingOrder="1"/>
    </xf>
    <xf numFmtId="0" fontId="55" fillId="0" borderId="55" xfId="0" applyFont="1" applyBorder="1" applyAlignment="1">
      <alignment horizontal="left" vertical="center"/>
    </xf>
    <xf numFmtId="0" fontId="56" fillId="0" borderId="2" xfId="0" applyFont="1" applyBorder="1" applyAlignment="1">
      <alignment horizontal="center" vertical="center"/>
    </xf>
    <xf numFmtId="0" fontId="63" fillId="18" borderId="40" xfId="0" applyFont="1" applyFill="1" applyBorder="1" applyAlignment="1">
      <alignment horizontal="center" vertical="center" wrapText="1" readingOrder="1"/>
    </xf>
    <xf numFmtId="0" fontId="54" fillId="18" borderId="65" xfId="0" applyFont="1" applyFill="1" applyBorder="1" applyAlignment="1">
      <alignment horizontal="left" vertical="center" wrapText="1" readingOrder="1"/>
    </xf>
    <xf numFmtId="0" fontId="63" fillId="18" borderId="66" xfId="0" applyFont="1" applyFill="1" applyBorder="1" applyAlignment="1">
      <alignment horizontal="center" vertical="center" wrapText="1" readingOrder="1"/>
    </xf>
    <xf numFmtId="0" fontId="54" fillId="18" borderId="65" xfId="0" applyFont="1" applyFill="1" applyBorder="1" applyAlignment="1">
      <alignment horizontal="left" vertical="top" wrapText="1" readingOrder="1"/>
    </xf>
    <xf numFmtId="0" fontId="50" fillId="0" borderId="0" xfId="0" applyFont="1" applyAlignment="1">
      <alignment horizontal="center" vertical="center" wrapText="1"/>
    </xf>
    <xf numFmtId="0" fontId="64" fillId="0" borderId="41" xfId="0" applyFont="1" applyBorder="1" applyAlignment="1" applyProtection="1">
      <alignment horizontal="justify" vertical="center" wrapText="1"/>
      <protection locked="0"/>
    </xf>
    <xf numFmtId="0" fontId="64" fillId="0" borderId="41" xfId="0" applyFont="1" applyBorder="1" applyAlignment="1" applyProtection="1">
      <alignment horizontal="center" vertical="center" wrapText="1"/>
      <protection locked="0"/>
    </xf>
    <xf numFmtId="0" fontId="64" fillId="0" borderId="41" xfId="0" applyFont="1" applyBorder="1" applyAlignment="1" applyProtection="1">
      <alignment horizontal="center" vertical="center"/>
      <protection locked="0"/>
    </xf>
    <xf numFmtId="14" fontId="64" fillId="0" borderId="41" xfId="0" applyNumberFormat="1" applyFont="1" applyBorder="1" applyAlignment="1" applyProtection="1">
      <alignment horizontal="center" vertical="center"/>
      <protection locked="0"/>
    </xf>
    <xf numFmtId="0" fontId="56" fillId="0" borderId="67"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68" xfId="0" applyFont="1" applyBorder="1" applyAlignment="1">
      <alignment horizontal="center" vertical="center"/>
    </xf>
    <xf numFmtId="14" fontId="56" fillId="0" borderId="69" xfId="0" applyNumberFormat="1" applyFont="1" applyBorder="1" applyAlignment="1">
      <alignment horizontal="center" vertical="center"/>
    </xf>
    <xf numFmtId="14" fontId="56" fillId="0" borderId="71" xfId="0" applyNumberFormat="1" applyFont="1" applyBorder="1" applyAlignment="1">
      <alignment horizontal="center" vertical="center"/>
    </xf>
    <xf numFmtId="0" fontId="54" fillId="18" borderId="73" xfId="0" applyFont="1" applyFill="1" applyBorder="1" applyAlignment="1">
      <alignment horizontal="left" vertical="top" wrapText="1" readingOrder="1"/>
    </xf>
    <xf numFmtId="0" fontId="56" fillId="0" borderId="43" xfId="0" applyFont="1" applyBorder="1" applyAlignment="1" applyProtection="1">
      <alignment horizontal="center" vertical="center" wrapText="1"/>
      <protection locked="0"/>
    </xf>
    <xf numFmtId="0" fontId="30" fillId="0" borderId="43" xfId="0" applyFont="1" applyBorder="1" applyAlignment="1" applyProtection="1">
      <alignment horizontal="justify" vertical="center" wrapText="1"/>
      <protection locked="0"/>
    </xf>
    <xf numFmtId="0" fontId="30" fillId="0" borderId="42" xfId="0" applyFont="1" applyBorder="1" applyAlignment="1" applyProtection="1">
      <alignment vertical="top" wrapText="1"/>
      <protection locked="0"/>
    </xf>
    <xf numFmtId="0" fontId="30" fillId="0" borderId="41" xfId="0" applyFont="1" applyBorder="1" applyAlignment="1" applyProtection="1">
      <alignment horizontal="justify" vertical="center" wrapText="1"/>
      <protection locked="0"/>
    </xf>
    <xf numFmtId="0" fontId="68" fillId="0" borderId="41" xfId="0" applyFont="1" applyBorder="1" applyAlignment="1" applyProtection="1">
      <alignment horizontal="center" vertical="center" wrapText="1"/>
      <protection locked="0"/>
    </xf>
    <xf numFmtId="0" fontId="30" fillId="0" borderId="41" xfId="0" applyFont="1" applyBorder="1" applyAlignment="1" applyProtection="1">
      <alignment horizontal="justify" vertical="top" wrapText="1"/>
      <protection locked="0"/>
    </xf>
    <xf numFmtId="14" fontId="56" fillId="0" borderId="41" xfId="0" applyNumberFormat="1" applyFont="1" applyBorder="1" applyAlignment="1" applyProtection="1">
      <alignment horizontal="center" vertical="center" wrapText="1"/>
      <protection locked="0"/>
    </xf>
    <xf numFmtId="0" fontId="56" fillId="3" borderId="41" xfId="0" applyFont="1" applyFill="1" applyBorder="1" applyAlignment="1" applyProtection="1">
      <alignment horizontal="center" vertical="center" textRotation="90"/>
      <protection locked="0"/>
    </xf>
    <xf numFmtId="9" fontId="56" fillId="3" borderId="41" xfId="0" applyNumberFormat="1" applyFont="1" applyFill="1" applyBorder="1" applyAlignment="1" applyProtection="1">
      <alignment horizontal="center" vertical="center"/>
      <protection hidden="1"/>
    </xf>
    <xf numFmtId="0" fontId="56" fillId="3" borderId="41" xfId="0" applyFont="1" applyFill="1" applyBorder="1" applyAlignment="1" applyProtection="1">
      <alignment horizontal="center" vertical="center" textRotation="90" wrapText="1"/>
      <protection locked="0"/>
    </xf>
    <xf numFmtId="0" fontId="56" fillId="3" borderId="41" xfId="0" applyFont="1" applyFill="1" applyBorder="1" applyAlignment="1" applyProtection="1">
      <alignment horizontal="center" vertical="center" wrapText="1"/>
      <protection locked="0"/>
    </xf>
    <xf numFmtId="14" fontId="56" fillId="3" borderId="41" xfId="0" applyNumberFormat="1" applyFont="1" applyFill="1" applyBorder="1" applyAlignment="1" applyProtection="1">
      <alignment horizontal="center" vertical="center"/>
      <protection locked="0"/>
    </xf>
    <xf numFmtId="0" fontId="56" fillId="3" borderId="41" xfId="0" applyFont="1" applyFill="1" applyBorder="1" applyAlignment="1" applyProtection="1">
      <alignment horizontal="center" vertical="center"/>
      <protection locked="0"/>
    </xf>
    <xf numFmtId="0" fontId="68" fillId="0" borderId="74" xfId="0" applyFont="1" applyBorder="1" applyAlignment="1" applyProtection="1">
      <alignment vertical="center" wrapText="1"/>
      <protection locked="0"/>
    </xf>
    <xf numFmtId="0" fontId="64" fillId="3" borderId="42" xfId="0" applyFont="1" applyFill="1" applyBorder="1" applyAlignment="1" applyProtection="1">
      <alignment horizontal="justify" vertical="center" wrapText="1"/>
      <protection locked="0"/>
    </xf>
    <xf numFmtId="0" fontId="64" fillId="0" borderId="41" xfId="0" applyFont="1" applyBorder="1" applyAlignment="1" applyProtection="1">
      <alignment horizontal="center" vertical="center" textRotation="90"/>
      <protection locked="0"/>
    </xf>
    <xf numFmtId="14" fontId="56" fillId="0" borderId="41" xfId="0" applyNumberFormat="1" applyFont="1" applyBorder="1" applyAlignment="1" applyProtection="1">
      <alignment horizontal="justify" vertical="center"/>
      <protection locked="0"/>
    </xf>
    <xf numFmtId="0" fontId="64" fillId="0" borderId="41" xfId="0" applyFont="1" applyBorder="1" applyAlignment="1" applyProtection="1">
      <alignment horizontal="center" vertical="center" textRotation="90" wrapText="1"/>
      <protection locked="0"/>
    </xf>
    <xf numFmtId="14" fontId="64" fillId="0" borderId="41" xfId="0" applyNumberFormat="1" applyFont="1" applyBorder="1" applyAlignment="1" applyProtection="1">
      <alignment horizontal="center" vertical="center" wrapText="1"/>
      <protection locked="0"/>
    </xf>
    <xf numFmtId="0" fontId="64" fillId="0" borderId="41" xfId="0" applyFont="1" applyBorder="1" applyAlignment="1" applyProtection="1">
      <alignment horizontal="justify" vertical="top" wrapText="1"/>
      <protection locked="0"/>
    </xf>
    <xf numFmtId="9" fontId="64" fillId="0" borderId="41" xfId="0" applyNumberFormat="1" applyFont="1" applyBorder="1" applyAlignment="1" applyProtection="1">
      <alignment horizontal="center" vertical="center"/>
      <protection hidden="1"/>
    </xf>
    <xf numFmtId="0" fontId="56" fillId="20" borderId="41" xfId="0" applyFont="1" applyFill="1" applyBorder="1" applyAlignment="1" applyProtection="1">
      <alignment horizontal="center" vertical="center" textRotation="90"/>
      <protection locked="0"/>
    </xf>
    <xf numFmtId="0" fontId="56" fillId="0" borderId="41" xfId="0" applyFont="1" applyBorder="1" applyAlignment="1" applyProtection="1">
      <alignment horizontal="left" vertical="center" wrapText="1"/>
      <protection locked="0"/>
    </xf>
    <xf numFmtId="0" fontId="56" fillId="0" borderId="41" xfId="0" applyFont="1" applyBorder="1" applyAlignment="1" applyProtection="1">
      <alignment horizontal="left" vertical="top" wrapText="1"/>
      <protection locked="0"/>
    </xf>
    <xf numFmtId="0" fontId="74" fillId="0" borderId="41" xfId="0" applyFont="1" applyBorder="1" applyAlignment="1" applyProtection="1">
      <alignment horizontal="center" vertical="center"/>
      <protection hidden="1"/>
    </xf>
    <xf numFmtId="0" fontId="64" fillId="0" borderId="41" xfId="0" applyFont="1" applyBorder="1" applyAlignment="1" applyProtection="1">
      <alignment horizontal="center" vertical="center"/>
      <protection hidden="1"/>
    </xf>
    <xf numFmtId="0" fontId="68" fillId="0" borderId="0" xfId="0" applyFont="1" applyAlignment="1">
      <alignment vertical="center" wrapText="1"/>
    </xf>
    <xf numFmtId="0" fontId="68" fillId="0" borderId="0" xfId="0" applyFont="1" applyAlignment="1">
      <alignment vertical="center"/>
    </xf>
    <xf numFmtId="0" fontId="56" fillId="0" borderId="41" xfId="0" applyFont="1" applyBorder="1" applyAlignment="1" applyProtection="1">
      <alignment vertical="center"/>
      <protection locked="0"/>
    </xf>
    <xf numFmtId="0" fontId="56" fillId="0" borderId="41" xfId="0" applyFont="1" applyBorder="1" applyAlignment="1" applyProtection="1">
      <alignment vertical="center" wrapText="1"/>
      <protection locked="0"/>
    </xf>
    <xf numFmtId="164" fontId="56" fillId="0" borderId="41" xfId="1" applyNumberFormat="1" applyFont="1" applyBorder="1" applyAlignment="1">
      <alignment horizontal="center" vertical="center"/>
    </xf>
    <xf numFmtId="0" fontId="68" fillId="0" borderId="41" xfId="0" applyFont="1" applyBorder="1" applyAlignment="1" applyProtection="1">
      <alignment horizontal="justify" vertical="center" wrapText="1"/>
      <protection locked="0"/>
    </xf>
    <xf numFmtId="0" fontId="68" fillId="0" borderId="41" xfId="0" applyFont="1" applyBorder="1" applyAlignment="1" applyProtection="1">
      <alignment horizontal="justify" vertical="top" wrapText="1"/>
      <protection locked="0"/>
    </xf>
    <xf numFmtId="0" fontId="68" fillId="0" borderId="67" xfId="0" applyFont="1" applyBorder="1" applyAlignment="1">
      <alignment vertical="center" wrapText="1"/>
    </xf>
    <xf numFmtId="0" fontId="56" fillId="0" borderId="75" xfId="0" applyFont="1" applyBorder="1" applyAlignment="1" applyProtection="1">
      <alignment horizontal="justify" vertical="top" wrapText="1"/>
      <protection locked="0"/>
    </xf>
    <xf numFmtId="0" fontId="56" fillId="0" borderId="42" xfId="0" applyFont="1" applyBorder="1" applyAlignment="1" applyProtection="1">
      <alignment vertical="center" wrapText="1"/>
      <protection locked="0"/>
    </xf>
    <xf numFmtId="0" fontId="56" fillId="0" borderId="55" xfId="0" applyFont="1" applyBorder="1" applyAlignment="1" applyProtection="1">
      <alignment vertical="center"/>
      <protection locked="0"/>
    </xf>
    <xf numFmtId="0" fontId="56" fillId="0" borderId="43" xfId="0" applyFont="1" applyBorder="1" applyAlignment="1" applyProtection="1">
      <alignment vertical="center"/>
      <protection locked="0"/>
    </xf>
    <xf numFmtId="0" fontId="56" fillId="0" borderId="75" xfId="0" applyFont="1" applyBorder="1" applyAlignment="1" applyProtection="1">
      <alignment horizontal="justify" vertical="center" wrapText="1"/>
      <protection locked="0"/>
    </xf>
    <xf numFmtId="14" fontId="56" fillId="0" borderId="75" xfId="0" applyNumberFormat="1" applyFont="1" applyBorder="1" applyAlignment="1" applyProtection="1">
      <alignment horizontal="center" vertical="center"/>
      <protection locked="0"/>
    </xf>
    <xf numFmtId="0" fontId="56" fillId="0" borderId="67" xfId="0" applyFont="1" applyBorder="1" applyAlignment="1">
      <alignment horizontal="center" vertical="center"/>
    </xf>
    <xf numFmtId="0" fontId="56" fillId="0" borderId="44" xfId="0" applyFont="1" applyBorder="1" applyAlignment="1" applyProtection="1">
      <alignment vertical="center" wrapText="1"/>
      <protection locked="0"/>
    </xf>
    <xf numFmtId="0" fontId="56" fillId="0" borderId="63" xfId="0" applyFont="1" applyBorder="1" applyAlignment="1" applyProtection="1">
      <alignment vertical="center" wrapText="1"/>
      <protection locked="0"/>
    </xf>
    <xf numFmtId="0" fontId="56" fillId="0" borderId="43" xfId="0" applyFont="1" applyBorder="1" applyAlignment="1" applyProtection="1">
      <alignment vertical="center" wrapText="1"/>
      <protection locked="0"/>
    </xf>
    <xf numFmtId="14" fontId="68" fillId="0" borderId="41" xfId="0" applyNumberFormat="1" applyFont="1" applyBorder="1" applyAlignment="1" applyProtection="1">
      <alignment horizontal="center" vertical="center"/>
      <protection locked="0"/>
    </xf>
    <xf numFmtId="0" fontId="56" fillId="0" borderId="79" xfId="0" applyFont="1" applyBorder="1" applyAlignment="1" applyProtection="1">
      <alignment vertical="center" wrapText="1"/>
      <protection locked="0"/>
    </xf>
    <xf numFmtId="0" fontId="56" fillId="0" borderId="79" xfId="0" applyFont="1" applyBorder="1" applyAlignment="1" applyProtection="1">
      <alignment horizontal="center" vertical="center" wrapText="1"/>
      <protection locked="0"/>
    </xf>
    <xf numFmtId="0" fontId="56" fillId="0" borderId="0" xfId="0" applyFont="1" applyAlignment="1" applyProtection="1">
      <alignment horizontal="justify" vertical="center" wrapText="1"/>
      <protection locked="0"/>
    </xf>
    <xf numFmtId="0" fontId="56" fillId="0" borderId="67" xfId="0" applyFont="1" applyBorder="1" applyAlignment="1">
      <alignment wrapText="1"/>
    </xf>
    <xf numFmtId="0" fontId="56" fillId="0" borderId="69" xfId="0" applyFont="1" applyBorder="1" applyAlignment="1">
      <alignment textRotation="90"/>
    </xf>
    <xf numFmtId="0" fontId="77" fillId="21" borderId="67" xfId="0" applyFont="1" applyFill="1" applyBorder="1" applyAlignment="1">
      <alignment textRotation="90" wrapText="1"/>
    </xf>
    <xf numFmtId="0" fontId="56" fillId="0" borderId="69" xfId="0" applyFont="1" applyBorder="1"/>
    <xf numFmtId="9" fontId="56" fillId="0" borderId="69" xfId="0" applyNumberFormat="1" applyFont="1" applyBorder="1"/>
    <xf numFmtId="0" fontId="77" fillId="22" borderId="67" xfId="0" applyFont="1" applyFill="1" applyBorder="1" applyAlignment="1">
      <alignment textRotation="90" wrapText="1"/>
    </xf>
    <xf numFmtId="0" fontId="77" fillId="23" borderId="67" xfId="0" applyFont="1" applyFill="1" applyBorder="1" applyAlignment="1">
      <alignment textRotation="90"/>
    </xf>
    <xf numFmtId="0" fontId="56" fillId="0" borderId="69" xfId="0" applyFont="1" applyBorder="1" applyAlignment="1">
      <alignment textRotation="90" wrapText="1"/>
    </xf>
    <xf numFmtId="0" fontId="56" fillId="0" borderId="68" xfId="0" applyFont="1" applyBorder="1" applyAlignment="1">
      <alignment wrapText="1"/>
    </xf>
    <xf numFmtId="0" fontId="56" fillId="0" borderId="71" xfId="0" applyFont="1" applyBorder="1" applyAlignment="1">
      <alignment textRotation="90"/>
    </xf>
    <xf numFmtId="0" fontId="56" fillId="0" borderId="71" xfId="0" applyFont="1" applyBorder="1"/>
    <xf numFmtId="9" fontId="56" fillId="0" borderId="71" xfId="0" applyNumberFormat="1" applyFont="1" applyBorder="1"/>
    <xf numFmtId="0" fontId="56" fillId="0" borderId="71" xfId="0" applyFont="1" applyBorder="1" applyAlignment="1">
      <alignment textRotation="90" wrapText="1"/>
    </xf>
    <xf numFmtId="0" fontId="56" fillId="0" borderId="68" xfId="0" applyFont="1" applyBorder="1"/>
    <xf numFmtId="0" fontId="77" fillId="24" borderId="67" xfId="0" applyFont="1" applyFill="1" applyBorder="1" applyAlignment="1">
      <alignment textRotation="90" wrapText="1"/>
    </xf>
    <xf numFmtId="0" fontId="77" fillId="24" borderId="67" xfId="0" applyFont="1" applyFill="1" applyBorder="1" applyAlignment="1">
      <alignment textRotation="90"/>
    </xf>
    <xf numFmtId="0" fontId="56" fillId="0" borderId="67" xfId="0" applyFont="1" applyBorder="1" applyAlignment="1">
      <alignment textRotation="90"/>
    </xf>
    <xf numFmtId="0" fontId="56" fillId="0" borderId="69" xfId="0" applyFont="1" applyBorder="1" applyAlignment="1">
      <alignment wrapText="1"/>
    </xf>
    <xf numFmtId="0" fontId="56" fillId="0" borderId="68" xfId="0" applyFont="1" applyBorder="1" applyAlignment="1">
      <alignment textRotation="90"/>
    </xf>
    <xf numFmtId="0" fontId="56" fillId="0" borderId="71" xfId="0" applyFont="1" applyBorder="1" applyAlignment="1">
      <alignment wrapText="1"/>
    </xf>
    <xf numFmtId="0" fontId="0" fillId="0" borderId="0" xfId="0" applyAlignment="1">
      <alignment vertical="center"/>
    </xf>
    <xf numFmtId="0" fontId="40" fillId="12" borderId="27" xfId="0" applyFont="1" applyFill="1" applyBorder="1" applyAlignment="1">
      <alignment horizontal="center" vertical="center" wrapText="1"/>
    </xf>
    <xf numFmtId="0" fontId="40" fillId="12" borderId="28" xfId="0" applyFont="1" applyFill="1" applyBorder="1" applyAlignment="1">
      <alignment horizontal="center" vertical="center" wrapText="1"/>
    </xf>
    <xf numFmtId="0" fontId="40" fillId="13" borderId="29" xfId="0" applyFont="1" applyFill="1" applyBorder="1" applyAlignment="1">
      <alignment horizontal="center" vertical="center" textRotation="90"/>
    </xf>
    <xf numFmtId="0" fontId="40" fillId="13" borderId="31" xfId="0" applyFont="1" applyFill="1" applyBorder="1" applyAlignment="1">
      <alignment horizontal="center" vertical="center" textRotation="90"/>
    </xf>
    <xf numFmtId="0" fontId="40" fillId="13" borderId="33" xfId="0" applyFont="1" applyFill="1" applyBorder="1" applyAlignment="1">
      <alignment horizontal="center" vertical="center" textRotation="90"/>
    </xf>
    <xf numFmtId="0" fontId="53" fillId="16" borderId="38" xfId="0" applyFont="1" applyFill="1" applyBorder="1" applyAlignment="1">
      <alignment horizontal="center" vertical="center"/>
    </xf>
    <xf numFmtId="0" fontId="53" fillId="16" borderId="39" xfId="0" applyFont="1" applyFill="1" applyBorder="1" applyAlignment="1">
      <alignment horizontal="center" vertical="center"/>
    </xf>
    <xf numFmtId="0" fontId="56" fillId="0" borderId="42" xfId="0" applyFont="1" applyBorder="1" applyAlignment="1" applyProtection="1">
      <alignment horizontal="center" vertical="center" wrapText="1"/>
      <protection locked="0"/>
    </xf>
    <xf numFmtId="0" fontId="56" fillId="0" borderId="43" xfId="0" applyFont="1" applyBorder="1" applyAlignment="1" applyProtection="1">
      <alignment horizontal="center" vertical="center" wrapText="1"/>
      <protection locked="0"/>
    </xf>
    <xf numFmtId="14" fontId="56" fillId="0" borderId="42" xfId="0" applyNumberFormat="1" applyFont="1" applyBorder="1" applyAlignment="1" applyProtection="1">
      <alignment horizontal="center" vertical="center" wrapText="1"/>
      <protection locked="0"/>
    </xf>
    <xf numFmtId="14" fontId="56" fillId="0" borderId="43" xfId="0" applyNumberFormat="1" applyFont="1" applyBorder="1" applyAlignment="1" applyProtection="1">
      <alignment horizontal="center" vertical="center" wrapText="1"/>
      <protection locked="0"/>
    </xf>
    <xf numFmtId="0" fontId="56" fillId="0" borderId="55" xfId="0" applyFont="1" applyBorder="1" applyAlignment="1" applyProtection="1">
      <alignment horizontal="center" vertical="center" wrapText="1"/>
      <protection locked="0"/>
    </xf>
    <xf numFmtId="0" fontId="57" fillId="0" borderId="41" xfId="0" applyFont="1" applyBorder="1" applyAlignment="1">
      <alignment horizontal="center" vertical="center"/>
    </xf>
    <xf numFmtId="0" fontId="56" fillId="25" borderId="41" xfId="0" applyFont="1" applyFill="1" applyBorder="1" applyAlignment="1" applyProtection="1">
      <alignment horizontal="center" vertical="center" wrapText="1"/>
      <protection locked="0"/>
    </xf>
    <xf numFmtId="0" fontId="56" fillId="0" borderId="41" xfId="0" applyFont="1" applyBorder="1" applyAlignment="1" applyProtection="1">
      <alignment horizontal="center" vertical="center" wrapText="1"/>
      <protection locked="0"/>
    </xf>
    <xf numFmtId="0" fontId="68" fillId="0" borderId="41" xfId="0" applyFont="1" applyBorder="1" applyAlignment="1" applyProtection="1">
      <alignment horizontal="center" vertical="center" wrapText="1"/>
      <protection locked="0"/>
    </xf>
    <xf numFmtId="0" fontId="56" fillId="0" borderId="42" xfId="0" applyFont="1" applyBorder="1" applyAlignment="1" applyProtection="1">
      <alignment horizontal="center" vertical="center"/>
      <protection locked="0"/>
    </xf>
    <xf numFmtId="0" fontId="56" fillId="0" borderId="55" xfId="0" applyFont="1" applyBorder="1" applyAlignment="1" applyProtection="1">
      <alignment horizontal="center" vertical="center"/>
      <protection locked="0"/>
    </xf>
    <xf numFmtId="0" fontId="56" fillId="0" borderId="43" xfId="0" applyFont="1" applyBorder="1" applyAlignment="1" applyProtection="1">
      <alignment horizontal="center" vertical="center"/>
      <protection locked="0"/>
    </xf>
    <xf numFmtId="14" fontId="56" fillId="0" borderId="42" xfId="0" applyNumberFormat="1" applyFont="1" applyBorder="1" applyAlignment="1">
      <alignment horizontal="center" vertical="center"/>
    </xf>
    <xf numFmtId="0" fontId="56" fillId="0" borderId="55" xfId="0" applyFont="1" applyBorder="1" applyAlignment="1">
      <alignment horizontal="center" vertical="center"/>
    </xf>
    <xf numFmtId="0" fontId="56" fillId="0" borderId="43" xfId="0" applyFont="1" applyBorder="1" applyAlignment="1">
      <alignment horizontal="center" vertical="center"/>
    </xf>
    <xf numFmtId="14" fontId="56" fillId="0" borderId="55" xfId="0" applyNumberFormat="1" applyFont="1" applyBorder="1" applyAlignment="1" applyProtection="1">
      <alignment horizontal="center" vertical="center" wrapText="1"/>
      <protection locked="0"/>
    </xf>
    <xf numFmtId="0" fontId="68" fillId="0" borderId="42" xfId="0" applyFont="1" applyBorder="1" applyAlignment="1">
      <alignment horizontal="center" vertical="center" wrapText="1"/>
    </xf>
    <xf numFmtId="0" fontId="68" fillId="0" borderId="55" xfId="0" applyFont="1" applyBorder="1" applyAlignment="1">
      <alignment horizontal="center" vertical="center" wrapText="1"/>
    </xf>
    <xf numFmtId="0" fontId="68" fillId="0" borderId="43" xfId="0" applyFont="1" applyBorder="1" applyAlignment="1">
      <alignment horizontal="center" vertical="center" wrapText="1"/>
    </xf>
    <xf numFmtId="9" fontId="56" fillId="0" borderId="42" xfId="0" applyNumberFormat="1" applyFont="1" applyBorder="1" applyAlignment="1" applyProtection="1">
      <alignment horizontal="center" vertical="center" wrapText="1"/>
      <protection hidden="1"/>
    </xf>
    <xf numFmtId="9" fontId="56" fillId="0" borderId="55" xfId="0" applyNumberFormat="1" applyFont="1" applyBorder="1" applyAlignment="1" applyProtection="1">
      <alignment horizontal="center" vertical="center" wrapText="1"/>
      <protection hidden="1"/>
    </xf>
    <xf numFmtId="9" fontId="56" fillId="0" borderId="43" xfId="0" applyNumberFormat="1" applyFont="1" applyBorder="1" applyAlignment="1" applyProtection="1">
      <alignment horizontal="center" vertical="center" wrapText="1"/>
      <protection hidden="1"/>
    </xf>
    <xf numFmtId="9" fontId="56" fillId="0" borderId="42" xfId="0" applyNumberFormat="1" applyFont="1" applyBorder="1" applyAlignment="1" applyProtection="1">
      <alignment horizontal="center" vertical="center" wrapText="1"/>
      <protection locked="0"/>
    </xf>
    <xf numFmtId="9" fontId="56" fillId="0" borderId="55" xfId="0" applyNumberFormat="1" applyFont="1" applyBorder="1" applyAlignment="1" applyProtection="1">
      <alignment horizontal="center" vertical="center" wrapText="1"/>
      <protection locked="0"/>
    </xf>
    <xf numFmtId="9" fontId="56" fillId="0" borderId="43" xfId="0" applyNumberFormat="1" applyFont="1" applyBorder="1" applyAlignment="1" applyProtection="1">
      <alignment horizontal="center" vertical="center" wrapText="1"/>
      <protection locked="0"/>
    </xf>
    <xf numFmtId="0" fontId="57" fillId="0" borderId="42" xfId="0" applyFont="1" applyBorder="1" applyAlignment="1" applyProtection="1">
      <alignment horizontal="center" vertical="center" wrapText="1"/>
      <protection hidden="1"/>
    </xf>
    <xf numFmtId="0" fontId="57" fillId="0" borderId="55" xfId="0" applyFont="1" applyBorder="1" applyAlignment="1" applyProtection="1">
      <alignment horizontal="center" vertical="center" wrapText="1"/>
      <protection hidden="1"/>
    </xf>
    <xf numFmtId="0" fontId="57" fillId="0" borderId="43" xfId="0" applyFont="1" applyBorder="1" applyAlignment="1" applyProtection="1">
      <alignment horizontal="center" vertical="center" wrapText="1"/>
      <protection hidden="1"/>
    </xf>
    <xf numFmtId="9" fontId="56" fillId="0" borderId="41" xfId="0" applyNumberFormat="1" applyFont="1" applyBorder="1" applyAlignment="1" applyProtection="1">
      <alignment horizontal="center" vertical="center" wrapText="1"/>
      <protection locked="0"/>
    </xf>
    <xf numFmtId="0" fontId="56" fillId="0" borderId="41" xfId="0" applyFont="1" applyBorder="1" applyAlignment="1" applyProtection="1">
      <alignment horizontal="center" vertical="center"/>
      <protection locked="0"/>
    </xf>
    <xf numFmtId="0" fontId="57" fillId="0" borderId="41" xfId="0" applyFont="1" applyBorder="1" applyAlignment="1" applyProtection="1">
      <alignment horizontal="center" vertical="center" wrapText="1"/>
      <protection hidden="1"/>
    </xf>
    <xf numFmtId="9" fontId="56" fillId="0" borderId="41" xfId="0" applyNumberFormat="1" applyFont="1" applyBorder="1" applyAlignment="1" applyProtection="1">
      <alignment horizontal="center" vertical="center" wrapText="1"/>
      <protection hidden="1"/>
    </xf>
    <xf numFmtId="0" fontId="56" fillId="0" borderId="44" xfId="0" applyFont="1" applyBorder="1" applyAlignment="1" applyProtection="1">
      <alignment horizontal="center" vertical="center" wrapText="1"/>
      <protection locked="0"/>
    </xf>
    <xf numFmtId="0" fontId="56" fillId="0" borderId="63" xfId="0" applyFont="1" applyBorder="1" applyAlignment="1" applyProtection="1">
      <alignment horizontal="center" vertical="center" wrapText="1"/>
      <protection locked="0"/>
    </xf>
    <xf numFmtId="0" fontId="57" fillId="0" borderId="41" xfId="0" applyFont="1" applyBorder="1" applyAlignment="1" applyProtection="1">
      <alignment horizontal="center" vertical="center"/>
      <protection hidden="1"/>
    </xf>
    <xf numFmtId="0" fontId="57" fillId="0" borderId="42" xfId="0" applyFont="1" applyBorder="1" applyAlignment="1" applyProtection="1">
      <alignment horizontal="center" vertical="center"/>
      <protection hidden="1"/>
    </xf>
    <xf numFmtId="0" fontId="57" fillId="0" borderId="55" xfId="0" applyFont="1" applyBorder="1" applyAlignment="1" applyProtection="1">
      <alignment horizontal="center" vertical="center"/>
      <protection hidden="1"/>
    </xf>
    <xf numFmtId="0" fontId="57" fillId="0" borderId="43" xfId="0" applyFont="1" applyBorder="1" applyAlignment="1" applyProtection="1">
      <alignment horizontal="center" vertical="center"/>
      <protection hidden="1"/>
    </xf>
    <xf numFmtId="0" fontId="68" fillId="0" borderId="77" xfId="0" applyFont="1" applyBorder="1" applyAlignment="1">
      <alignment horizontal="center" vertical="center" wrapText="1"/>
    </xf>
    <xf numFmtId="0" fontId="68" fillId="0" borderId="61" xfId="0" applyFont="1" applyBorder="1" applyAlignment="1">
      <alignment horizontal="center" vertical="center" wrapText="1"/>
    </xf>
    <xf numFmtId="0" fontId="68" fillId="0" borderId="78" xfId="0" applyFont="1" applyBorder="1" applyAlignment="1">
      <alignment horizontal="center" vertical="center" wrapText="1"/>
    </xf>
    <xf numFmtId="0" fontId="68" fillId="0" borderId="62" xfId="0" applyFont="1" applyBorder="1" applyAlignment="1">
      <alignment horizontal="center" vertical="center" wrapText="1"/>
    </xf>
    <xf numFmtId="0" fontId="56" fillId="20" borderId="41" xfId="0" applyFont="1" applyFill="1" applyBorder="1" applyAlignment="1" applyProtection="1">
      <alignment horizontal="center" vertical="center" wrapText="1"/>
      <protection locked="0"/>
    </xf>
    <xf numFmtId="0" fontId="68" fillId="0" borderId="77" xfId="0" applyFont="1" applyBorder="1" applyAlignment="1">
      <alignment horizontal="center" wrapText="1"/>
    </xf>
    <xf numFmtId="0" fontId="68" fillId="0" borderId="61" xfId="0" applyFont="1" applyBorder="1" applyAlignment="1">
      <alignment horizontal="center" wrapText="1"/>
    </xf>
    <xf numFmtId="0" fontId="56" fillId="0" borderId="42" xfId="0" applyFont="1" applyBorder="1" applyAlignment="1">
      <alignment horizontal="center" vertical="center"/>
    </xf>
    <xf numFmtId="0" fontId="56" fillId="0" borderId="41" xfId="0" applyFont="1" applyBorder="1" applyAlignment="1" applyProtection="1">
      <alignment horizontal="justify" vertical="center" wrapText="1"/>
      <protection locked="0"/>
    </xf>
    <xf numFmtId="0" fontId="64" fillId="0" borderId="41" xfId="0" applyFont="1" applyBorder="1" applyAlignment="1" applyProtection="1">
      <alignment horizontal="center" vertical="center"/>
      <protection locked="0"/>
    </xf>
    <xf numFmtId="0" fontId="64" fillId="0" borderId="41" xfId="0" applyFont="1" applyBorder="1" applyAlignment="1" applyProtection="1">
      <alignment horizontal="justify" vertical="center" wrapText="1"/>
      <protection locked="0"/>
    </xf>
    <xf numFmtId="0" fontId="61" fillId="0" borderId="47" xfId="0" applyFont="1" applyBorder="1" applyAlignment="1">
      <alignment horizontal="center" vertical="center"/>
    </xf>
    <xf numFmtId="0" fontId="61" fillId="0" borderId="59" xfId="0" applyFont="1" applyBorder="1" applyAlignment="1">
      <alignment horizontal="center" vertical="center"/>
    </xf>
    <xf numFmtId="0" fontId="61" fillId="0" borderId="48" xfId="0" applyFont="1" applyBorder="1" applyAlignment="1">
      <alignment horizontal="center" vertical="center"/>
    </xf>
    <xf numFmtId="0" fontId="61" fillId="0" borderId="49" xfId="0" applyFont="1" applyBorder="1" applyAlignment="1">
      <alignment horizontal="center" vertical="center"/>
    </xf>
    <xf numFmtId="0" fontId="61" fillId="0" borderId="50" xfId="0" applyFont="1" applyBorder="1" applyAlignment="1">
      <alignment horizontal="center" vertical="center"/>
    </xf>
    <xf numFmtId="0" fontId="61" fillId="0" borderId="45" xfId="0" applyFont="1" applyBorder="1" applyAlignment="1">
      <alignment horizontal="center" vertical="center"/>
    </xf>
    <xf numFmtId="0" fontId="61" fillId="0" borderId="41" xfId="0" applyFont="1" applyBorder="1" applyAlignment="1">
      <alignment horizontal="center" vertical="center"/>
    </xf>
    <xf numFmtId="0" fontId="61" fillId="0" borderId="51" xfId="0" applyFont="1" applyBorder="1" applyAlignment="1">
      <alignment horizontal="center" vertical="center"/>
    </xf>
    <xf numFmtId="0" fontId="61" fillId="0" borderId="52" xfId="0" applyFont="1" applyBorder="1" applyAlignment="1">
      <alignment horizontal="center" vertical="center"/>
    </xf>
    <xf numFmtId="0" fontId="61" fillId="0" borderId="60" xfId="0" applyFont="1" applyBorder="1" applyAlignment="1">
      <alignment horizontal="center" vertical="center"/>
    </xf>
    <xf numFmtId="0" fontId="61" fillId="0" borderId="53" xfId="0" applyFont="1" applyBorder="1" applyAlignment="1">
      <alignment horizontal="center" vertical="center"/>
    </xf>
    <xf numFmtId="0" fontId="61" fillId="0" borderId="54" xfId="0" applyFont="1" applyBorder="1" applyAlignment="1">
      <alignment horizontal="center" vertical="center"/>
    </xf>
    <xf numFmtId="0" fontId="55" fillId="0" borderId="59" xfId="0" applyFont="1" applyBorder="1" applyAlignment="1">
      <alignment horizontal="center" vertical="center"/>
    </xf>
    <xf numFmtId="0" fontId="55" fillId="0" borderId="48" xfId="0" applyFont="1" applyBorder="1" applyAlignment="1">
      <alignment horizontal="center" vertical="center"/>
    </xf>
    <xf numFmtId="0" fontId="55" fillId="0" borderId="49" xfId="0" applyFont="1" applyBorder="1" applyAlignment="1">
      <alignment horizontal="center" vertical="center"/>
    </xf>
    <xf numFmtId="0" fontId="55" fillId="0" borderId="60" xfId="0" applyFont="1" applyBorder="1" applyAlignment="1">
      <alignment horizontal="center" vertical="center"/>
    </xf>
    <xf numFmtId="0" fontId="55" fillId="0" borderId="53" xfId="0" applyFont="1" applyBorder="1" applyAlignment="1">
      <alignment horizontal="center" vertical="center"/>
    </xf>
    <xf numFmtId="0" fontId="55" fillId="0" borderId="54" xfId="0" applyFont="1" applyBorder="1" applyAlignment="1">
      <alignment horizontal="center" vertical="center"/>
    </xf>
    <xf numFmtId="0" fontId="55" fillId="0" borderId="47" xfId="0" applyFont="1" applyBorder="1" applyAlignment="1">
      <alignment horizontal="center" vertical="center"/>
    </xf>
    <xf numFmtId="0" fontId="55" fillId="0" borderId="52" xfId="0" applyFont="1" applyBorder="1" applyAlignment="1">
      <alignment horizontal="center" vertical="center"/>
    </xf>
    <xf numFmtId="0" fontId="55" fillId="0" borderId="46" xfId="0" applyFont="1" applyBorder="1" applyAlignment="1">
      <alignment horizontal="left" vertical="center"/>
    </xf>
    <xf numFmtId="0" fontId="55" fillId="0" borderId="55" xfId="0" applyFont="1" applyBorder="1" applyAlignment="1">
      <alignment horizontal="left" vertical="center"/>
    </xf>
    <xf numFmtId="0" fontId="55" fillId="0" borderId="56" xfId="0" applyFont="1" applyBorder="1" applyAlignment="1">
      <alignment horizontal="left" vertical="center"/>
    </xf>
    <xf numFmtId="0" fontId="55" fillId="0" borderId="57" xfId="0" applyFont="1" applyBorder="1" applyAlignment="1">
      <alignment horizontal="left" vertical="center"/>
    </xf>
    <xf numFmtId="0" fontId="55" fillId="0" borderId="43" xfId="0" applyFont="1" applyBorder="1" applyAlignment="1">
      <alignment horizontal="left" vertical="center"/>
    </xf>
    <xf numFmtId="0" fontId="55" fillId="0" borderId="58" xfId="0" applyFont="1" applyBorder="1" applyAlignment="1">
      <alignment horizontal="left" vertical="center"/>
    </xf>
    <xf numFmtId="0" fontId="55" fillId="0" borderId="60" xfId="0" applyFont="1" applyBorder="1" applyAlignment="1">
      <alignment horizontal="left" vertical="center"/>
    </xf>
    <xf numFmtId="0" fontId="55" fillId="0" borderId="53" xfId="0" applyFont="1" applyBorder="1" applyAlignment="1">
      <alignment horizontal="left" vertical="center"/>
    </xf>
    <xf numFmtId="0" fontId="55" fillId="0" borderId="54" xfId="0" applyFont="1" applyBorder="1" applyAlignment="1">
      <alignment horizontal="left" vertical="center"/>
    </xf>
    <xf numFmtId="0" fontId="55" fillId="0" borderId="52" xfId="0" applyFont="1" applyBorder="1" applyAlignment="1">
      <alignment horizontal="left" vertical="center"/>
    </xf>
    <xf numFmtId="0" fontId="57" fillId="11" borderId="41" xfId="0" applyFont="1" applyFill="1" applyBorder="1" applyAlignment="1">
      <alignment horizontal="center" vertical="center"/>
    </xf>
    <xf numFmtId="0" fontId="57" fillId="11" borderId="41" xfId="0" applyFont="1" applyFill="1" applyBorder="1" applyAlignment="1">
      <alignment horizontal="center" vertical="center" wrapText="1"/>
    </xf>
    <xf numFmtId="0" fontId="57" fillId="11" borderId="43" xfId="0" applyFont="1" applyFill="1" applyBorder="1" applyAlignment="1">
      <alignment horizontal="center" vertical="center"/>
    </xf>
    <xf numFmtId="0" fontId="62" fillId="3" borderId="64" xfId="0" applyFont="1" applyFill="1" applyBorder="1" applyAlignment="1">
      <alignment horizontal="center" vertical="center" wrapText="1"/>
    </xf>
    <xf numFmtId="0" fontId="57" fillId="11" borderId="41" xfId="0" applyFont="1" applyFill="1" applyBorder="1" applyAlignment="1">
      <alignment horizontal="center" vertical="center" textRotation="90"/>
    </xf>
    <xf numFmtId="0" fontId="57" fillId="11" borderId="61" xfId="0" applyFont="1" applyFill="1" applyBorder="1" applyAlignment="1">
      <alignment horizontal="center" vertical="center"/>
    </xf>
    <xf numFmtId="0" fontId="57" fillId="11" borderId="62" xfId="0" applyFont="1" applyFill="1" applyBorder="1" applyAlignment="1">
      <alignment horizontal="center" vertical="center"/>
    </xf>
    <xf numFmtId="0" fontId="57" fillId="11" borderId="63" xfId="0" applyFont="1" applyFill="1" applyBorder="1" applyAlignment="1">
      <alignment horizontal="center" vertical="center"/>
    </xf>
    <xf numFmtId="0" fontId="57" fillId="11" borderId="61" xfId="0" applyFont="1" applyFill="1" applyBorder="1" applyAlignment="1">
      <alignment horizontal="center" vertical="center" wrapText="1"/>
    </xf>
    <xf numFmtId="0" fontId="57" fillId="11" borderId="63" xfId="0" applyFont="1" applyFill="1" applyBorder="1" applyAlignment="1">
      <alignment horizontal="center" vertical="center" wrapText="1"/>
    </xf>
    <xf numFmtId="0" fontId="57" fillId="11" borderId="41" xfId="0" applyFont="1" applyFill="1" applyBorder="1" applyAlignment="1">
      <alignment horizontal="center" vertical="center" textRotation="90" wrapText="1"/>
    </xf>
    <xf numFmtId="0" fontId="64" fillId="0" borderId="41" xfId="0" applyFont="1" applyBorder="1" applyAlignment="1" applyProtection="1">
      <alignment horizontal="center" vertical="center" wrapText="1"/>
      <protection locked="0"/>
    </xf>
    <xf numFmtId="0" fontId="56" fillId="0" borderId="41" xfId="0" applyFont="1" applyBorder="1" applyAlignment="1" applyProtection="1">
      <alignment horizontal="center" vertical="top" wrapText="1"/>
      <protection locked="0"/>
    </xf>
    <xf numFmtId="0" fontId="56" fillId="0" borderId="42" xfId="0" applyFont="1" applyBorder="1" applyAlignment="1" applyProtection="1">
      <alignment horizontal="center" vertical="top" wrapText="1"/>
      <protection locked="0"/>
    </xf>
    <xf numFmtId="0" fontId="56" fillId="0" borderId="55" xfId="0" applyFont="1" applyBorder="1" applyAlignment="1" applyProtection="1">
      <alignment horizontal="center" vertical="top" wrapText="1"/>
      <protection locked="0"/>
    </xf>
    <xf numFmtId="0" fontId="56" fillId="0" borderId="43" xfId="0" applyFont="1" applyBorder="1" applyAlignment="1" applyProtection="1">
      <alignment horizontal="center" vertical="top" wrapText="1"/>
      <protection locked="0"/>
    </xf>
    <xf numFmtId="0" fontId="56" fillId="0" borderId="2" xfId="0" applyFont="1" applyBorder="1" applyAlignment="1">
      <alignment horizontal="left" vertical="center" wrapText="1"/>
    </xf>
    <xf numFmtId="0" fontId="56" fillId="0" borderId="9" xfId="0" applyFont="1" applyBorder="1" applyAlignment="1">
      <alignment horizontal="left" vertical="center" wrapText="1"/>
    </xf>
    <xf numFmtId="0" fontId="57" fillId="17" borderId="42" xfId="0" applyFont="1" applyFill="1" applyBorder="1" applyAlignment="1">
      <alignment horizontal="center" vertical="center" wrapText="1"/>
    </xf>
    <xf numFmtId="0" fontId="57" fillId="17" borderId="43" xfId="0" applyFont="1" applyFill="1" applyBorder="1" applyAlignment="1">
      <alignment horizontal="center" vertical="center" wrapText="1"/>
    </xf>
    <xf numFmtId="0" fontId="30" fillId="0" borderId="42" xfId="0" applyFont="1" applyBorder="1" applyAlignment="1" applyProtection="1">
      <alignment horizontal="center" vertical="center" wrapText="1"/>
      <protection locked="0"/>
    </xf>
    <xf numFmtId="0" fontId="30" fillId="0" borderId="55" xfId="0" applyFont="1" applyBorder="1" applyAlignment="1" applyProtection="1">
      <alignment horizontal="center" vertical="center" wrapText="1"/>
      <protection locked="0"/>
    </xf>
    <xf numFmtId="0" fontId="30" fillId="0" borderId="43" xfId="0" applyFont="1" applyBorder="1" applyAlignment="1" applyProtection="1">
      <alignment horizontal="center" vertical="center" wrapText="1"/>
      <protection locked="0"/>
    </xf>
    <xf numFmtId="0" fontId="56" fillId="0" borderId="41" xfId="0" applyFont="1" applyBorder="1" applyAlignment="1" applyProtection="1">
      <alignment horizontal="left" vertical="center" wrapText="1"/>
      <protection locked="0"/>
    </xf>
    <xf numFmtId="0" fontId="76" fillId="0" borderId="77" xfId="0" applyFont="1" applyBorder="1" applyAlignment="1">
      <alignment horizontal="center" vertical="center" wrapText="1"/>
    </xf>
    <xf numFmtId="0" fontId="76" fillId="0" borderId="61" xfId="0" applyFont="1" applyBorder="1" applyAlignment="1">
      <alignment horizontal="center" vertical="center" wrapText="1"/>
    </xf>
    <xf numFmtId="14" fontId="56" fillId="0" borderId="42" xfId="0" applyNumberFormat="1" applyFont="1" applyBorder="1" applyAlignment="1" applyProtection="1">
      <alignment horizontal="center" vertical="center"/>
      <protection locked="0"/>
    </xf>
    <xf numFmtId="14" fontId="56" fillId="0" borderId="43" xfId="0" applyNumberFormat="1" applyFont="1" applyBorder="1" applyAlignment="1" applyProtection="1">
      <alignment horizontal="center" vertical="center"/>
      <protection locked="0"/>
    </xf>
    <xf numFmtId="0" fontId="56" fillId="0" borderId="76" xfId="0" applyFont="1" applyBorder="1" applyAlignment="1" applyProtection="1">
      <alignment horizontal="center" vertical="center" wrapText="1"/>
      <protection locked="0"/>
    </xf>
    <xf numFmtId="0" fontId="56" fillId="3" borderId="41" xfId="0" applyFont="1" applyFill="1" applyBorder="1" applyAlignment="1" applyProtection="1">
      <alignment horizontal="center" vertical="center" wrapText="1"/>
      <protection locked="0"/>
    </xf>
    <xf numFmtId="0" fontId="64" fillId="0" borderId="42" xfId="0" applyFont="1" applyBorder="1" applyAlignment="1" applyProtection="1">
      <alignment horizontal="center" vertical="center" wrapText="1"/>
      <protection locked="0"/>
    </xf>
    <xf numFmtId="0" fontId="64" fillId="0" borderId="55" xfId="0" applyFont="1" applyBorder="1" applyAlignment="1" applyProtection="1">
      <alignment horizontal="center" vertical="center" wrapText="1"/>
      <protection locked="0"/>
    </xf>
    <xf numFmtId="0" fontId="64" fillId="0" borderId="43" xfId="0" applyFont="1" applyBorder="1" applyAlignment="1" applyProtection="1">
      <alignment horizontal="center" vertical="center" wrapText="1"/>
      <protection locked="0"/>
    </xf>
    <xf numFmtId="0" fontId="56" fillId="0" borderId="70" xfId="0" applyFont="1" applyBorder="1" applyAlignment="1">
      <alignment vertical="center" wrapText="1"/>
    </xf>
    <xf numFmtId="0" fontId="56" fillId="0" borderId="72" xfId="0" applyFont="1" applyBorder="1" applyAlignment="1">
      <alignment vertical="center" wrapText="1"/>
    </xf>
    <xf numFmtId="0" fontId="56" fillId="0" borderId="68" xfId="0" applyFont="1" applyBorder="1" applyAlignment="1">
      <alignment vertical="center" wrapText="1"/>
    </xf>
    <xf numFmtId="0" fontId="56" fillId="0" borderId="78" xfId="0" applyFont="1" applyBorder="1" applyAlignment="1" applyProtection="1">
      <alignment horizontal="center" vertical="center"/>
      <protection locked="0"/>
    </xf>
    <xf numFmtId="0" fontId="56" fillId="0" borderId="0" xfId="0" applyFont="1" applyAlignment="1" applyProtection="1">
      <alignment horizontal="center" vertical="center"/>
      <protection locked="0"/>
    </xf>
    <xf numFmtId="0" fontId="56" fillId="0" borderId="62" xfId="0" applyFont="1" applyBorder="1" applyAlignment="1" applyProtection="1">
      <alignment horizontal="center" vertical="center"/>
      <protection locked="0"/>
    </xf>
    <xf numFmtId="14" fontId="56" fillId="0" borderId="55" xfId="0" applyNumberFormat="1" applyFont="1" applyBorder="1" applyAlignment="1" applyProtection="1">
      <alignment horizontal="center" vertical="center"/>
      <protection locked="0"/>
    </xf>
    <xf numFmtId="0" fontId="68" fillId="0" borderId="64" xfId="0" applyFont="1" applyBorder="1" applyAlignment="1">
      <alignment horizontal="center" vertical="center" wrapText="1"/>
    </xf>
    <xf numFmtId="0" fontId="57" fillId="17" borderId="41" xfId="0" applyFont="1" applyFill="1" applyBorder="1" applyAlignment="1">
      <alignment horizontal="center" vertical="center" wrapText="1"/>
    </xf>
    <xf numFmtId="9" fontId="56" fillId="3" borderId="41" xfId="0" applyNumberFormat="1" applyFont="1" applyFill="1" applyBorder="1" applyAlignment="1" applyProtection="1">
      <alignment horizontal="center" vertical="center" wrapText="1"/>
      <protection locked="0"/>
    </xf>
    <xf numFmtId="0" fontId="56" fillId="0" borderId="78" xfId="0" applyFont="1" applyBorder="1" applyAlignment="1" applyProtection="1">
      <alignment horizontal="center" vertical="center" wrapText="1"/>
      <protection locked="0"/>
    </xf>
    <xf numFmtId="0" fontId="56" fillId="0" borderId="0" xfId="0" applyFont="1" applyAlignment="1" applyProtection="1">
      <alignment horizontal="center" vertical="center" wrapText="1"/>
      <protection locked="0"/>
    </xf>
    <xf numFmtId="0" fontId="56" fillId="0" borderId="62" xfId="0" applyFont="1" applyBorder="1" applyAlignment="1" applyProtection="1">
      <alignment horizontal="center" vertical="center" wrapText="1"/>
      <protection locked="0"/>
    </xf>
    <xf numFmtId="0" fontId="68" fillId="0" borderId="70" xfId="0" applyFont="1" applyBorder="1" applyAlignment="1">
      <alignment wrapText="1"/>
    </xf>
    <xf numFmtId="0" fontId="68" fillId="0" borderId="72" xfId="0" applyFont="1" applyBorder="1" applyAlignment="1">
      <alignment wrapText="1"/>
    </xf>
    <xf numFmtId="0" fontId="68" fillId="0" borderId="68" xfId="0" applyFont="1" applyBorder="1" applyAlignment="1">
      <alignment wrapText="1"/>
    </xf>
    <xf numFmtId="0" fontId="56" fillId="0" borderId="70" xfId="0" applyFont="1" applyBorder="1" applyAlignment="1">
      <alignment wrapText="1"/>
    </xf>
    <xf numFmtId="0" fontId="56" fillId="0" borderId="72" xfId="0" applyFont="1" applyBorder="1" applyAlignment="1">
      <alignment wrapText="1"/>
    </xf>
    <xf numFmtId="0" fontId="56" fillId="0" borderId="68" xfId="0" applyFont="1" applyBorder="1" applyAlignment="1">
      <alignment wrapText="1"/>
    </xf>
    <xf numFmtId="0" fontId="56" fillId="0" borderId="64" xfId="0" applyFont="1" applyBorder="1" applyAlignment="1">
      <alignment horizontal="center"/>
    </xf>
    <xf numFmtId="0" fontId="56" fillId="0" borderId="70" xfId="0" applyFont="1" applyBorder="1" applyAlignment="1">
      <alignment horizontal="center" vertical="center" wrapText="1"/>
    </xf>
    <xf numFmtId="0" fontId="56" fillId="0" borderId="72"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64" xfId="0" applyFont="1" applyBorder="1" applyAlignment="1">
      <alignment horizontal="center" vertical="center" wrapText="1"/>
    </xf>
    <xf numFmtId="0" fontId="56" fillId="0" borderId="70" xfId="0" applyFont="1" applyBorder="1" applyAlignment="1">
      <alignment horizontal="center" vertical="top" wrapText="1"/>
    </xf>
    <xf numFmtId="0" fontId="56" fillId="0" borderId="72" xfId="0" applyFont="1" applyBorder="1" applyAlignment="1">
      <alignment horizontal="center" vertical="top" wrapText="1"/>
    </xf>
    <xf numFmtId="0" fontId="56" fillId="0" borderId="68" xfId="0" applyFont="1" applyBorder="1" applyAlignment="1">
      <alignment horizontal="center" vertical="top" wrapText="1"/>
    </xf>
    <xf numFmtId="0" fontId="57" fillId="0" borderId="42" xfId="0" applyFont="1" applyBorder="1" applyAlignment="1" applyProtection="1">
      <alignment horizontal="center" vertical="center" wrapText="1"/>
      <protection locked="0"/>
    </xf>
    <xf numFmtId="0" fontId="57" fillId="0" borderId="55" xfId="0" applyFont="1" applyBorder="1" applyAlignment="1" applyProtection="1">
      <alignment horizontal="center" vertical="center" wrapText="1"/>
      <protection locked="0"/>
    </xf>
    <xf numFmtId="0" fontId="57" fillId="0" borderId="43" xfId="0" applyFont="1" applyBorder="1" applyAlignment="1" applyProtection="1">
      <alignment horizontal="center" vertical="center" wrapText="1"/>
      <protection locked="0"/>
    </xf>
    <xf numFmtId="0" fontId="12" fillId="0" borderId="0" xfId="0" applyFont="1" applyAlignment="1">
      <alignment horizontal="center" vertical="center"/>
    </xf>
    <xf numFmtId="0" fontId="28" fillId="0" borderId="0" xfId="0" applyFont="1" applyAlignment="1">
      <alignment horizontal="center" vertical="center"/>
    </xf>
    <xf numFmtId="0" fontId="51" fillId="0" borderId="32"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34" xfId="0" applyFont="1" applyBorder="1" applyAlignment="1">
      <alignment horizontal="center" vertical="center" wrapText="1"/>
    </xf>
    <xf numFmtId="0" fontId="51" fillId="0" borderId="29" xfId="0" applyFont="1" applyBorder="1" applyAlignment="1">
      <alignment horizontal="center" vertical="center" wrapText="1"/>
    </xf>
    <xf numFmtId="0" fontId="26" fillId="10" borderId="12" xfId="0" applyFont="1" applyFill="1" applyBorder="1" applyAlignment="1">
      <alignment horizontal="center" vertical="center" wrapText="1" readingOrder="1"/>
    </xf>
    <xf numFmtId="0" fontId="26" fillId="10" borderId="13" xfId="0" applyFont="1" applyFill="1" applyBorder="1" applyAlignment="1">
      <alignment horizontal="center" vertical="center" wrapText="1" readingOrder="1"/>
    </xf>
    <xf numFmtId="0" fontId="26" fillId="10" borderId="24" xfId="0" applyFont="1" applyFill="1" applyBorder="1" applyAlignment="1">
      <alignment horizontal="center" vertical="center" wrapText="1" readingOrder="1"/>
    </xf>
    <xf numFmtId="0" fontId="21" fillId="3" borderId="0" xfId="0" applyFont="1" applyFill="1" applyAlignment="1">
      <alignment horizontal="justify" vertical="center" wrapText="1"/>
    </xf>
    <xf numFmtId="0" fontId="23" fillId="10" borderId="21" xfId="0" applyFont="1" applyFill="1" applyBorder="1" applyAlignment="1">
      <alignment horizontal="center" vertical="center" wrapText="1" readingOrder="1"/>
    </xf>
    <xf numFmtId="0" fontId="23" fillId="10" borderId="22" xfId="0" applyFont="1" applyFill="1" applyBorder="1" applyAlignment="1">
      <alignment horizontal="center" vertical="center" wrapText="1" readingOrder="1"/>
    </xf>
    <xf numFmtId="0" fontId="23" fillId="3" borderId="19" xfId="0" applyFont="1" applyFill="1" applyBorder="1" applyAlignment="1">
      <alignment horizontal="center" vertical="center" wrapText="1" readingOrder="1"/>
    </xf>
    <xf numFmtId="0" fontId="23" fillId="3" borderId="14" xfId="0" applyFont="1" applyFill="1" applyBorder="1" applyAlignment="1">
      <alignment horizontal="center" vertical="center" wrapText="1" readingOrder="1"/>
    </xf>
    <xf numFmtId="0" fontId="23" fillId="3" borderId="11" xfId="0" applyFont="1" applyFill="1" applyBorder="1" applyAlignment="1">
      <alignment horizontal="center" vertical="center" wrapText="1" readingOrder="1"/>
    </xf>
    <xf numFmtId="0" fontId="23" fillId="3" borderId="10" xfId="0" applyFont="1" applyFill="1" applyBorder="1" applyAlignment="1">
      <alignment horizontal="center" vertical="center" wrapText="1" readingOrder="1"/>
    </xf>
    <xf numFmtId="0" fontId="23" fillId="3" borderId="16" xfId="0" applyFont="1" applyFill="1" applyBorder="1" applyAlignment="1">
      <alignment horizontal="center" vertical="center" wrapText="1" readingOrder="1"/>
    </xf>
    <xf numFmtId="0" fontId="23" fillId="3" borderId="17" xfId="0" applyFont="1" applyFill="1" applyBorder="1" applyAlignment="1">
      <alignment horizontal="center" vertical="center" wrapText="1" readingOrder="1"/>
    </xf>
    <xf numFmtId="0" fontId="56" fillId="0" borderId="41" xfId="0" applyFont="1" applyBorder="1" applyAlignment="1" applyProtection="1">
      <alignment horizontal="justify" vertical="top"/>
      <protection locked="0"/>
    </xf>
    <xf numFmtId="0" fontId="68" fillId="0" borderId="42" xfId="0" applyFont="1" applyBorder="1" applyAlignment="1" applyProtection="1">
      <alignment horizontal="center" vertical="center" wrapText="1"/>
      <protection locked="0"/>
    </xf>
    <xf numFmtId="0" fontId="68" fillId="0" borderId="55" xfId="0" applyFont="1" applyBorder="1" applyAlignment="1" applyProtection="1">
      <alignment horizontal="center" vertical="center" wrapText="1"/>
      <protection locked="0"/>
    </xf>
    <xf numFmtId="0" fontId="68" fillId="0" borderId="43" xfId="0" applyFont="1" applyBorder="1" applyAlignment="1" applyProtection="1">
      <alignment horizontal="center" vertical="center" wrapText="1"/>
      <protection locked="0"/>
    </xf>
    <xf numFmtId="0" fontId="56" fillId="0" borderId="42" xfId="0" applyFont="1" applyBorder="1" applyAlignment="1" applyProtection="1">
      <alignment horizontal="justify" vertical="center" wrapText="1"/>
      <protection locked="0"/>
    </xf>
    <xf numFmtId="0" fontId="56" fillId="0" borderId="55" xfId="0" applyFont="1" applyBorder="1" applyAlignment="1" applyProtection="1">
      <alignment horizontal="justify" vertical="center" wrapText="1"/>
      <protection locked="0"/>
    </xf>
    <xf numFmtId="0" fontId="56" fillId="0" borderId="43" xfId="0" applyFont="1" applyBorder="1" applyAlignment="1" applyProtection="1">
      <alignment horizontal="justify" vertical="center" wrapText="1"/>
      <protection locked="0"/>
    </xf>
    <xf numFmtId="0" fontId="79" fillId="0" borderId="42" xfId="0" applyFont="1" applyBorder="1" applyAlignment="1" applyProtection="1">
      <alignment horizontal="justify" vertical="center" wrapText="1"/>
      <protection locked="0"/>
    </xf>
    <xf numFmtId="0" fontId="79" fillId="0" borderId="55" xfId="0" applyFont="1" applyBorder="1" applyAlignment="1" applyProtection="1">
      <alignment horizontal="justify" vertical="center" wrapText="1"/>
      <protection locked="0"/>
    </xf>
    <xf numFmtId="0" fontId="79" fillId="0" borderId="43" xfId="0" applyFont="1" applyBorder="1" applyAlignment="1" applyProtection="1">
      <alignment horizontal="justify" vertical="center" wrapText="1"/>
      <protection locked="0"/>
    </xf>
    <xf numFmtId="0" fontId="64" fillId="0" borderId="42" xfId="0" applyFont="1" applyBorder="1" applyAlignment="1" applyProtection="1">
      <alignment horizontal="justify" vertical="center" wrapText="1"/>
      <protection locked="0"/>
    </xf>
    <xf numFmtId="0" fontId="64" fillId="0" borderId="55" xfId="0" applyFont="1" applyBorder="1" applyAlignment="1" applyProtection="1">
      <alignment horizontal="justify" vertical="center" wrapText="1"/>
      <protection locked="0"/>
    </xf>
    <xf numFmtId="0" fontId="64" fillId="0" borderId="43" xfId="0" applyFont="1" applyBorder="1" applyAlignment="1" applyProtection="1">
      <alignment horizontal="justify" vertical="center" wrapText="1"/>
      <protection locked="0"/>
    </xf>
    <xf numFmtId="0" fontId="64" fillId="3" borderId="42" xfId="0" applyFont="1" applyFill="1" applyBorder="1" applyAlignment="1" applyProtection="1">
      <alignment horizontal="center" vertical="center" wrapText="1"/>
      <protection locked="0"/>
    </xf>
    <xf numFmtId="0" fontId="64" fillId="3" borderId="55" xfId="0" applyFont="1" applyFill="1" applyBorder="1" applyAlignment="1" applyProtection="1">
      <alignment horizontal="center" vertical="center" wrapText="1"/>
      <protection locked="0"/>
    </xf>
    <xf numFmtId="0" fontId="64" fillId="3" borderId="43" xfId="0" applyFont="1" applyFill="1" applyBorder="1" applyAlignment="1" applyProtection="1">
      <alignment horizontal="center" vertical="center" wrapText="1"/>
      <protection locked="0"/>
    </xf>
    <xf numFmtId="0" fontId="56" fillId="0" borderId="82" xfId="0" applyFont="1" applyBorder="1" applyAlignment="1" applyProtection="1">
      <alignment horizontal="justify" vertical="center" wrapText="1"/>
      <protection locked="0"/>
    </xf>
    <xf numFmtId="0" fontId="56" fillId="0" borderId="82" xfId="0" applyFont="1" applyBorder="1" applyAlignment="1" applyProtection="1">
      <alignment horizontal="center" vertical="center" wrapText="1"/>
      <protection locked="0"/>
    </xf>
    <xf numFmtId="0" fontId="56" fillId="0" borderId="80" xfId="0" applyFont="1" applyBorder="1" applyAlignment="1" applyProtection="1">
      <alignment horizontal="center" vertical="center" wrapText="1"/>
      <protection locked="0"/>
    </xf>
    <xf numFmtId="0" fontId="56" fillId="0" borderId="81" xfId="0" applyFont="1" applyBorder="1" applyAlignment="1" applyProtection="1">
      <alignment horizontal="center" vertical="center" wrapText="1"/>
      <protection locked="0"/>
    </xf>
    <xf numFmtId="0" fontId="56" fillId="0" borderId="11" xfId="0" applyFont="1" applyBorder="1" applyAlignment="1" applyProtection="1">
      <alignment horizontal="center" vertical="center" wrapText="1"/>
      <protection locked="0"/>
    </xf>
    <xf numFmtId="0" fontId="56" fillId="0" borderId="83" xfId="0" applyFont="1" applyBorder="1" applyAlignment="1" applyProtection="1">
      <alignment horizontal="center" vertical="center" wrapText="1"/>
      <protection locked="0"/>
    </xf>
    <xf numFmtId="0" fontId="56" fillId="0" borderId="80" xfId="0" applyFont="1" applyBorder="1" applyAlignment="1" applyProtection="1">
      <alignment horizontal="justify" vertical="center" wrapText="1"/>
      <protection locked="0"/>
    </xf>
    <xf numFmtId="0" fontId="56" fillId="0" borderId="81" xfId="0" applyFont="1" applyBorder="1" applyAlignment="1" applyProtection="1">
      <alignment horizontal="justify" vertical="center" wrapText="1"/>
      <protection locked="0"/>
    </xf>
    <xf numFmtId="0" fontId="56" fillId="0" borderId="11" xfId="0" applyFont="1" applyBorder="1" applyAlignment="1" applyProtection="1">
      <alignment horizontal="justify" vertical="center" wrapText="1"/>
      <protection locked="0"/>
    </xf>
    <xf numFmtId="0" fontId="56" fillId="0" borderId="83" xfId="0" applyFont="1" applyBorder="1" applyAlignment="1" applyProtection="1">
      <alignment horizontal="justify" vertical="center" wrapText="1"/>
      <protection locked="0"/>
    </xf>
    <xf numFmtId="0" fontId="68" fillId="0" borderId="42" xfId="0" applyFont="1" applyBorder="1" applyAlignment="1" applyProtection="1">
      <alignment horizontal="justify" vertical="center" wrapText="1"/>
      <protection locked="0"/>
    </xf>
    <xf numFmtId="0" fontId="68" fillId="0" borderId="55" xfId="0" applyFont="1" applyBorder="1" applyAlignment="1" applyProtection="1">
      <alignment horizontal="justify" vertical="center" wrapText="1"/>
      <protection locked="0"/>
    </xf>
    <xf numFmtId="0" fontId="68" fillId="0" borderId="43" xfId="0" applyFont="1" applyBorder="1" applyAlignment="1" applyProtection="1">
      <alignment horizontal="justify" vertical="center" wrapText="1"/>
      <protection locked="0"/>
    </xf>
  </cellXfs>
  <cellStyles count="9">
    <cellStyle name="Moneda" xfId="5" builtinId="4"/>
    <cellStyle name="Moneda 2" xfId="6" xr:uid="{00000000-0005-0000-0000-000001000000}"/>
    <cellStyle name="Moneda 3" xfId="7" xr:uid="{00000000-0005-0000-0000-000002000000}"/>
    <cellStyle name="Moneda 4" xfId="8" xr:uid="{00000000-0005-0000-0000-000003000000}"/>
    <cellStyle name="Normal" xfId="0" builtinId="0"/>
    <cellStyle name="Normal - Style1 2" xfId="2" xr:uid="{00000000-0005-0000-0000-000005000000}"/>
    <cellStyle name="Normal 2" xfId="4" xr:uid="{00000000-0005-0000-0000-000006000000}"/>
    <cellStyle name="Normal 2 2" xfId="3" xr:uid="{00000000-0005-0000-0000-000007000000}"/>
    <cellStyle name="Porcentaje" xfId="1" builtinId="5"/>
  </cellStyles>
  <dxfs count="1635">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theme="9" tint="0.39994506668294322"/>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alignment wrapText="1" readingOrder="0"/>
    </dxf>
    <dxf>
      <alignment vertical="center" readingOrder="0"/>
    </dxf>
    <dxf>
      <alignment wrapText="1" readingOrder="0"/>
    </dxf>
    <dxf>
      <alignment wrapText="1"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theme" Target="theme/theme1.xml"/><Relationship Id="rId30" Type="http://schemas.openxmlformats.org/officeDocument/2006/relationships/sheetMetadata" Target="metadata.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97695</xdr:rowOff>
    </xdr:from>
    <xdr:to>
      <xdr:col>19</xdr:col>
      <xdr:colOff>33704</xdr:colOff>
      <xdr:row>38</xdr:row>
      <xdr:rowOff>278780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821" t="55142" r="5500" b="13845"/>
        <a:stretch/>
      </xdr:blipFill>
      <xdr:spPr>
        <a:xfrm>
          <a:off x="0" y="24186420"/>
          <a:ext cx="38333729" cy="88488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1062566</xdr:colOff>
      <xdr:row>0</xdr:row>
      <xdr:rowOff>55034</xdr:rowOff>
    </xdr:from>
    <xdr:ext cx="1288747" cy="1107016"/>
    <xdr:pic>
      <xdr:nvPicPr>
        <xdr:cNvPr id="2" name="Imagen 1" descr="escudo negro">
          <a:extLst>
            <a:ext uri="{FF2B5EF4-FFF2-40B4-BE49-F238E27FC236}">
              <a16:creationId xmlns:a16="http://schemas.microsoft.com/office/drawing/2014/main" id="{B476F37E-46B9-441A-82A9-D1B4C67B4B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7995" y="55034"/>
          <a:ext cx="1288747" cy="1107016"/>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273353</xdr:colOff>
      <xdr:row>0</xdr:row>
      <xdr:rowOff>55034</xdr:rowOff>
    </xdr:from>
    <xdr:ext cx="1288747" cy="1107016"/>
    <xdr:pic>
      <xdr:nvPicPr>
        <xdr:cNvPr id="2" name="Imagen 1" descr="escudo negro">
          <a:extLst>
            <a:ext uri="{FF2B5EF4-FFF2-40B4-BE49-F238E27FC236}">
              <a16:creationId xmlns:a16="http://schemas.microsoft.com/office/drawing/2014/main" id="{4466CF8B-1E92-4E70-8455-738A729393C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6428" y="55034"/>
          <a:ext cx="1288747" cy="110701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273353</xdr:colOff>
      <xdr:row>0</xdr:row>
      <xdr:rowOff>55034</xdr:rowOff>
    </xdr:from>
    <xdr:ext cx="1288747" cy="1107016"/>
    <xdr:pic>
      <xdr:nvPicPr>
        <xdr:cNvPr id="2" name="Imagen 1" descr="escudo negr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503" y="55034"/>
          <a:ext cx="1288747" cy="1107016"/>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angela.cifuentes/Downloads/DESI-FM-018-V9_Formato_Mapa_de_Riesgos_de_Proces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MV\Riesgos%202022\14%20GDOC%20MR%202022%20V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uaermv-my.sharepoint.com/personal/nelson_ovalle_umv_gov_co/Documents/Contrato%20410%20de%202022/Pago%202/1.%20implementaci&#243;n%20MIPG/Versiones%20ajustadas/Mapa%20de%20Riesgos%20GSIT.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Nery%20Garcia/Downloads/Mapa%20de%20Riesgos%20GSI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Mapa_de_Riesgos_GTHU_2022_V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915_GJUR_MR_2022_V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4592eb41938d7ffb/Documentos/UMV%202022/6.%20Junio/1_DESI_MR-2022-V1%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_APIC_MR-2022-V3%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MV\Riesgos%202022\3%20EGTI%20MR%202022%20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MV\Riesgos%202022\8%20GREF%20MR%202022%20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MV\Riesgos%202022\9%20GCON%20MR%202022%20V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MV\Riesgos%202022\10%20GEFI%20MR%202022%20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alir/Downloads/11_GLAB-MR-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MV\Riesgos%202022\12%20GTHU%20MR%202022%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SEGURIDAD I"/>
      <sheetName val="IMPACTO CORRUPCIÓN"/>
      <sheetName val="IMPACTO SOBORNO"/>
      <sheetName val="EJEMPLO CONTROLES"/>
      <sheetName val="OPCIONES DE MANEJO DEL RIESGO"/>
      <sheetName val="MAPA DE CAL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DOFA "/>
      <sheetName val="Revisión DOFA"/>
      <sheetName val="Mapa riesgos"/>
      <sheetName val="Matriz Calor Inherente"/>
      <sheetName val="Matriz Calor Residual"/>
      <sheetName val="Tabla probabilidad"/>
      <sheetName val="Tabla Impacto"/>
      <sheetName val="Impacto Corrupción "/>
      <sheetName val="Tipo de riesgos"/>
      <sheetName val="Amenazas"/>
      <sheetName val="Ejemplos de riesgos"/>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8" refreshError="1"/>
      <sheetData sheetId="9"/>
      <sheetData sheetId="10"/>
      <sheetData sheetId="11" refreshError="1"/>
      <sheetData sheetId="12"/>
      <sheetData sheetId="13"/>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DOFA "/>
      <sheetName val="Revisión DOFA"/>
      <sheetName val="Mapa riesgos"/>
      <sheetName val="Matriz Calor Inherente"/>
      <sheetName val="Matriz Calor Residual"/>
      <sheetName val="Tabla probabilidad"/>
      <sheetName val="Tabla Impacto"/>
      <sheetName val="Impacto Corrupción "/>
      <sheetName val="Tipo de riesgos"/>
      <sheetName val="Amenazas"/>
      <sheetName val="Ejemplos de riesgos"/>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enazas"/>
      <sheetName val="Tipo de riesgos"/>
      <sheetName val="Opciones Tratamiento"/>
      <sheetName val="Tabla Impacto"/>
      <sheetName val="Tabla Valoración controles"/>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DOFA "/>
      <sheetName val="Revisión DOFA"/>
      <sheetName val="Mapa riesgos"/>
      <sheetName val="Matriz Calor Inherente"/>
      <sheetName val="Matriz Calor Residual"/>
      <sheetName val="Tabla probabilidad"/>
      <sheetName val="Tabla Impacto"/>
      <sheetName val="Impacto Corrupción "/>
      <sheetName val="Tipo de riesgos"/>
      <sheetName val="Amenazas"/>
      <sheetName val="Ejemplos de riesgos"/>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DOFA "/>
      <sheetName val="Revisión DOFA"/>
      <sheetName val="Mapa riesgos"/>
      <sheetName val="Hoja4"/>
      <sheetName val="Hoja2"/>
      <sheetName val="Hoja3"/>
      <sheetName val="Matriz Calor Inherente"/>
      <sheetName val="Matriz Calor Residual"/>
      <sheetName val="Tabla probabilidad"/>
      <sheetName val="Tabla Impacto"/>
      <sheetName val="Impacto Corrupción "/>
      <sheetName val="Tipo de riesgos"/>
      <sheetName val="Amenazas"/>
      <sheetName val="Ejemplos de riesgos"/>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DOFA "/>
      <sheetName val="Revisión DOFA"/>
      <sheetName val="Mapa riesgos"/>
      <sheetName val="Matriz Calor Inherente"/>
      <sheetName val="Matriz Calor Residual"/>
      <sheetName val="Tabla probabilidad"/>
      <sheetName val="Tabla Impacto"/>
      <sheetName val="Impacto Corrupción "/>
      <sheetName val="Tipo de riesgos"/>
      <sheetName val="Amenazas"/>
      <sheetName val="Ejemplos de riesgos"/>
      <sheetName val="Tabla Valoración controles"/>
      <sheetName val="Opciones Tratamiento"/>
      <sheetName val="Hoja1"/>
    </sheetNames>
    <sheetDataSet>
      <sheetData sheetId="0"/>
      <sheetData sheetId="1"/>
      <sheetData sheetId="2"/>
      <sheetData sheetId="3"/>
      <sheetData sheetId="4"/>
      <sheetData sheetId="5"/>
      <sheetData sheetId="6"/>
      <sheetData sheetId="7">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DOFA "/>
      <sheetName val="Revisión DOFA"/>
      <sheetName val="Mapa riesgos"/>
      <sheetName val="Matriz Calor Inherente"/>
      <sheetName val="Matriz Calor Residual"/>
      <sheetName val="Tabla probabilidad"/>
      <sheetName val="Tabla Impacto"/>
      <sheetName val="Impacto Corrupción "/>
      <sheetName val="Tipo de riesgos"/>
      <sheetName val="Amenazas"/>
      <sheetName val="Ejemplos de riesgos"/>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DOFA "/>
      <sheetName val="Revisión DOFA"/>
      <sheetName val="Mapa riesgos"/>
      <sheetName val="Matriz Calor Inherente"/>
      <sheetName val="Matriz Calor Residual"/>
      <sheetName val="Tabla probabilidad"/>
      <sheetName val="Tabla Impacto"/>
      <sheetName val="Impacto Corrupción "/>
      <sheetName val="Tipo de riesgos"/>
      <sheetName val="Amenazas"/>
      <sheetName val="Ejemplos de riesgos"/>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8" refreshError="1"/>
      <sheetData sheetId="9"/>
      <sheetData sheetId="10"/>
      <sheetData sheetId="11" refreshError="1"/>
      <sheetData sheetId="12"/>
      <sheetData sheetId="13"/>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DOFA "/>
      <sheetName val="Revisión DOFA"/>
      <sheetName val="Mapa riesgos"/>
      <sheetName val="Matriz Calor Inherente"/>
      <sheetName val="Matriz Calor Residual"/>
      <sheetName val="Tabla probabilidad"/>
      <sheetName val="Tabla Impacto"/>
      <sheetName val="Impacto Corrupción "/>
      <sheetName val="Tipo de riesgos"/>
      <sheetName val="Amenazas"/>
      <sheetName val="Ejemplos de riesgos"/>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8" refreshError="1"/>
      <sheetData sheetId="9"/>
      <sheetData sheetId="10"/>
      <sheetData sheetId="11" refreshError="1"/>
      <sheetData sheetId="12"/>
      <sheetData sheetId="13"/>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DOFA "/>
      <sheetName val="Revisión DOFA"/>
      <sheetName val="Mapa riesgos"/>
      <sheetName val="Matriz Calor Inherente"/>
      <sheetName val="Matriz Calor Residual"/>
      <sheetName val="Tabla probabilidad"/>
      <sheetName val="Tabla Impacto"/>
      <sheetName val="Impacto Corrupción "/>
      <sheetName val="Tipo de riesgos"/>
      <sheetName val="Amenazas"/>
      <sheetName val="Ejemplos de riesgos"/>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8" refreshError="1"/>
      <sheetData sheetId="9"/>
      <sheetData sheetId="10"/>
      <sheetData sheetId="11" refreshError="1"/>
      <sheetData sheetId="12"/>
      <sheetData sheetId="13"/>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DOFA "/>
      <sheetName val="Revisión DOFA"/>
      <sheetName val="Mapa riesgos"/>
      <sheetName val="Matriz Calor Inherente"/>
      <sheetName val="Matriz Calor Residual"/>
      <sheetName val="Tabla probabilidad"/>
      <sheetName val="Tabla Impacto"/>
      <sheetName val="Impacto Corrupción "/>
      <sheetName val="Tipo de riesgos"/>
      <sheetName val="Amenazas"/>
      <sheetName val="Ejemplos de riesgos"/>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8" refreshError="1"/>
      <sheetData sheetId="9"/>
      <sheetData sheetId="10"/>
      <sheetData sheetId="11" refreshError="1"/>
      <sheetData sheetId="12"/>
      <sheetData sheetId="13"/>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DOFA "/>
      <sheetName val="Revisión DOFA"/>
      <sheetName val="Mapa riesgos"/>
      <sheetName val="Matriz Calor Inherente"/>
      <sheetName val="Matriz Calor Residual"/>
      <sheetName val="Tabla probabilidad"/>
      <sheetName val="Tabla Impacto"/>
      <sheetName val="Impacto Corrupción "/>
      <sheetName val="Tipo de riesgos"/>
      <sheetName val="Amenazas"/>
      <sheetName val="Ejemplos de riesgos"/>
      <sheetName val="Tabla Valoración controles"/>
      <sheetName val="Opciones Tratamiento"/>
      <sheetName val="Hoja1"/>
    </sheetNames>
    <sheetDataSet>
      <sheetData sheetId="0"/>
      <sheetData sheetId="1"/>
      <sheetData sheetId="2"/>
      <sheetData sheetId="3"/>
      <sheetData sheetId="4"/>
      <sheetData sheetId="5"/>
      <sheetData sheetId="6"/>
      <sheetData sheetId="7">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DOFA "/>
      <sheetName val="Revisión DOFA"/>
      <sheetName val="Mapa riesgos"/>
      <sheetName val="Matriz Calor Inherente"/>
      <sheetName val="Matriz Calor Residual"/>
      <sheetName val="Tabla probabilidad"/>
      <sheetName val="Tabla Impacto"/>
      <sheetName val="Impacto Corrupción "/>
      <sheetName val="Tipo de riesgos"/>
      <sheetName val="Amenazas"/>
      <sheetName val="Ejemplos de riesgos"/>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2">
          <cell r="C12" t="str">
            <v xml:space="preserve">     Afectación menor a 130 SMLMV .</v>
          </cell>
        </row>
      </sheetData>
      <sheetData sheetId="8" refreshError="1"/>
      <sheetData sheetId="9"/>
      <sheetData sheetId="10"/>
      <sheetData sheetId="11" refreshError="1"/>
      <sheetData sheetId="12"/>
      <sheetData sheetId="13"/>
      <sheetData sheetId="14"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alia Norato Mora" refreshedDate="44522.492354513888" createdVersion="6" refreshedVersion="6" minRefreshableVersion="3" recordCount="10" xr:uid="{00000000-000A-0000-FFFF-FFFF02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5">
        <s v="Afectación menor a 130 SMLMV ."/>
        <s v="Entre 130 y 650 SMLMV "/>
        <s v="Entre 650 y 1300 SMLMV "/>
        <s v="Entre 1300 y 6500 SMLMV "/>
        <s v="Mayor a 6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 v="Entre 100 y 500 SMLMV " u="1"/>
        <s v="Mayor a 500 SMLMV " u="1"/>
        <s v="Entre 50 y 100 SMLMV " u="1"/>
        <s v="Entre 10 y 50 SMLMV " u="1"/>
        <s v="Afectación menor a 10 SMLMV ."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3"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5">
        <item m="1" x="14"/>
        <item x="5"/>
        <item x="6"/>
        <item x="7"/>
        <item x="8"/>
        <item x="9"/>
        <item m="1" x="13"/>
        <item m="1" x="12"/>
        <item m="1" x="10"/>
        <item m="1" x="11"/>
        <item x="0"/>
        <item x="1"/>
        <item x="2"/>
        <item x="3"/>
        <item x="4"/>
      </items>
    </pivotField>
  </pivotFields>
  <rowFields count="2">
    <field x="0"/>
    <field x="1"/>
  </rowFields>
  <rowItems count="12">
    <i>
      <x/>
    </i>
    <i r="1">
      <x v="10"/>
    </i>
    <i r="1">
      <x v="11"/>
    </i>
    <i r="1">
      <x v="12"/>
    </i>
    <i r="1">
      <x v="13"/>
    </i>
    <i r="1">
      <x v="14"/>
    </i>
    <i>
      <x v="1"/>
    </i>
    <i r="1">
      <x v="1"/>
    </i>
    <i r="1">
      <x v="2"/>
    </i>
    <i r="1">
      <x v="3"/>
    </i>
    <i r="1">
      <x v="4"/>
    </i>
    <i r="1">
      <x v="5"/>
    </i>
  </rowItems>
  <colItems count="1">
    <i/>
  </colItems>
  <formats count="4">
    <format dxfId="1634">
      <pivotArea dataOnly="0" labelOnly="1" outline="0" fieldPosition="0">
        <references count="1">
          <reference field="0" count="1">
            <x v="1"/>
          </reference>
        </references>
      </pivotArea>
    </format>
    <format dxfId="1633">
      <pivotArea dataOnly="0" labelOnly="1" outline="0" fieldPosition="0">
        <references count="2">
          <reference field="0" count="1" selected="0">
            <x v="1"/>
          </reference>
          <reference field="1" count="5">
            <x v="1"/>
            <x v="2"/>
            <x v="3"/>
            <x v="4"/>
            <x v="5"/>
          </reference>
        </references>
      </pivotArea>
    </format>
    <format dxfId="1632">
      <pivotArea dataOnly="0" labelOnly="1" outline="0" fieldPosition="0">
        <references count="2">
          <reference field="0" count="1" selected="0">
            <x v="1"/>
          </reference>
          <reference field="1" count="5">
            <x v="1"/>
            <x v="2"/>
            <x v="3"/>
            <x v="4"/>
            <x v="5"/>
          </reference>
        </references>
      </pivotArea>
    </format>
    <format dxfId="1631">
      <pivotArea dataOnly="0" labelOnly="1" outline="0" fieldPosition="0">
        <references count="1">
          <reference field="0"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0:C220" totalsRowShown="0" headerRowDxfId="1630" dataDxfId="1629">
  <autoFilter ref="B210:C220" xr:uid="{00000000-0009-0000-0100-000001000000}"/>
  <tableColumns count="2">
    <tableColumn id="1" xr3:uid="{00000000-0010-0000-0000-000001000000}" name="Criterios" dataDxfId="1628"/>
    <tableColumn id="2" xr3:uid="{00000000-0010-0000-0000-000002000000}" name="Subcriterios" dataDxfId="1627"/>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
  <sheetViews>
    <sheetView topLeftCell="B1" zoomScale="50" zoomScaleNormal="50" workbookViewId="0">
      <selection activeCell="I4" sqref="I4"/>
    </sheetView>
  </sheetViews>
  <sheetFormatPr baseColWidth="10" defaultColWidth="11.42578125" defaultRowHeight="26.25" x14ac:dyDescent="0.35"/>
  <cols>
    <col min="1" max="1" width="11.85546875" style="64" customWidth="1"/>
    <col min="2" max="2" width="7.42578125" style="65" customWidth="1"/>
    <col min="3" max="3" width="36.85546875" style="66" customWidth="1"/>
    <col min="4" max="4" width="150" style="92" customWidth="1"/>
    <col min="5" max="5" width="168" style="66" customWidth="1"/>
    <col min="6" max="6" width="51.7109375" style="64" customWidth="1"/>
    <col min="7" max="16384" width="11.42578125" style="64"/>
  </cols>
  <sheetData>
    <row r="1" spans="1:6" x14ac:dyDescent="0.35">
      <c r="D1" s="67"/>
      <c r="E1" s="68"/>
    </row>
    <row r="2" spans="1:6" ht="40.5" customHeight="1" thickBot="1" x14ac:dyDescent="0.3">
      <c r="A2" s="69"/>
      <c r="B2" s="239" t="s">
        <v>0</v>
      </c>
      <c r="C2" s="239"/>
      <c r="D2" s="239"/>
      <c r="E2" s="240"/>
      <c r="F2" s="244" t="s">
        <v>1</v>
      </c>
    </row>
    <row r="3" spans="1:6" s="74" customFormat="1" ht="40.5" customHeight="1" thickBot="1" x14ac:dyDescent="0.4">
      <c r="A3" s="70"/>
      <c r="B3" s="241" t="s">
        <v>2</v>
      </c>
      <c r="C3" s="71" t="s">
        <v>3</v>
      </c>
      <c r="D3" s="72" t="s">
        <v>4</v>
      </c>
      <c r="E3" s="73" t="s">
        <v>5</v>
      </c>
      <c r="F3" s="245"/>
    </row>
    <row r="4" spans="1:6" s="74" customFormat="1" ht="228.75" customHeight="1" thickBot="1" x14ac:dyDescent="0.4">
      <c r="A4" s="70"/>
      <c r="B4" s="242"/>
      <c r="C4" s="75" t="s">
        <v>6</v>
      </c>
      <c r="D4" s="76" t="s">
        <v>7</v>
      </c>
      <c r="E4" s="96" t="s">
        <v>8</v>
      </c>
      <c r="F4" s="101" t="s">
        <v>9</v>
      </c>
    </row>
    <row r="5" spans="1:6" s="74" customFormat="1" ht="289.5" thickBot="1" x14ac:dyDescent="0.4">
      <c r="A5" s="70"/>
      <c r="B5" s="242"/>
      <c r="C5" s="77" t="s">
        <v>10</v>
      </c>
      <c r="D5" s="78" t="s">
        <v>11</v>
      </c>
      <c r="E5" s="97" t="s">
        <v>12</v>
      </c>
      <c r="F5" s="100" t="s">
        <v>13</v>
      </c>
    </row>
    <row r="6" spans="1:6" s="74" customFormat="1" ht="237" thickBot="1" x14ac:dyDescent="0.4">
      <c r="A6" s="70"/>
      <c r="B6" s="242"/>
      <c r="C6" s="79" t="s">
        <v>14</v>
      </c>
      <c r="D6" s="80" t="s">
        <v>15</v>
      </c>
      <c r="E6" s="98" t="s">
        <v>16</v>
      </c>
      <c r="F6" s="100"/>
    </row>
    <row r="7" spans="1:6" s="74" customFormat="1" ht="154.5" customHeight="1" thickBot="1" x14ac:dyDescent="0.4">
      <c r="A7" s="70"/>
      <c r="B7" s="242"/>
      <c r="C7" s="81" t="s">
        <v>17</v>
      </c>
      <c r="D7" s="82"/>
      <c r="E7" s="97"/>
      <c r="F7" s="100"/>
    </row>
    <row r="8" spans="1:6" s="74" customFormat="1" ht="172.5" thickBot="1" x14ac:dyDescent="0.4">
      <c r="A8" s="70"/>
      <c r="B8" s="242"/>
      <c r="C8" s="83" t="s">
        <v>18</v>
      </c>
      <c r="D8" s="80" t="s">
        <v>19</v>
      </c>
      <c r="E8" s="99" t="s">
        <v>20</v>
      </c>
      <c r="F8" s="100"/>
    </row>
    <row r="9" spans="1:6" s="74" customFormat="1" ht="166.5" thickBot="1" x14ac:dyDescent="0.4">
      <c r="A9" s="70"/>
      <c r="B9" s="242"/>
      <c r="C9" s="81" t="s">
        <v>21</v>
      </c>
      <c r="D9" s="78" t="s">
        <v>22</v>
      </c>
      <c r="E9" s="99" t="s">
        <v>23</v>
      </c>
      <c r="F9" s="100"/>
    </row>
    <row r="10" spans="1:6" s="86" customFormat="1" ht="263.25" thickBot="1" x14ac:dyDescent="0.4">
      <c r="A10" s="84"/>
      <c r="B10" s="242"/>
      <c r="C10" s="85" t="s">
        <v>24</v>
      </c>
      <c r="D10" s="78" t="s">
        <v>25</v>
      </c>
      <c r="E10" s="98" t="s">
        <v>26</v>
      </c>
      <c r="F10" s="102"/>
    </row>
    <row r="11" spans="1:6" s="86" customFormat="1" ht="28.5" thickBot="1" x14ac:dyDescent="0.4">
      <c r="A11" s="84"/>
      <c r="B11" s="243"/>
      <c r="C11" s="87"/>
      <c r="D11" s="88"/>
      <c r="E11" s="89"/>
    </row>
    <row r="12" spans="1:6" ht="27" x14ac:dyDescent="0.35">
      <c r="D12" s="90"/>
      <c r="E12" s="91"/>
    </row>
    <row r="17" spans="4:4" x14ac:dyDescent="0.35">
      <c r="D17" s="67"/>
    </row>
    <row r="18" spans="4:4" x14ac:dyDescent="0.35">
      <c r="D18" s="67"/>
    </row>
    <row r="19" spans="4:4" x14ac:dyDescent="0.35">
      <c r="D19" s="67"/>
    </row>
  </sheetData>
  <mergeCells count="3">
    <mergeCell ref="B2:E2"/>
    <mergeCell ref="B3:B11"/>
    <mergeCell ref="F2:F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G71"/>
  <sheetViews>
    <sheetView topLeftCell="A61" workbookViewId="0">
      <selection activeCell="F28" sqref="F28:G71"/>
    </sheetView>
  </sheetViews>
  <sheetFormatPr baseColWidth="10" defaultColWidth="11.42578125" defaultRowHeight="15" x14ac:dyDescent="0.25"/>
  <cols>
    <col min="6" max="6" width="17.140625" customWidth="1"/>
    <col min="7" max="7" width="29.28515625" customWidth="1"/>
  </cols>
  <sheetData>
    <row r="2" spans="2:5" x14ac:dyDescent="0.25">
      <c r="B2" t="s">
        <v>217</v>
      </c>
      <c r="E2" t="s">
        <v>287</v>
      </c>
    </row>
    <row r="3" spans="2:5" x14ac:dyDescent="0.25">
      <c r="B3" t="s">
        <v>959</v>
      </c>
      <c r="E3" t="s">
        <v>128</v>
      </c>
    </row>
    <row r="4" spans="2:5" x14ac:dyDescent="0.25">
      <c r="B4" t="s">
        <v>610</v>
      </c>
      <c r="E4" t="s">
        <v>85</v>
      </c>
    </row>
    <row r="5" spans="2:5" x14ac:dyDescent="0.25">
      <c r="B5" t="s">
        <v>110</v>
      </c>
    </row>
    <row r="8" spans="2:5" x14ac:dyDescent="0.25">
      <c r="B8" t="s">
        <v>960</v>
      </c>
    </row>
    <row r="9" spans="2:5" x14ac:dyDescent="0.25">
      <c r="B9" t="s">
        <v>961</v>
      </c>
    </row>
    <row r="10" spans="2:5" x14ac:dyDescent="0.25">
      <c r="B10" t="s">
        <v>962</v>
      </c>
    </row>
    <row r="13" spans="2:5" x14ac:dyDescent="0.25">
      <c r="B13" t="s">
        <v>963</v>
      </c>
    </row>
    <row r="14" spans="2:5" x14ac:dyDescent="0.25">
      <c r="B14" t="s">
        <v>116</v>
      </c>
    </row>
    <row r="15" spans="2:5" x14ac:dyDescent="0.25">
      <c r="B15" t="s">
        <v>964</v>
      </c>
    </row>
    <row r="16" spans="2:5" x14ac:dyDescent="0.25">
      <c r="B16" t="s">
        <v>965</v>
      </c>
    </row>
    <row r="17" spans="2:7" x14ac:dyDescent="0.25">
      <c r="B17" t="s">
        <v>575</v>
      </c>
    </row>
    <row r="18" spans="2:7" x14ac:dyDescent="0.25">
      <c r="B18" t="s">
        <v>567</v>
      </c>
    </row>
    <row r="19" spans="2:7" x14ac:dyDescent="0.25">
      <c r="B19" t="s">
        <v>966</v>
      </c>
    </row>
    <row r="20" spans="2:7" x14ac:dyDescent="0.25">
      <c r="B20" t="s">
        <v>967</v>
      </c>
    </row>
    <row r="21" spans="2:7" x14ac:dyDescent="0.25">
      <c r="B21" t="s">
        <v>419</v>
      </c>
    </row>
    <row r="22" spans="2:7" x14ac:dyDescent="0.25">
      <c r="B22" t="s">
        <v>622</v>
      </c>
    </row>
    <row r="23" spans="2:7" x14ac:dyDescent="0.25">
      <c r="B23" t="s">
        <v>671</v>
      </c>
    </row>
    <row r="27" spans="2:7" ht="15.75" thickBot="1" x14ac:dyDescent="0.3"/>
    <row r="28" spans="2:7" ht="15.75" thickBot="1" x14ac:dyDescent="0.3">
      <c r="B28" t="s">
        <v>784</v>
      </c>
      <c r="F28" s="93" t="s">
        <v>887</v>
      </c>
      <c r="G28" s="94" t="s">
        <v>888</v>
      </c>
    </row>
    <row r="29" spans="2:7" ht="15.75" thickBot="1" x14ac:dyDescent="0.3">
      <c r="B29" t="s">
        <v>900</v>
      </c>
      <c r="F29" s="393" t="s">
        <v>784</v>
      </c>
      <c r="G29" s="95" t="s">
        <v>890</v>
      </c>
    </row>
    <row r="30" spans="2:7" ht="15.75" thickBot="1" x14ac:dyDescent="0.3">
      <c r="B30" t="s">
        <v>906</v>
      </c>
      <c r="F30" s="391"/>
      <c r="G30" s="95" t="s">
        <v>891</v>
      </c>
    </row>
    <row r="31" spans="2:7" ht="15.75" thickBot="1" x14ac:dyDescent="0.3">
      <c r="B31" t="s">
        <v>910</v>
      </c>
      <c r="F31" s="391"/>
      <c r="G31" s="95" t="s">
        <v>893</v>
      </c>
    </row>
    <row r="32" spans="2:7" ht="15.75" thickBot="1" x14ac:dyDescent="0.3">
      <c r="B32" t="s">
        <v>635</v>
      </c>
      <c r="F32" s="391"/>
      <c r="G32" s="95" t="s">
        <v>895</v>
      </c>
    </row>
    <row r="33" spans="2:7" ht="15.75" thickBot="1" x14ac:dyDescent="0.3">
      <c r="B33" t="s">
        <v>674</v>
      </c>
      <c r="F33" s="391"/>
      <c r="G33" s="95" t="s">
        <v>897</v>
      </c>
    </row>
    <row r="34" spans="2:7" ht="15.75" thickBot="1" x14ac:dyDescent="0.3">
      <c r="B34" t="s">
        <v>625</v>
      </c>
      <c r="F34" s="392"/>
      <c r="G34" s="95" t="s">
        <v>899</v>
      </c>
    </row>
    <row r="35" spans="2:7" ht="15.75" thickBot="1" x14ac:dyDescent="0.3">
      <c r="B35" t="s">
        <v>934</v>
      </c>
      <c r="F35" s="390" t="s">
        <v>900</v>
      </c>
      <c r="G35" s="95" t="s">
        <v>901</v>
      </c>
    </row>
    <row r="36" spans="2:7" ht="15.75" thickBot="1" x14ac:dyDescent="0.3">
      <c r="F36" s="391"/>
      <c r="G36" s="95" t="s">
        <v>902</v>
      </c>
    </row>
    <row r="37" spans="2:7" ht="15.75" thickBot="1" x14ac:dyDescent="0.3">
      <c r="F37" s="391"/>
      <c r="G37" s="95" t="s">
        <v>903</v>
      </c>
    </row>
    <row r="38" spans="2:7" ht="21.75" customHeight="1" thickBot="1" x14ac:dyDescent="0.3">
      <c r="F38" s="391"/>
      <c r="G38" s="95" t="s">
        <v>904</v>
      </c>
    </row>
    <row r="39" spans="2:7" ht="15.75" thickBot="1" x14ac:dyDescent="0.3">
      <c r="F39" s="392"/>
      <c r="G39" s="95" t="s">
        <v>905</v>
      </c>
    </row>
    <row r="40" spans="2:7" ht="45.75" customHeight="1" thickBot="1" x14ac:dyDescent="0.3">
      <c r="F40" s="390" t="s">
        <v>906</v>
      </c>
      <c r="G40" s="95" t="s">
        <v>907</v>
      </c>
    </row>
    <row r="41" spans="2:7" ht="15.75" thickBot="1" x14ac:dyDescent="0.3">
      <c r="F41" s="391"/>
      <c r="G41" s="95" t="s">
        <v>908</v>
      </c>
    </row>
    <row r="42" spans="2:7" ht="30" customHeight="1" thickBot="1" x14ac:dyDescent="0.3">
      <c r="F42" s="392"/>
      <c r="G42" s="95" t="s">
        <v>909</v>
      </c>
    </row>
    <row r="43" spans="2:7" ht="15.75" thickBot="1" x14ac:dyDescent="0.3">
      <c r="F43" s="390" t="s">
        <v>910</v>
      </c>
      <c r="G43" s="95" t="s">
        <v>911</v>
      </c>
    </row>
    <row r="44" spans="2:7" ht="15.75" thickBot="1" x14ac:dyDescent="0.3">
      <c r="F44" s="391"/>
      <c r="G44" s="95" t="s">
        <v>912</v>
      </c>
    </row>
    <row r="45" spans="2:7" ht="15.75" thickBot="1" x14ac:dyDescent="0.3">
      <c r="F45" s="392"/>
      <c r="G45" s="95" t="s">
        <v>913</v>
      </c>
    </row>
    <row r="46" spans="2:7" ht="24.75" thickBot="1" x14ac:dyDescent="0.3">
      <c r="F46" s="390" t="s">
        <v>635</v>
      </c>
      <c r="G46" s="95" t="s">
        <v>914</v>
      </c>
    </row>
    <row r="47" spans="2:7" ht="15.75" thickBot="1" x14ac:dyDescent="0.3">
      <c r="F47" s="391"/>
      <c r="G47" s="95" t="s">
        <v>915</v>
      </c>
    </row>
    <row r="48" spans="2:7" ht="15.75" thickBot="1" x14ac:dyDescent="0.3">
      <c r="F48" s="391"/>
      <c r="G48" s="95" t="s">
        <v>916</v>
      </c>
    </row>
    <row r="49" spans="6:7" ht="15.75" thickBot="1" x14ac:dyDescent="0.3">
      <c r="F49" s="391"/>
      <c r="G49" s="95" t="s">
        <v>917</v>
      </c>
    </row>
    <row r="50" spans="6:7" ht="15.75" thickBot="1" x14ac:dyDescent="0.3">
      <c r="F50" s="391"/>
      <c r="G50" s="95" t="s">
        <v>918</v>
      </c>
    </row>
    <row r="51" spans="6:7" ht="24.75" thickBot="1" x14ac:dyDescent="0.3">
      <c r="F51" s="391"/>
      <c r="G51" s="95" t="s">
        <v>919</v>
      </c>
    </row>
    <row r="52" spans="6:7" ht="15.75" thickBot="1" x14ac:dyDescent="0.3">
      <c r="F52" s="391"/>
      <c r="G52" s="95" t="s">
        <v>920</v>
      </c>
    </row>
    <row r="53" spans="6:7" ht="24.75" thickBot="1" x14ac:dyDescent="0.3">
      <c r="F53" s="391"/>
      <c r="G53" s="95" t="s">
        <v>825</v>
      </c>
    </row>
    <row r="54" spans="6:7" ht="15.75" thickBot="1" x14ac:dyDescent="0.3">
      <c r="F54" s="391"/>
      <c r="G54" s="95" t="s">
        <v>921</v>
      </c>
    </row>
    <row r="55" spans="6:7" ht="15.75" thickBot="1" x14ac:dyDescent="0.3">
      <c r="F55" s="391"/>
      <c r="G55" s="95" t="s">
        <v>922</v>
      </c>
    </row>
    <row r="56" spans="6:7" ht="15.75" thickBot="1" x14ac:dyDescent="0.3">
      <c r="F56" s="392"/>
      <c r="G56" s="95" t="s">
        <v>923</v>
      </c>
    </row>
    <row r="57" spans="6:7" ht="15.75" thickBot="1" x14ac:dyDescent="0.3">
      <c r="F57" s="390" t="s">
        <v>674</v>
      </c>
      <c r="G57" s="95" t="s">
        <v>924</v>
      </c>
    </row>
    <row r="58" spans="6:7" ht="15.75" thickBot="1" x14ac:dyDescent="0.3">
      <c r="F58" s="391"/>
      <c r="G58" s="95" t="s">
        <v>925</v>
      </c>
    </row>
    <row r="59" spans="6:7" ht="24.75" thickBot="1" x14ac:dyDescent="0.3">
      <c r="F59" s="391"/>
      <c r="G59" s="95" t="s">
        <v>926</v>
      </c>
    </row>
    <row r="60" spans="6:7" ht="15.75" thickBot="1" x14ac:dyDescent="0.3">
      <c r="F60" s="391"/>
      <c r="G60" s="95" t="s">
        <v>927</v>
      </c>
    </row>
    <row r="61" spans="6:7" ht="36.75" thickBot="1" x14ac:dyDescent="0.3">
      <c r="F61" s="392"/>
      <c r="G61" s="95" t="s">
        <v>928</v>
      </c>
    </row>
    <row r="62" spans="6:7" ht="15.75" thickBot="1" x14ac:dyDescent="0.3">
      <c r="F62" s="390" t="s">
        <v>625</v>
      </c>
      <c r="G62" s="95" t="s">
        <v>929</v>
      </c>
    </row>
    <row r="63" spans="6:7" ht="15.75" thickBot="1" x14ac:dyDescent="0.3">
      <c r="F63" s="391"/>
      <c r="G63" s="95" t="s">
        <v>930</v>
      </c>
    </row>
    <row r="64" spans="6:7" ht="15.75" thickBot="1" x14ac:dyDescent="0.3">
      <c r="F64" s="391"/>
      <c r="G64" s="95" t="s">
        <v>931</v>
      </c>
    </row>
    <row r="65" spans="6:7" ht="15.75" thickBot="1" x14ac:dyDescent="0.3">
      <c r="F65" s="391"/>
      <c r="G65" s="95" t="s">
        <v>932</v>
      </c>
    </row>
    <row r="66" spans="6:7" ht="15.75" thickBot="1" x14ac:dyDescent="0.3">
      <c r="F66" s="392"/>
      <c r="G66" s="95" t="s">
        <v>933</v>
      </c>
    </row>
    <row r="67" spans="6:7" ht="15.75" thickBot="1" x14ac:dyDescent="0.3">
      <c r="F67" s="390" t="s">
        <v>934</v>
      </c>
      <c r="G67" s="95" t="s">
        <v>935</v>
      </c>
    </row>
    <row r="68" spans="6:7" ht="15.75" thickBot="1" x14ac:dyDescent="0.3">
      <c r="F68" s="391"/>
      <c r="G68" s="95" t="s">
        <v>936</v>
      </c>
    </row>
    <row r="69" spans="6:7" ht="15.75" thickBot="1" x14ac:dyDescent="0.3">
      <c r="F69" s="391"/>
      <c r="G69" s="95" t="s">
        <v>937</v>
      </c>
    </row>
    <row r="70" spans="6:7" ht="15.75" thickBot="1" x14ac:dyDescent="0.3">
      <c r="F70" s="391"/>
      <c r="G70" s="95" t="s">
        <v>938</v>
      </c>
    </row>
    <row r="71" spans="6:7" ht="24.75" thickBot="1" x14ac:dyDescent="0.3">
      <c r="F71" s="392"/>
      <c r="G71" s="95" t="s">
        <v>939</v>
      </c>
    </row>
  </sheetData>
  <sortState xmlns:xlrd2="http://schemas.microsoft.com/office/spreadsheetml/2017/richdata2" ref="B2:B5">
    <sortCondition ref="B2:B5"/>
  </sortState>
  <mergeCells count="8">
    <mergeCell ref="F62:F66"/>
    <mergeCell ref="F67:F71"/>
    <mergeCell ref="F29:F34"/>
    <mergeCell ref="F35:F39"/>
    <mergeCell ref="F40:F42"/>
    <mergeCell ref="F43:F45"/>
    <mergeCell ref="F46:F56"/>
    <mergeCell ref="F57:F6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95</v>
      </c>
    </row>
    <row r="4" spans="1:1" x14ac:dyDescent="0.2">
      <c r="A4" s="2" t="s">
        <v>108</v>
      </c>
    </row>
    <row r="5" spans="1:1" x14ac:dyDescent="0.2">
      <c r="A5" s="2" t="s">
        <v>186</v>
      </c>
    </row>
    <row r="6" spans="1:1" x14ac:dyDescent="0.2">
      <c r="A6" s="2" t="s">
        <v>663</v>
      </c>
    </row>
    <row r="7" spans="1:1" x14ac:dyDescent="0.2">
      <c r="A7" s="2" t="s">
        <v>96</v>
      </c>
    </row>
    <row r="8" spans="1:1" x14ac:dyDescent="0.2">
      <c r="A8" s="2" t="s">
        <v>97</v>
      </c>
    </row>
    <row r="9" spans="1:1" x14ac:dyDescent="0.2">
      <c r="A9" s="2" t="s">
        <v>109</v>
      </c>
    </row>
    <row r="10" spans="1:1" x14ac:dyDescent="0.2">
      <c r="A10" s="2" t="s">
        <v>98</v>
      </c>
    </row>
    <row r="11" spans="1:1" x14ac:dyDescent="0.2">
      <c r="A11" s="2" t="s">
        <v>366</v>
      </c>
    </row>
    <row r="12" spans="1:1" x14ac:dyDescent="0.2">
      <c r="A12" s="2" t="s">
        <v>968</v>
      </c>
    </row>
    <row r="13" spans="1:1" x14ac:dyDescent="0.2">
      <c r="A13" s="2" t="s">
        <v>969</v>
      </c>
    </row>
    <row r="14" spans="1:1" x14ac:dyDescent="0.2">
      <c r="A14" s="2" t="s">
        <v>970</v>
      </c>
    </row>
    <row r="16" spans="1:1" x14ac:dyDescent="0.2">
      <c r="A16" s="2" t="s">
        <v>971</v>
      </c>
    </row>
    <row r="17" spans="1:1" x14ac:dyDescent="0.2">
      <c r="A17" s="2" t="s">
        <v>217</v>
      </c>
    </row>
    <row r="18" spans="1:1" x14ac:dyDescent="0.2">
      <c r="A18" s="2" t="s">
        <v>959</v>
      </c>
    </row>
    <row r="20" spans="1:1" x14ac:dyDescent="0.2">
      <c r="A20" s="2" t="s">
        <v>961</v>
      </c>
    </row>
    <row r="21" spans="1:1" x14ac:dyDescent="0.2">
      <c r="A21" s="2" t="s">
        <v>962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JL242"/>
  <sheetViews>
    <sheetView tabSelected="1" topLeftCell="A8" zoomScale="50" zoomScaleNormal="50" zoomScalePageLayoutView="60" workbookViewId="0">
      <pane xSplit="2" ySplit="2" topLeftCell="C221" activePane="bottomRight" state="frozen"/>
      <selection pane="topRight" activeCell="C8" sqref="C8"/>
      <selection pane="bottomLeft" activeCell="A10" sqref="A10"/>
      <selection pane="bottomRight" activeCell="A215" sqref="A215:A220"/>
    </sheetView>
  </sheetViews>
  <sheetFormatPr baseColWidth="10" defaultColWidth="11.42578125" defaultRowHeight="15" x14ac:dyDescent="0.2"/>
  <cols>
    <col min="1" max="1" width="6.5703125" style="150" customWidth="1"/>
    <col min="2" max="2" width="19.5703125" style="150" customWidth="1"/>
    <col min="3" max="3" width="16" style="150" customWidth="1"/>
    <col min="4" max="4" width="19.140625" style="150" customWidth="1"/>
    <col min="5" max="5" width="54.7109375" style="150" customWidth="1"/>
    <col min="6" max="6" width="41.42578125" style="126" customWidth="1"/>
    <col min="7" max="7" width="15.140625" style="126" customWidth="1"/>
    <col min="8" max="8" width="20.5703125" style="151" customWidth="1"/>
    <col min="9" max="10" width="19.42578125" style="151" customWidth="1"/>
    <col min="11" max="11" width="24.7109375" style="126" customWidth="1"/>
    <col min="12" max="12" width="20.42578125" style="126" customWidth="1"/>
    <col min="13" max="13" width="10" style="126" customWidth="1"/>
    <col min="14" max="14" width="35.85546875" style="126" customWidth="1"/>
    <col min="15" max="15" width="30.5703125" style="126" hidden="1" customWidth="1"/>
    <col min="16" max="16" width="17.5703125" style="126" customWidth="1"/>
    <col min="17" max="17" width="8.42578125" style="126" customWidth="1"/>
    <col min="18" max="18" width="16" style="126" customWidth="1"/>
    <col min="19" max="19" width="11.28515625" style="126" customWidth="1"/>
    <col min="20" max="20" width="60.5703125" style="126" customWidth="1"/>
    <col min="21" max="21" width="19" style="126" hidden="1" customWidth="1"/>
    <col min="22" max="22" width="6.85546875" style="126" customWidth="1"/>
    <col min="23" max="23" width="5" style="126" customWidth="1"/>
    <col min="24" max="24" width="5.5703125" style="126" hidden="1" customWidth="1"/>
    <col min="25" max="25" width="7.140625" style="126" customWidth="1"/>
    <col min="26" max="26" width="6.7109375" style="126" customWidth="1"/>
    <col min="27" max="27" width="7.5703125" style="126" customWidth="1"/>
    <col min="28" max="28" width="38.28515625" style="126" hidden="1" customWidth="1"/>
    <col min="29" max="33" width="10.85546875" style="126" customWidth="1"/>
    <col min="34" max="34" width="10.85546875" style="149" customWidth="1"/>
    <col min="35" max="35" width="23" style="126" customWidth="1"/>
    <col min="36" max="37" width="18.85546875" style="126" customWidth="1"/>
    <col min="38" max="38" width="22.42578125" style="126" customWidth="1"/>
    <col min="39" max="40" width="16.42578125" style="126" customWidth="1"/>
    <col min="41" max="41" width="26.140625" style="126" customWidth="1"/>
    <col min="42" max="44" width="18.85546875" style="126" customWidth="1"/>
    <col min="45" max="16384" width="11.42578125" style="126"/>
  </cols>
  <sheetData>
    <row r="1" spans="1:272" s="130" customFormat="1" ht="24" customHeight="1" x14ac:dyDescent="0.3">
      <c r="A1" s="295"/>
      <c r="B1" s="296"/>
      <c r="C1" s="297"/>
      <c r="D1" s="298"/>
      <c r="E1" s="307" t="s">
        <v>27</v>
      </c>
      <c r="F1" s="308"/>
      <c r="G1" s="308"/>
      <c r="H1" s="308"/>
      <c r="I1" s="308"/>
      <c r="J1" s="308"/>
      <c r="K1" s="308"/>
      <c r="L1" s="308"/>
      <c r="M1" s="308"/>
      <c r="N1" s="308"/>
      <c r="O1" s="308"/>
      <c r="P1" s="308"/>
      <c r="Q1" s="308"/>
      <c r="R1" s="309"/>
      <c r="S1" s="128"/>
      <c r="T1" s="313" t="s">
        <v>28</v>
      </c>
      <c r="U1" s="308"/>
      <c r="V1" s="308"/>
      <c r="W1" s="308"/>
      <c r="X1" s="308"/>
      <c r="Y1" s="308"/>
      <c r="Z1" s="308"/>
      <c r="AA1" s="308"/>
      <c r="AB1" s="308"/>
      <c r="AC1" s="308"/>
      <c r="AD1" s="308"/>
      <c r="AE1" s="308"/>
      <c r="AF1" s="308"/>
      <c r="AG1" s="308"/>
      <c r="AH1" s="308"/>
      <c r="AI1" s="308"/>
      <c r="AJ1" s="308"/>
      <c r="AK1" s="308"/>
      <c r="AL1" s="308"/>
      <c r="AM1" s="308"/>
      <c r="AN1" s="308"/>
      <c r="AO1" s="30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row>
    <row r="2" spans="1:272" s="130" customFormat="1" ht="24" customHeight="1" thickBot="1" x14ac:dyDescent="0.35">
      <c r="A2" s="299"/>
      <c r="B2" s="300"/>
      <c r="C2" s="301"/>
      <c r="D2" s="302"/>
      <c r="E2" s="310"/>
      <c r="F2" s="311"/>
      <c r="G2" s="311"/>
      <c r="H2" s="311"/>
      <c r="I2" s="311"/>
      <c r="J2" s="311"/>
      <c r="K2" s="311"/>
      <c r="L2" s="311"/>
      <c r="M2" s="311"/>
      <c r="N2" s="311"/>
      <c r="O2" s="311"/>
      <c r="P2" s="311"/>
      <c r="Q2" s="311"/>
      <c r="R2" s="312"/>
      <c r="S2" s="128"/>
      <c r="T2" s="314"/>
      <c r="U2" s="311"/>
      <c r="V2" s="311"/>
      <c r="W2" s="311"/>
      <c r="X2" s="311"/>
      <c r="Y2" s="311"/>
      <c r="Z2" s="311"/>
      <c r="AA2" s="311"/>
      <c r="AB2" s="311"/>
      <c r="AC2" s="311"/>
      <c r="AD2" s="311"/>
      <c r="AE2" s="311"/>
      <c r="AF2" s="311"/>
      <c r="AG2" s="311"/>
      <c r="AH2" s="311"/>
      <c r="AI2" s="311"/>
      <c r="AJ2" s="311"/>
      <c r="AK2" s="311"/>
      <c r="AL2" s="311"/>
      <c r="AM2" s="311"/>
      <c r="AN2" s="311"/>
      <c r="AO2" s="312"/>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row>
    <row r="3" spans="1:272" s="130" customFormat="1" ht="24" customHeight="1" x14ac:dyDescent="0.3">
      <c r="A3" s="299"/>
      <c r="B3" s="300"/>
      <c r="C3" s="301"/>
      <c r="D3" s="302"/>
      <c r="E3" s="315" t="s">
        <v>29</v>
      </c>
      <c r="F3" s="316"/>
      <c r="G3" s="316"/>
      <c r="H3" s="316"/>
      <c r="I3" s="153"/>
      <c r="J3" s="153"/>
      <c r="K3" s="316" t="s">
        <v>30</v>
      </c>
      <c r="L3" s="316"/>
      <c r="M3" s="316"/>
      <c r="N3" s="316"/>
      <c r="O3" s="316"/>
      <c r="P3" s="316"/>
      <c r="Q3" s="316"/>
      <c r="R3" s="317"/>
      <c r="S3" s="128"/>
      <c r="T3" s="318" t="s">
        <v>31</v>
      </c>
      <c r="U3" s="319"/>
      <c r="V3" s="319"/>
      <c r="W3" s="319"/>
      <c r="X3" s="319"/>
      <c r="Y3" s="319"/>
      <c r="Z3" s="319"/>
      <c r="AA3" s="319"/>
      <c r="AB3" s="319"/>
      <c r="AC3" s="319"/>
      <c r="AD3" s="319"/>
      <c r="AE3" s="319"/>
      <c r="AF3" s="319"/>
      <c r="AG3" s="319"/>
      <c r="AH3" s="319"/>
      <c r="AI3" s="319" t="s">
        <v>32</v>
      </c>
      <c r="AJ3" s="319"/>
      <c r="AK3" s="319"/>
      <c r="AL3" s="319"/>
      <c r="AM3" s="319"/>
      <c r="AN3" s="319"/>
      <c r="AO3" s="320"/>
      <c r="AP3" s="131"/>
      <c r="AQ3" s="132"/>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row>
    <row r="4" spans="1:272" s="130" customFormat="1" ht="24" customHeight="1" thickBot="1" x14ac:dyDescent="0.35">
      <c r="A4" s="303"/>
      <c r="B4" s="304"/>
      <c r="C4" s="305"/>
      <c r="D4" s="306"/>
      <c r="E4" s="321" t="s">
        <v>33</v>
      </c>
      <c r="F4" s="322"/>
      <c r="G4" s="322"/>
      <c r="H4" s="322"/>
      <c r="I4" s="322"/>
      <c r="J4" s="322"/>
      <c r="K4" s="322"/>
      <c r="L4" s="322"/>
      <c r="M4" s="322"/>
      <c r="N4" s="322"/>
      <c r="O4" s="322"/>
      <c r="P4" s="322"/>
      <c r="Q4" s="322"/>
      <c r="R4" s="323"/>
      <c r="S4" s="128"/>
      <c r="T4" s="324" t="s">
        <v>34</v>
      </c>
      <c r="U4" s="322"/>
      <c r="V4" s="322"/>
      <c r="W4" s="322"/>
      <c r="X4" s="322"/>
      <c r="Y4" s="322"/>
      <c r="Z4" s="322"/>
      <c r="AA4" s="322"/>
      <c r="AB4" s="322"/>
      <c r="AC4" s="322"/>
      <c r="AD4" s="322"/>
      <c r="AE4" s="322"/>
      <c r="AF4" s="322"/>
      <c r="AG4" s="322"/>
      <c r="AH4" s="322"/>
      <c r="AI4" s="322"/>
      <c r="AJ4" s="322"/>
      <c r="AK4" s="322"/>
      <c r="AL4" s="322"/>
      <c r="AM4" s="322"/>
      <c r="AN4" s="322"/>
      <c r="AO4" s="323"/>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row>
    <row r="5" spans="1:272" x14ac:dyDescent="0.2">
      <c r="A5" s="133"/>
      <c r="B5" s="133"/>
      <c r="C5" s="134"/>
      <c r="D5" s="133"/>
      <c r="E5" s="133"/>
      <c r="F5" s="135"/>
      <c r="G5" s="135"/>
      <c r="H5" s="136"/>
      <c r="I5" s="136"/>
      <c r="J5" s="136"/>
      <c r="K5" s="135"/>
      <c r="L5" s="135"/>
      <c r="M5" s="135"/>
      <c r="N5" s="135"/>
      <c r="O5" s="135"/>
      <c r="P5" s="135"/>
      <c r="Q5" s="135"/>
      <c r="R5" s="135"/>
      <c r="S5" s="135"/>
      <c r="T5" s="135"/>
      <c r="U5" s="135"/>
      <c r="V5" s="135"/>
      <c r="W5" s="135"/>
      <c r="X5" s="135"/>
      <c r="Y5" s="135"/>
      <c r="Z5" s="135"/>
      <c r="AA5" s="135"/>
      <c r="AB5" s="135"/>
      <c r="AC5" s="135"/>
      <c r="AD5" s="135"/>
      <c r="AE5" s="135"/>
      <c r="AF5" s="135"/>
      <c r="AG5" s="135"/>
      <c r="AH5" s="137"/>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row>
    <row r="6" spans="1:272" ht="12" customHeight="1" x14ac:dyDescent="0.25">
      <c r="A6" s="138"/>
      <c r="B6" s="138"/>
      <c r="C6" s="138"/>
      <c r="D6" s="139"/>
      <c r="E6" s="139"/>
      <c r="F6" s="139"/>
      <c r="G6" s="139"/>
      <c r="H6" s="139"/>
      <c r="I6" s="139"/>
      <c r="J6" s="139"/>
      <c r="K6" s="139"/>
      <c r="L6" s="139"/>
      <c r="M6" s="139"/>
      <c r="N6" s="139"/>
      <c r="O6" s="139"/>
      <c r="P6" s="139"/>
      <c r="Q6" s="139"/>
      <c r="R6" s="139"/>
      <c r="S6" s="140"/>
      <c r="T6" s="140"/>
      <c r="U6" s="140"/>
      <c r="V6" s="141"/>
      <c r="W6" s="141"/>
      <c r="X6" s="141"/>
      <c r="Y6" s="141"/>
      <c r="Z6" s="141"/>
      <c r="AA6" s="141"/>
      <c r="AB6" s="141"/>
      <c r="AC6" s="141"/>
      <c r="AD6" s="141"/>
      <c r="AE6" s="141"/>
      <c r="AF6" s="141"/>
      <c r="AG6" s="141"/>
      <c r="AH6" s="141"/>
      <c r="AI6" s="141"/>
      <c r="AJ6" s="141"/>
      <c r="AK6" s="141"/>
      <c r="AL6" s="141"/>
      <c r="AM6" s="141"/>
      <c r="AN6" s="141"/>
      <c r="AO6" s="141"/>
    </row>
    <row r="7" spans="1:272" ht="39" customHeight="1" x14ac:dyDescent="0.2">
      <c r="A7" s="330" t="s">
        <v>35</v>
      </c>
      <c r="B7" s="331"/>
      <c r="C7" s="331"/>
      <c r="D7" s="331"/>
      <c r="E7" s="331"/>
      <c r="F7" s="331"/>
      <c r="G7" s="331"/>
      <c r="H7" s="332"/>
      <c r="I7" s="333" t="s">
        <v>36</v>
      </c>
      <c r="J7" s="334"/>
      <c r="K7" s="330" t="s">
        <v>37</v>
      </c>
      <c r="L7" s="331"/>
      <c r="M7" s="331"/>
      <c r="N7" s="331"/>
      <c r="O7" s="331"/>
      <c r="P7" s="331"/>
      <c r="Q7" s="331"/>
      <c r="R7" s="332"/>
      <c r="S7" s="327" t="s">
        <v>38</v>
      </c>
      <c r="T7" s="327"/>
      <c r="U7" s="327"/>
      <c r="V7" s="327"/>
      <c r="W7" s="327"/>
      <c r="X7" s="327"/>
      <c r="Y7" s="327"/>
      <c r="Z7" s="327"/>
      <c r="AA7" s="327"/>
      <c r="AB7" s="327" t="s">
        <v>39</v>
      </c>
      <c r="AC7" s="327"/>
      <c r="AD7" s="327"/>
      <c r="AE7" s="327"/>
      <c r="AF7" s="327"/>
      <c r="AG7" s="327"/>
      <c r="AH7" s="327"/>
      <c r="AI7" s="327" t="s">
        <v>40</v>
      </c>
      <c r="AJ7" s="327"/>
      <c r="AK7" s="327"/>
      <c r="AL7" s="327"/>
      <c r="AM7" s="327" t="s">
        <v>41</v>
      </c>
      <c r="AN7" s="327"/>
      <c r="AO7" s="327"/>
      <c r="AP7" s="328" t="s">
        <v>42</v>
      </c>
      <c r="AQ7" s="328" t="s">
        <v>43</v>
      </c>
      <c r="AR7" s="328" t="s">
        <v>44</v>
      </c>
      <c r="AS7" s="135"/>
      <c r="AT7" s="135"/>
      <c r="AU7" s="135"/>
      <c r="AV7" s="135"/>
      <c r="AW7" s="135"/>
      <c r="AX7" s="135"/>
      <c r="AY7" s="135"/>
      <c r="AZ7" s="135"/>
      <c r="BA7" s="135"/>
      <c r="BB7" s="135"/>
      <c r="BC7" s="135"/>
      <c r="BD7" s="135"/>
      <c r="BE7" s="135"/>
      <c r="BF7" s="135"/>
      <c r="BG7" s="135"/>
      <c r="BH7" s="135"/>
      <c r="BI7" s="135"/>
      <c r="BJ7" s="135"/>
      <c r="BK7" s="135"/>
      <c r="BL7" s="135"/>
      <c r="BM7" s="135"/>
      <c r="BN7" s="135"/>
      <c r="BO7" s="135"/>
    </row>
    <row r="8" spans="1:272" ht="26.25" customHeight="1" x14ac:dyDescent="0.2">
      <c r="A8" s="329" t="s">
        <v>45</v>
      </c>
      <c r="B8" s="325" t="s">
        <v>46</v>
      </c>
      <c r="C8" s="325" t="s">
        <v>47</v>
      </c>
      <c r="D8" s="326" t="s">
        <v>48</v>
      </c>
      <c r="E8" s="326" t="s">
        <v>49</v>
      </c>
      <c r="F8" s="325" t="s">
        <v>50</v>
      </c>
      <c r="G8" s="326" t="s">
        <v>51</v>
      </c>
      <c r="H8" s="326" t="s">
        <v>52</v>
      </c>
      <c r="I8" s="343" t="s">
        <v>53</v>
      </c>
      <c r="J8" s="343" t="s">
        <v>54</v>
      </c>
      <c r="K8" s="326" t="s">
        <v>55</v>
      </c>
      <c r="L8" s="326" t="s">
        <v>56</v>
      </c>
      <c r="M8" s="325" t="s">
        <v>57</v>
      </c>
      <c r="N8" s="326" t="s">
        <v>58</v>
      </c>
      <c r="O8" s="326" t="s">
        <v>59</v>
      </c>
      <c r="P8" s="326" t="s">
        <v>60</v>
      </c>
      <c r="Q8" s="325" t="s">
        <v>57</v>
      </c>
      <c r="R8" s="326" t="s">
        <v>61</v>
      </c>
      <c r="S8" s="335" t="s">
        <v>62</v>
      </c>
      <c r="T8" s="326" t="s">
        <v>63</v>
      </c>
      <c r="U8" s="326" t="s">
        <v>64</v>
      </c>
      <c r="V8" s="326" t="s">
        <v>65</v>
      </c>
      <c r="W8" s="326"/>
      <c r="X8" s="326"/>
      <c r="Y8" s="326"/>
      <c r="Z8" s="326"/>
      <c r="AA8" s="326"/>
      <c r="AB8" s="335" t="s">
        <v>66</v>
      </c>
      <c r="AC8" s="335" t="s">
        <v>67</v>
      </c>
      <c r="AD8" s="335" t="s">
        <v>57</v>
      </c>
      <c r="AE8" s="335" t="s">
        <v>68</v>
      </c>
      <c r="AF8" s="335" t="s">
        <v>57</v>
      </c>
      <c r="AG8" s="335" t="s">
        <v>69</v>
      </c>
      <c r="AH8" s="335" t="s">
        <v>70</v>
      </c>
      <c r="AI8" s="326" t="s">
        <v>71</v>
      </c>
      <c r="AJ8" s="326" t="s">
        <v>72</v>
      </c>
      <c r="AK8" s="326" t="s">
        <v>73</v>
      </c>
      <c r="AL8" s="326" t="s">
        <v>74</v>
      </c>
      <c r="AM8" s="326" t="s">
        <v>75</v>
      </c>
      <c r="AN8" s="326" t="s">
        <v>76</v>
      </c>
      <c r="AO8" s="326" t="s">
        <v>77</v>
      </c>
      <c r="AP8" s="328"/>
      <c r="AQ8" s="328"/>
      <c r="AR8" s="328"/>
      <c r="AS8" s="135"/>
      <c r="AT8" s="135"/>
      <c r="AU8" s="135"/>
      <c r="AV8" s="135"/>
      <c r="AW8" s="135"/>
      <c r="AX8" s="135"/>
      <c r="AY8" s="135"/>
      <c r="AZ8" s="135"/>
      <c r="BA8" s="135"/>
      <c r="BB8" s="135"/>
      <c r="BC8" s="135"/>
      <c r="BD8" s="135"/>
      <c r="BE8" s="135"/>
      <c r="BF8" s="135"/>
      <c r="BG8" s="135"/>
      <c r="BH8" s="135"/>
      <c r="BI8" s="135"/>
      <c r="BJ8" s="135"/>
      <c r="BK8" s="135"/>
      <c r="BL8" s="135"/>
      <c r="BM8" s="135"/>
      <c r="BN8" s="135"/>
      <c r="BO8" s="135"/>
    </row>
    <row r="9" spans="1:272" s="145" customFormat="1" ht="34.5" customHeight="1" x14ac:dyDescent="0.25">
      <c r="A9" s="329"/>
      <c r="B9" s="325"/>
      <c r="C9" s="325"/>
      <c r="D9" s="326"/>
      <c r="E9" s="326"/>
      <c r="F9" s="325"/>
      <c r="G9" s="326"/>
      <c r="H9" s="326"/>
      <c r="I9" s="344"/>
      <c r="J9" s="344"/>
      <c r="K9" s="326"/>
      <c r="L9" s="326"/>
      <c r="M9" s="325"/>
      <c r="N9" s="326"/>
      <c r="O9" s="326"/>
      <c r="P9" s="325"/>
      <c r="Q9" s="325"/>
      <c r="R9" s="326"/>
      <c r="S9" s="335"/>
      <c r="T9" s="326"/>
      <c r="U9" s="326"/>
      <c r="V9" s="142" t="s">
        <v>78</v>
      </c>
      <c r="W9" s="142" t="s">
        <v>79</v>
      </c>
      <c r="X9" s="142" t="s">
        <v>80</v>
      </c>
      <c r="Y9" s="142" t="s">
        <v>81</v>
      </c>
      <c r="Z9" s="142" t="s">
        <v>82</v>
      </c>
      <c r="AA9" s="142" t="s">
        <v>83</v>
      </c>
      <c r="AB9" s="335"/>
      <c r="AC9" s="335"/>
      <c r="AD9" s="335"/>
      <c r="AE9" s="335"/>
      <c r="AF9" s="335"/>
      <c r="AG9" s="335"/>
      <c r="AH9" s="335"/>
      <c r="AI9" s="326"/>
      <c r="AJ9" s="326"/>
      <c r="AK9" s="326"/>
      <c r="AL9" s="326"/>
      <c r="AM9" s="326"/>
      <c r="AN9" s="326"/>
      <c r="AO9" s="326"/>
      <c r="AP9" s="328"/>
      <c r="AQ9" s="328"/>
      <c r="AR9" s="328"/>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row>
    <row r="10" spans="1:272" s="147" customFormat="1" ht="103.5" customHeight="1" x14ac:dyDescent="0.25">
      <c r="A10" s="251">
        <v>1</v>
      </c>
      <c r="B10" s="253" t="s">
        <v>84</v>
      </c>
      <c r="C10" s="253" t="s">
        <v>85</v>
      </c>
      <c r="D10" s="253" t="s">
        <v>86</v>
      </c>
      <c r="E10" s="253" t="s">
        <v>87</v>
      </c>
      <c r="F10" s="292" t="s">
        <v>88</v>
      </c>
      <c r="G10" s="253" t="s">
        <v>89</v>
      </c>
      <c r="H10" s="253" t="s">
        <v>90</v>
      </c>
      <c r="I10" s="253" t="s">
        <v>91</v>
      </c>
      <c r="J10" s="253" t="s">
        <v>92</v>
      </c>
      <c r="K10" s="275">
        <v>500</v>
      </c>
      <c r="L10" s="276" t="str">
        <f>IF(K10&lt;=0,"",IF(K10&lt;=2,"Muy Baja",IF(K10&lt;=24,"Baja",IF(K10&lt;=500,"Media",IF(K10&lt;=5000,"Alta","Muy Alta")))))</f>
        <v>Media</v>
      </c>
      <c r="M10" s="277">
        <f>IF(L10="","",IF(L10="Muy Baja",0.2,IF(L10="Baja",0.4,IF(L10="Media",0.6,IF(L10="Alta",0.8,IF(L10="Muy Alta",1,))))))</f>
        <v>0.6</v>
      </c>
      <c r="N10" s="274" t="s">
        <v>93</v>
      </c>
      <c r="O10" s="277" t="str">
        <f>IF(NOT(ISERROR(MATCH(N10,'[2]Tabla Impacto'!$B$222:$B$224,0))),'[2]Tabla Impacto'!$F$224&amp;"Por favor no seleccionar los criterios de impacto(Afectación Económica o presupuestal y Pérdida Reputacional)",N10)</f>
        <v xml:space="preserve">     El riesgo afecta la imagen de la entidad con algunos usuarios de relevancia frente al logro de los objetivos</v>
      </c>
      <c r="P10" s="276" t="str">
        <f>IF(OR(O10='[2]Tabla Impacto'!$C$12,O10='[2]Tabla Impacto'!$D$12),"Leve",IF(OR(O10='[2]Tabla Impacto'!$C$13,O10='[2]Tabla Impacto'!$D$13),"Menor",IF(OR(O10='[2]Tabla Impacto'!$C$14,O10='[2]Tabla Impacto'!$D$14),"Moderado",IF(OR(O10='[2]Tabla Impacto'!$C$15,O10='[2]Tabla Impacto'!$D$15),"Mayor",IF(OR(O10='[2]Tabla Impacto'!$C$16,O10='[2]Tabla Impacto'!$D$16),"Catastrófico","")))))</f>
        <v>Moderado</v>
      </c>
      <c r="Q10" s="277">
        <f>IF(P10="","",IF(P10="Leve",0.2,IF(P10="Menor",0.4,IF(P10="Moderado",0.6,IF(P10="Mayor",0.8,IF(P10="Catastrófico",1,))))))</f>
        <v>0.6</v>
      </c>
      <c r="R10" s="280" t="str">
        <f>IF(OR(AND(L10="Muy Baja",P10="Leve"),AND(L10="Muy Baja",P10="Menor"),AND(L10="Baja",P10="Leve")),"Bajo",IF(OR(AND(L10="Muy baja",P10="Moderado"),AND(L10="Baja",P10="Menor"),AND(L10="Baja",P10="Moderado"),AND(L10="Media",P10="Leve"),AND(L10="Media",P10="Menor"),AND(L10="Media",P10="Moderado"),AND(L10="Alta",P10="Leve"),AND(L10="Alta",P10="Menor")),"Moderado",IF(OR(AND(L10="Muy Baja",P10="Mayor"),AND(L10="Baja",P10="Mayor"),AND(L10="Media",P10="Mayor"),AND(L10="Alta",P10="Moderado"),AND(L10="Alta",P10="Mayor"),AND(L10="Muy Alta",P10="Leve"),AND(L10="Muy Alta",P10="Menor"),AND(L10="Muy Alta",P10="Moderado"),AND(L10="Muy Alta",P10="Mayor")),"Alto",IF(OR(AND(L10="Muy Baja",P10="Catastrófico"),AND(L10="Baja",P10="Catastrófico"),AND(L10="Media",P10="Catastrófico"),AND(L10="Alta",P10="Catastrófico"),AND(L10="Muy Alta",P10="Catastrófico")),"Extremo",""))))</f>
        <v>Moderado</v>
      </c>
      <c r="S10" s="146">
        <v>1</v>
      </c>
      <c r="T10" s="160" t="s">
        <v>94</v>
      </c>
      <c r="U10" s="117" t="str">
        <f t="shared" ref="U10:U15" si="0">IF(OR(V10="Preventivo",V10="Detectivo"),"Probabilidad",IF(V10="Correctivo","Impacto",""))</f>
        <v>Probabilidad</v>
      </c>
      <c r="V10" s="118" t="s">
        <v>95</v>
      </c>
      <c r="W10" s="118" t="s">
        <v>96</v>
      </c>
      <c r="X10" s="119" t="str">
        <f>IF(AND(V10="Preventivo",W10="Automático"),"50%",IF(AND(V10="Preventivo",W10="Manual"),"40%",IF(AND(V10="Detectivo",W10="Automático"),"40%",IF(AND(V10="Detectivo",W10="Manual"),"30%",IF(AND(V10="Correctivo",W10="Automático"),"35%",IF(AND(V10="Correctivo",W10="Manual"),"25%",""))))))</f>
        <v>40%</v>
      </c>
      <c r="Y10" s="118" t="s">
        <v>97</v>
      </c>
      <c r="Z10" s="118" t="s">
        <v>98</v>
      </c>
      <c r="AA10" s="118" t="s">
        <v>99</v>
      </c>
      <c r="AB10" s="120">
        <f>IFERROR(IF(U10="Probabilidad",(M10-(+M10*X10)),IF(U10="Impacto",M10,"")),"")</f>
        <v>0.36</v>
      </c>
      <c r="AC10" s="121" t="str">
        <f>IFERROR(IF(AB10="","",IF(AB10&lt;=0.2,"Muy Baja",IF(AB10&lt;=0.4,"Baja",IF(AB10&lt;=0.6,"Media",IF(AB10&lt;=0.8,"Alta","Muy Alta"))))),"")</f>
        <v>Baja</v>
      </c>
      <c r="AD10" s="119">
        <f>+AB10</f>
        <v>0.36</v>
      </c>
      <c r="AE10" s="121" t="str">
        <f>IFERROR(IF(AF10="","",IF(AF10&lt;=0.2,"Leve",IF(AF10&lt;=0.4,"Menor",IF(AF10&lt;=0.6,"Moderado",IF(AF10&lt;=0.8,"Mayor","Catastrófico"))))),"")</f>
        <v>Moderado</v>
      </c>
      <c r="AF10" s="119">
        <f>IFERROR(IF(U10="Impacto",(Q10-(+Q10*X10)),IF(U10="Probabilidad",Q10,"")),"")</f>
        <v>0.6</v>
      </c>
      <c r="AG10" s="122" t="str">
        <f>IFERROR(IF(OR(AND(AC10="Muy Baja",AE10="Leve"),AND(AC10="Muy Baja",AE10="Menor"),AND(AC10="Baja",AE10="Leve")),"Bajo",IF(OR(AND(AC10="Muy baja",AE10="Moderado"),AND(AC10="Baja",AE10="Menor"),AND(AC10="Baja",AE10="Moderado"),AND(AC10="Media",AE10="Leve"),AND(AC10="Media",AE10="Menor"),AND(AC10="Media",AE10="Moderado"),AND(AC10="Alta",AE10="Leve"),AND(AC10="Alta",AE10="Menor")),"Moderado",IF(OR(AND(AC10="Muy Baja",AE10="Mayor"),AND(AC10="Baja",AE10="Mayor"),AND(AC10="Media",AE10="Mayor"),AND(AC10="Alta",AE10="Moderado"),AND(AC10="Alta",AE10="Mayor"),AND(AC10="Muy Alta",AE10="Leve"),AND(AC10="Muy Alta",AE10="Menor"),AND(AC10="Muy Alta",AE10="Moderado"),AND(AC10="Muy Alta",AE10="Mayor")),"Alto",IF(OR(AND(AC10="Muy Baja",AE10="Catastrófico"),AND(AC10="Baja",AE10="Catastrófico"),AND(AC10="Media",AE10="Catastrófico"),AND(AC10="Alta",AE10="Catastrófico"),AND(AC10="Muy Alta",AE10="Catastrófico")),"Extremo","")))),"")</f>
        <v>Moderado</v>
      </c>
      <c r="AH10" s="123"/>
      <c r="AI10" s="161" t="s">
        <v>100</v>
      </c>
      <c r="AJ10" s="162" t="s">
        <v>101</v>
      </c>
      <c r="AK10" s="162" t="s">
        <v>102</v>
      </c>
      <c r="AL10" s="163" t="s">
        <v>103</v>
      </c>
      <c r="AM10" s="253" t="s">
        <v>104</v>
      </c>
      <c r="AN10" s="253" t="s">
        <v>105</v>
      </c>
      <c r="AO10" s="253" t="s">
        <v>106</v>
      </c>
    </row>
    <row r="11" spans="1:272" ht="103.5" customHeight="1" x14ac:dyDescent="0.2">
      <c r="A11" s="251"/>
      <c r="B11" s="253"/>
      <c r="C11" s="253"/>
      <c r="D11" s="253"/>
      <c r="E11" s="253"/>
      <c r="F11" s="292"/>
      <c r="G11" s="253"/>
      <c r="H11" s="253"/>
      <c r="I11" s="253"/>
      <c r="J11" s="253"/>
      <c r="K11" s="275"/>
      <c r="L11" s="276"/>
      <c r="M11" s="277"/>
      <c r="N11" s="274"/>
      <c r="O11" s="277">
        <f>IF(NOT(ISERROR(MATCH(N11,_xlfn.ANCHORARRAY(D22),0))),M24&amp;"Por favor no seleccionar los criterios de impacto",N11)</f>
        <v>0</v>
      </c>
      <c r="P11" s="276"/>
      <c r="Q11" s="277"/>
      <c r="R11" s="280"/>
      <c r="S11" s="146">
        <v>2</v>
      </c>
      <c r="T11" s="160" t="s">
        <v>107</v>
      </c>
      <c r="U11" s="117" t="str">
        <f t="shared" si="0"/>
        <v>Probabilidad</v>
      </c>
      <c r="V11" s="118" t="s">
        <v>108</v>
      </c>
      <c r="W11" s="118" t="s">
        <v>96</v>
      </c>
      <c r="X11" s="119" t="str">
        <f t="shared" ref="X11:X15" si="1">IF(AND(V11="Preventivo",W11="Automático"),"50%",IF(AND(V11="Preventivo",W11="Manual"),"40%",IF(AND(V11="Detectivo",W11="Automático"),"40%",IF(AND(V11="Detectivo",W11="Manual"),"30%",IF(AND(V11="Correctivo",W11="Automático"),"35%",IF(AND(V11="Correctivo",W11="Manual"),"25%",""))))))</f>
        <v>30%</v>
      </c>
      <c r="Y11" s="118" t="s">
        <v>109</v>
      </c>
      <c r="Z11" s="118" t="s">
        <v>98</v>
      </c>
      <c r="AA11" s="118" t="s">
        <v>99</v>
      </c>
      <c r="AB11" s="120">
        <f>IFERROR(IF(AND(U10="Probabilidad",U11="Probabilidad"),(AD10-(+AD10*X11)),IF(U11="Probabilidad",(M10-(+M10*X11)),IF(U11="Impacto",AD10,""))),"")</f>
        <v>0.252</v>
      </c>
      <c r="AC11" s="121" t="str">
        <f t="shared" ref="AC11:AC15" si="2">IFERROR(IF(AB11="","",IF(AB11&lt;=0.2,"Muy Baja",IF(AB11&lt;=0.4,"Baja",IF(AB11&lt;=0.6,"Media",IF(AB11&lt;=0.8,"Alta","Muy Alta"))))),"")</f>
        <v>Baja</v>
      </c>
      <c r="AD11" s="119">
        <f t="shared" ref="AD11:AD15" si="3">+AB11</f>
        <v>0.252</v>
      </c>
      <c r="AE11" s="121" t="str">
        <f t="shared" ref="AE11:AE15" si="4">IFERROR(IF(AF11="","",IF(AF11&lt;=0.2,"Leve",IF(AF11&lt;=0.4,"Menor",IF(AF11&lt;=0.6,"Moderado",IF(AF11&lt;=0.8,"Mayor","Catastrófico"))))),"")</f>
        <v>Moderado</v>
      </c>
      <c r="AF11" s="119">
        <f>IFERROR(IF(AND(U10="Impacto",U11="Impacto"),(AF10-(+AF10*X11)),IF(U11="Impacto",($R$13-(+$R$13*X11)),IF(U11="Probabilidad",AF10,""))),"")</f>
        <v>0.6</v>
      </c>
      <c r="AG11" s="122" t="str">
        <f t="shared" ref="AG11:AG15" si="5">IFERROR(IF(OR(AND(AC11="Muy Baja",AE11="Leve"),AND(AC11="Muy Baja",AE11="Menor"),AND(AC11="Baja",AE11="Leve")),"Bajo",IF(OR(AND(AC11="Muy baja",AE11="Moderado"),AND(AC11="Baja",AE11="Menor"),AND(AC11="Baja",AE11="Moderado"),AND(AC11="Media",AE11="Leve"),AND(AC11="Media",AE11="Menor"),AND(AC11="Media",AE11="Moderado"),AND(AC11="Alta",AE11="Leve"),AND(AC11="Alta",AE11="Menor")),"Moderado",IF(OR(AND(AC11="Muy Baja",AE11="Mayor"),AND(AC11="Baja",AE11="Mayor"),AND(AC11="Media",AE11="Mayor"),AND(AC11="Alta",AE11="Moderado"),AND(AC11="Alta",AE11="Mayor"),AND(AC11="Muy Alta",AE11="Leve"),AND(AC11="Muy Alta",AE11="Menor"),AND(AC11="Muy Alta",AE11="Moderado"),AND(AC11="Muy Alta",AE11="Mayor")),"Alto",IF(OR(AND(AC11="Muy Baja",AE11="Catastrófico"),AND(AC11="Baja",AE11="Catastrófico"),AND(AC11="Media",AE11="Catastrófico"),AND(AC11="Alta",AE11="Catastrófico"),AND(AC11="Muy Alta",AE11="Catastrófico")),"Extremo","")))),"")</f>
        <v>Moderado</v>
      </c>
      <c r="AH11" s="123" t="s">
        <v>110</v>
      </c>
      <c r="AI11" s="161" t="s">
        <v>111</v>
      </c>
      <c r="AJ11" s="162" t="s">
        <v>101</v>
      </c>
      <c r="AK11" s="161" t="s">
        <v>112</v>
      </c>
      <c r="AL11" s="163" t="s">
        <v>103</v>
      </c>
      <c r="AM11" s="253"/>
      <c r="AN11" s="253"/>
      <c r="AO11" s="253"/>
    </row>
    <row r="12" spans="1:272" ht="9.75" customHeight="1" x14ac:dyDescent="0.2">
      <c r="A12" s="251"/>
      <c r="B12" s="253"/>
      <c r="C12" s="253"/>
      <c r="D12" s="253"/>
      <c r="E12" s="253"/>
      <c r="F12" s="292"/>
      <c r="G12" s="253"/>
      <c r="H12" s="253"/>
      <c r="I12" s="253"/>
      <c r="J12" s="253"/>
      <c r="K12" s="275"/>
      <c r="L12" s="276"/>
      <c r="M12" s="277"/>
      <c r="N12" s="274"/>
      <c r="O12" s="277">
        <f>IF(NOT(ISERROR(MATCH(N12,_xlfn.ANCHORARRAY(D23),0))),M25&amp;"Por favor no seleccionar los criterios de impacto",N12)</f>
        <v>0</v>
      </c>
      <c r="P12" s="276"/>
      <c r="Q12" s="277"/>
      <c r="R12" s="280"/>
      <c r="S12" s="146">
        <v>3</v>
      </c>
      <c r="T12" s="116"/>
      <c r="U12" s="117" t="str">
        <f t="shared" si="0"/>
        <v/>
      </c>
      <c r="V12" s="118"/>
      <c r="W12" s="118"/>
      <c r="X12" s="119" t="str">
        <f t="shared" si="1"/>
        <v/>
      </c>
      <c r="Y12" s="118"/>
      <c r="Z12" s="118"/>
      <c r="AA12" s="118"/>
      <c r="AB12" s="120" t="str">
        <f>IFERROR(IF(AND(U11="Probabilidad",U12="Probabilidad"),(AD11-(+AD11*X12)),IF(AND(U11="Impacto",U12="Probabilidad"),(AD10-(+AD10*X12)),IF(U12="Impacto",AD11,""))),"")</f>
        <v/>
      </c>
      <c r="AC12" s="121" t="str">
        <f t="shared" si="2"/>
        <v/>
      </c>
      <c r="AD12" s="119" t="str">
        <f t="shared" si="3"/>
        <v/>
      </c>
      <c r="AE12" s="121" t="str">
        <f t="shared" si="4"/>
        <v/>
      </c>
      <c r="AF12" s="119" t="str">
        <f>IFERROR(IF(AND(U11="Impacto",U12="Impacto"),(AF11-(+AF11*X12)),IF(AND(U11="Probabilidad",U12="Impacto"),(AF10-(+AF10*X12)),IF(U12="Probabilidad",AF11,""))),"")</f>
        <v/>
      </c>
      <c r="AG12" s="122" t="str">
        <f t="shared" si="5"/>
        <v/>
      </c>
      <c r="AH12" s="123"/>
      <c r="AI12" s="161"/>
      <c r="AJ12" s="162"/>
      <c r="AK12" s="162"/>
      <c r="AL12" s="163"/>
      <c r="AM12" s="253"/>
      <c r="AN12" s="253"/>
      <c r="AO12" s="253"/>
    </row>
    <row r="13" spans="1:272" ht="9.75" customHeight="1" x14ac:dyDescent="0.2">
      <c r="A13" s="251"/>
      <c r="B13" s="253"/>
      <c r="C13" s="253"/>
      <c r="D13" s="253"/>
      <c r="E13" s="253"/>
      <c r="F13" s="292"/>
      <c r="G13" s="253"/>
      <c r="H13" s="253"/>
      <c r="I13" s="253"/>
      <c r="J13" s="253"/>
      <c r="K13" s="275"/>
      <c r="L13" s="276"/>
      <c r="M13" s="277"/>
      <c r="N13" s="274"/>
      <c r="O13" s="277">
        <f>IF(NOT(ISERROR(MATCH(N13,_xlfn.ANCHORARRAY(D24),0))),M26&amp;"Por favor no seleccionar los criterios de impacto",N13)</f>
        <v>0</v>
      </c>
      <c r="P13" s="276"/>
      <c r="Q13" s="277"/>
      <c r="R13" s="280"/>
      <c r="S13" s="146">
        <v>4</v>
      </c>
      <c r="T13" s="115"/>
      <c r="U13" s="117" t="str">
        <f t="shared" si="0"/>
        <v/>
      </c>
      <c r="V13" s="118"/>
      <c r="W13" s="118"/>
      <c r="X13" s="119" t="str">
        <f t="shared" si="1"/>
        <v/>
      </c>
      <c r="Y13" s="118"/>
      <c r="Z13" s="118"/>
      <c r="AA13" s="118"/>
      <c r="AB13" s="120" t="str">
        <f t="shared" ref="AB13:AB15" si="6">IFERROR(IF(AND(U12="Probabilidad",U13="Probabilidad"),(AD12-(+AD12*X13)),IF(AND(U12="Impacto",U13="Probabilidad"),(AD11-(+AD11*X13)),IF(U13="Impacto",AD12,""))),"")</f>
        <v/>
      </c>
      <c r="AC13" s="121" t="str">
        <f t="shared" si="2"/>
        <v/>
      </c>
      <c r="AD13" s="119" t="str">
        <f t="shared" si="3"/>
        <v/>
      </c>
      <c r="AE13" s="121" t="str">
        <f t="shared" si="4"/>
        <v/>
      </c>
      <c r="AF13" s="119" t="str">
        <f t="shared" ref="AF13:AF15" si="7">IFERROR(IF(AND(U12="Impacto",U13="Impacto"),(AF12-(+AF12*X13)),IF(AND(U12="Probabilidad",U13="Impacto"),(AF11-(+AF11*X13)),IF(U13="Probabilidad",AF12,""))),"")</f>
        <v/>
      </c>
      <c r="AG13" s="122" t="str">
        <f>IFERROR(IF(OR(AND(AC13="Muy Baja",AE13="Leve"),AND(AC13="Muy Baja",AE13="Menor"),AND(AC13="Baja",AE13="Leve")),"Bajo",IF(OR(AND(AC13="Muy baja",AE13="Moderado"),AND(AC13="Baja",AE13="Menor"),AND(AC13="Baja",AE13="Moderado"),AND(AC13="Media",AE13="Leve"),AND(AC13="Media",AE13="Menor"),AND(AC13="Media",AE13="Moderado"),AND(AC13="Alta",AE13="Leve"),AND(AC13="Alta",AE13="Menor")),"Moderado",IF(OR(AND(AC13="Muy Baja",AE13="Mayor"),AND(AC13="Baja",AE13="Mayor"),AND(AC13="Media",AE13="Mayor"),AND(AC13="Alta",AE13="Moderado"),AND(AC13="Alta",AE13="Mayor"),AND(AC13="Muy Alta",AE13="Leve"),AND(AC13="Muy Alta",AE13="Menor"),AND(AC13="Muy Alta",AE13="Moderado"),AND(AC13="Muy Alta",AE13="Mayor")),"Alto",IF(OR(AND(AC13="Muy Baja",AE13="Catastrófico"),AND(AC13="Baja",AE13="Catastrófico"),AND(AC13="Media",AE13="Catastrófico"),AND(AC13="Alta",AE13="Catastrófico"),AND(AC13="Muy Alta",AE13="Catastrófico")),"Extremo","")))),"")</f>
        <v/>
      </c>
      <c r="AH13" s="123"/>
      <c r="AI13" s="161"/>
      <c r="AJ13" s="162"/>
      <c r="AK13" s="162"/>
      <c r="AL13" s="163"/>
      <c r="AM13" s="253"/>
      <c r="AN13" s="253"/>
      <c r="AO13" s="253"/>
    </row>
    <row r="14" spans="1:272" ht="9.75" customHeight="1" x14ac:dyDescent="0.2">
      <c r="A14" s="251"/>
      <c r="B14" s="253"/>
      <c r="C14" s="253"/>
      <c r="D14" s="253"/>
      <c r="E14" s="253"/>
      <c r="F14" s="292"/>
      <c r="G14" s="253"/>
      <c r="H14" s="253"/>
      <c r="I14" s="253"/>
      <c r="J14" s="253"/>
      <c r="K14" s="275"/>
      <c r="L14" s="276"/>
      <c r="M14" s="277"/>
      <c r="N14" s="274"/>
      <c r="O14" s="277">
        <f>IF(NOT(ISERROR(MATCH(N14,_xlfn.ANCHORARRAY(D25),0))),M27&amp;"Por favor no seleccionar los criterios de impacto",N14)</f>
        <v>0</v>
      </c>
      <c r="P14" s="276"/>
      <c r="Q14" s="277"/>
      <c r="R14" s="280"/>
      <c r="S14" s="146">
        <v>5</v>
      </c>
      <c r="T14" s="115"/>
      <c r="U14" s="117" t="str">
        <f t="shared" si="0"/>
        <v/>
      </c>
      <c r="V14" s="118"/>
      <c r="W14" s="118"/>
      <c r="X14" s="119" t="str">
        <f t="shared" si="1"/>
        <v/>
      </c>
      <c r="Y14" s="118"/>
      <c r="Z14" s="118"/>
      <c r="AA14" s="118"/>
      <c r="AB14" s="120" t="str">
        <f t="shared" si="6"/>
        <v/>
      </c>
      <c r="AC14" s="121" t="str">
        <f t="shared" si="2"/>
        <v/>
      </c>
      <c r="AD14" s="119" t="str">
        <f t="shared" si="3"/>
        <v/>
      </c>
      <c r="AE14" s="121" t="str">
        <f t="shared" si="4"/>
        <v/>
      </c>
      <c r="AF14" s="119" t="str">
        <f t="shared" si="7"/>
        <v/>
      </c>
      <c r="AG14" s="122" t="str">
        <f t="shared" si="5"/>
        <v/>
      </c>
      <c r="AH14" s="123"/>
      <c r="AI14" s="161"/>
      <c r="AJ14" s="162"/>
      <c r="AK14" s="162"/>
      <c r="AL14" s="163"/>
      <c r="AM14" s="253"/>
      <c r="AN14" s="253"/>
      <c r="AO14" s="253"/>
    </row>
    <row r="15" spans="1:272" ht="9.75" customHeight="1" x14ac:dyDescent="0.2">
      <c r="A15" s="251"/>
      <c r="B15" s="253"/>
      <c r="C15" s="253"/>
      <c r="D15" s="253"/>
      <c r="E15" s="253"/>
      <c r="F15" s="292"/>
      <c r="G15" s="253"/>
      <c r="H15" s="253"/>
      <c r="I15" s="253"/>
      <c r="J15" s="253"/>
      <c r="K15" s="275"/>
      <c r="L15" s="276"/>
      <c r="M15" s="277"/>
      <c r="N15" s="274"/>
      <c r="O15" s="277">
        <f>IF(NOT(ISERROR(MATCH(N15,_xlfn.ANCHORARRAY(D26),0))),M28&amp;"Por favor no seleccionar los criterios de impacto",N15)</f>
        <v>0</v>
      </c>
      <c r="P15" s="276"/>
      <c r="Q15" s="277"/>
      <c r="R15" s="280"/>
      <c r="S15" s="146">
        <v>6</v>
      </c>
      <c r="T15" s="115"/>
      <c r="U15" s="117" t="str">
        <f t="shared" si="0"/>
        <v/>
      </c>
      <c r="V15" s="118"/>
      <c r="W15" s="118"/>
      <c r="X15" s="119" t="str">
        <f t="shared" si="1"/>
        <v/>
      </c>
      <c r="Y15" s="118"/>
      <c r="Z15" s="118"/>
      <c r="AA15" s="118"/>
      <c r="AB15" s="120" t="str">
        <f t="shared" si="6"/>
        <v/>
      </c>
      <c r="AC15" s="121" t="str">
        <f t="shared" si="2"/>
        <v/>
      </c>
      <c r="AD15" s="119" t="str">
        <f t="shared" si="3"/>
        <v/>
      </c>
      <c r="AE15" s="121" t="str">
        <f t="shared" si="4"/>
        <v/>
      </c>
      <c r="AF15" s="119" t="str">
        <f t="shared" si="7"/>
        <v/>
      </c>
      <c r="AG15" s="122" t="str">
        <f t="shared" si="5"/>
        <v/>
      </c>
      <c r="AH15" s="123"/>
      <c r="AI15" s="161"/>
      <c r="AJ15" s="162"/>
      <c r="AK15" s="162"/>
      <c r="AL15" s="163"/>
      <c r="AM15" s="253"/>
      <c r="AN15" s="253"/>
      <c r="AO15" s="253"/>
    </row>
    <row r="16" spans="1:272" s="147" customFormat="1" ht="98.25" customHeight="1" x14ac:dyDescent="0.25">
      <c r="A16" s="251">
        <v>2</v>
      </c>
      <c r="B16" s="253" t="s">
        <v>84</v>
      </c>
      <c r="C16" s="253" t="s">
        <v>85</v>
      </c>
      <c r="D16" s="253" t="s">
        <v>113</v>
      </c>
      <c r="E16" s="246" t="s">
        <v>114</v>
      </c>
      <c r="F16" s="410" t="s">
        <v>115</v>
      </c>
      <c r="G16" s="246" t="s">
        <v>89</v>
      </c>
      <c r="H16" s="253" t="s">
        <v>116</v>
      </c>
      <c r="I16" s="253" t="s">
        <v>91</v>
      </c>
      <c r="J16" s="253" t="s">
        <v>92</v>
      </c>
      <c r="K16" s="275">
        <v>600</v>
      </c>
      <c r="L16" s="276" t="str">
        <f>IF(K16&lt;=0,"",IF(K16&lt;=2,"Muy Baja",IF(K16&lt;=24,"Baja",IF(K16&lt;=500,"Media",IF(K16&lt;=5000,"Alta","Muy Alta")))))</f>
        <v>Alta</v>
      </c>
      <c r="M16" s="277">
        <f>IF(L16="","",IF(L16="Muy Baja",0.2,IF(L16="Baja",0.4,IF(L16="Media",0.6,IF(L16="Alta",0.8,IF(L16="Muy Alta",1,))))))</f>
        <v>0.8</v>
      </c>
      <c r="N16" s="274" t="s">
        <v>117</v>
      </c>
      <c r="O16" s="277" t="str">
        <f>IF(NOT(ISERROR(MATCH(N16,'[2]Tabla Impacto'!$B$222:$B$224,0))),'[2]Tabla Impacto'!$F$224&amp;"Por favor no seleccionar los criterios de impacto(Afectación Económica o presupuestal y Pérdida Reputacional)",N16)</f>
        <v xml:space="preserve">     El riesgo afecta la imagen de de la entidad con efecto publicitario sostenido a nivel de sector administrativo, nivel departamental o municipal</v>
      </c>
      <c r="P16" s="276" t="str">
        <f>IF(OR(O16='[2]Tabla Impacto'!$C$12,O16='[2]Tabla Impacto'!$D$12),"Leve",IF(OR(O16='[2]Tabla Impacto'!$C$13,O16='[2]Tabla Impacto'!$D$13),"Menor",IF(OR(O16='[2]Tabla Impacto'!$C$14,O16='[2]Tabla Impacto'!$D$14),"Moderado",IF(OR(O16='[2]Tabla Impacto'!$C$15,O16='[2]Tabla Impacto'!$D$15),"Mayor",IF(OR(O16='[2]Tabla Impacto'!$C$16,O16='[2]Tabla Impacto'!$D$16),"Catastrófico","")))))</f>
        <v>Mayor</v>
      </c>
      <c r="Q16" s="277">
        <f>IF(P16="","",IF(P16="Leve",0.2,IF(P16="Menor",0.4,IF(P16="Moderado",0.6,IF(P16="Mayor",0.8,IF(P16="Catastrófico",1,))))))</f>
        <v>0.8</v>
      </c>
      <c r="R16" s="280" t="str">
        <f>IF(OR(AND(L16="Muy Baja",P16="Leve"),AND(L16="Muy Baja",P16="Menor"),AND(L16="Baja",P16="Leve")),"Bajo",IF(OR(AND(L16="Muy baja",P16="Moderado"),AND(L16="Baja",P16="Menor"),AND(L16="Baja",P16="Moderado"),AND(L16="Media",P16="Leve"),AND(L16="Media",P16="Menor"),AND(L16="Media",P16="Moderado"),AND(L16="Alta",P16="Leve"),AND(L16="Alta",P16="Menor")),"Moderado",IF(OR(AND(L16="Muy Baja",P16="Mayor"),AND(L16="Baja",P16="Mayor"),AND(L16="Media",P16="Mayor"),AND(L16="Alta",P16="Moderado"),AND(L16="Alta",P16="Mayor"),AND(L16="Muy Alta",P16="Leve"),AND(L16="Muy Alta",P16="Menor"),AND(L16="Muy Alta",P16="Moderado"),AND(L16="Muy Alta",P16="Mayor")),"Alto",IF(OR(AND(L16="Muy Baja",P16="Catastrófico"),AND(L16="Baja",P16="Catastrófico"),AND(L16="Media",P16="Catastrófico"),AND(L16="Alta",P16="Catastrófico"),AND(L16="Muy Alta",P16="Catastrófico")),"Extremo",""))))</f>
        <v>Alto</v>
      </c>
      <c r="S16" s="146">
        <v>1</v>
      </c>
      <c r="T16" s="115" t="s">
        <v>118</v>
      </c>
      <c r="U16" s="117" t="str">
        <f>IF(OR(V16="Preventivo",V16="Detectivo"),"Probabilidad",IF(V16="Correctivo","Impacto",""))</f>
        <v>Probabilidad</v>
      </c>
      <c r="V16" s="118" t="s">
        <v>95</v>
      </c>
      <c r="W16" s="118" t="s">
        <v>96</v>
      </c>
      <c r="X16" s="119" t="str">
        <f>IF(AND(V16="Preventivo",W16="Automático"),"50%",IF(AND(V16="Preventivo",W16="Manual"),"40%",IF(AND(V16="Detectivo",W16="Automático"),"40%",IF(AND(V16="Detectivo",W16="Manual"),"30%",IF(AND(V16="Correctivo",W16="Automático"),"35%",IF(AND(V16="Correctivo",W16="Manual"),"25%",""))))))</f>
        <v>40%</v>
      </c>
      <c r="Y16" s="118" t="s">
        <v>109</v>
      </c>
      <c r="Z16" s="118" t="s">
        <v>98</v>
      </c>
      <c r="AA16" s="118" t="s">
        <v>99</v>
      </c>
      <c r="AB16" s="120">
        <f>IFERROR(IF(U16="Probabilidad",(M16-(+M16*X16)),IF(U16="Impacto",M16,"")),"")</f>
        <v>0.48</v>
      </c>
      <c r="AC16" s="121" t="str">
        <f>IFERROR(IF(AB16="","",IF(AB16&lt;=0.2,"Muy Baja",IF(AB16&lt;=0.4,"Baja",IF(AB16&lt;=0.6,"Media",IF(AB16&lt;=0.8,"Alta","Muy Alta"))))),"")</f>
        <v>Media</v>
      </c>
      <c r="AD16" s="119">
        <f>+AB16</f>
        <v>0.48</v>
      </c>
      <c r="AE16" s="121" t="str">
        <f>IFERROR(IF(AF16="","",IF(AF16&lt;=0.2,"Leve",IF(AF16&lt;=0.4,"Menor",IF(AF16&lt;=0.6,"Moderado",IF(AF16&lt;=0.8,"Mayor","Catastrófico"))))),"")</f>
        <v>Mayor</v>
      </c>
      <c r="AF16" s="119">
        <f t="shared" ref="AF16" si="8">IFERROR(IF(U16="Impacto",(Q16-(+Q16*X16)),IF(U16="Probabilidad",Q16,"")),"")</f>
        <v>0.8</v>
      </c>
      <c r="AG16" s="122" t="str">
        <f>IFERROR(IF(OR(AND(AC16="Muy Baja",AE16="Leve"),AND(AC16="Muy Baja",AE16="Menor"),AND(AC16="Baja",AE16="Leve")),"Bajo",IF(OR(AND(AC16="Muy baja",AE16="Moderado"),AND(AC16="Baja",AE16="Menor"),AND(AC16="Baja",AE16="Moderado"),AND(AC16="Media",AE16="Leve"),AND(AC16="Media",AE16="Menor"),AND(AC16="Media",AE16="Moderado"),AND(AC16="Alta",AE16="Leve"),AND(AC16="Alta",AE16="Menor")),"Moderado",IF(OR(AND(AC16="Muy Baja",AE16="Mayor"),AND(AC16="Baja",AE16="Mayor"),AND(AC16="Media",AE16="Mayor"),AND(AC16="Alta",AE16="Moderado"),AND(AC16="Alta",AE16="Mayor"),AND(AC16="Muy Alta",AE16="Leve"),AND(AC16="Muy Alta",AE16="Menor"),AND(AC16="Muy Alta",AE16="Moderado"),AND(AC16="Muy Alta",AE16="Mayor")),"Alto",IF(OR(AND(AC16="Muy Baja",AE16="Catastrófico"),AND(AC16="Baja",AE16="Catastrófico"),AND(AC16="Media",AE16="Catastrófico"),AND(AC16="Alta",AE16="Catastrófico"),AND(AC16="Muy Alta",AE16="Catastrófico")),"Extremo","")))),"")</f>
        <v>Alto</v>
      </c>
      <c r="AH16" s="123"/>
      <c r="AI16" s="164" t="s">
        <v>119</v>
      </c>
      <c r="AJ16" s="164" t="s">
        <v>120</v>
      </c>
      <c r="AK16" s="164" t="s">
        <v>121</v>
      </c>
      <c r="AL16" s="167">
        <v>44926</v>
      </c>
      <c r="AM16" s="358" t="s">
        <v>122</v>
      </c>
      <c r="AN16" s="358" t="s">
        <v>123</v>
      </c>
      <c r="AO16" s="358" t="s">
        <v>124</v>
      </c>
    </row>
    <row r="17" spans="1:41" ht="98.25" customHeight="1" x14ac:dyDescent="0.2">
      <c r="A17" s="251"/>
      <c r="B17" s="253"/>
      <c r="C17" s="253"/>
      <c r="D17" s="253"/>
      <c r="E17" s="250"/>
      <c r="F17" s="411"/>
      <c r="G17" s="250"/>
      <c r="H17" s="253"/>
      <c r="I17" s="253"/>
      <c r="J17" s="253"/>
      <c r="K17" s="275"/>
      <c r="L17" s="276"/>
      <c r="M17" s="277"/>
      <c r="N17" s="274"/>
      <c r="O17" s="277">
        <f>IF(NOT(ISERROR(MATCH(N17,_xlfn.ANCHORARRAY(D28),0))),M30&amp;"Por favor no seleccionar los criterios de impacto",N17)</f>
        <v>0</v>
      </c>
      <c r="P17" s="276"/>
      <c r="Q17" s="277"/>
      <c r="R17" s="280"/>
      <c r="S17" s="146">
        <v>2</v>
      </c>
      <c r="T17" s="115" t="s">
        <v>125</v>
      </c>
      <c r="U17" s="117" t="str">
        <f>IF(OR(V17="Preventivo",V17="Detectivo"),"Probabilidad",IF(V17="Correctivo","Impacto",""))</f>
        <v>Probabilidad</v>
      </c>
      <c r="V17" s="118" t="s">
        <v>95</v>
      </c>
      <c r="W17" s="118" t="s">
        <v>96</v>
      </c>
      <c r="X17" s="119" t="str">
        <f t="shared" ref="X17:X21" si="9">IF(AND(V17="Preventivo",W17="Automático"),"50%",IF(AND(V17="Preventivo",W17="Manual"),"40%",IF(AND(V17="Detectivo",W17="Automático"),"40%",IF(AND(V17="Detectivo",W17="Manual"),"30%",IF(AND(V17="Correctivo",W17="Automático"),"35%",IF(AND(V17="Correctivo",W17="Manual"),"25%",""))))))</f>
        <v>40%</v>
      </c>
      <c r="Y17" s="118" t="s">
        <v>97</v>
      </c>
      <c r="Z17" s="118" t="s">
        <v>98</v>
      </c>
      <c r="AA17" s="118" t="s">
        <v>99</v>
      </c>
      <c r="AB17" s="120">
        <f>IFERROR(IF(AND(U16="Probabilidad",U17="Probabilidad"),(AD16-(+AD16*X17)),IF(U17="Probabilidad",(M16-(+M16*X17)),IF(U17="Impacto",AD16,""))),"")</f>
        <v>0.28799999999999998</v>
      </c>
      <c r="AC17" s="121" t="str">
        <f t="shared" ref="AC17:AC23" si="10">IFERROR(IF(AB17="","",IF(AB17&lt;=0.2,"Muy Baja",IF(AB17&lt;=0.4,"Baja",IF(AB17&lt;=0.6,"Media",IF(AB17&lt;=0.8,"Alta","Muy Alta"))))),"")</f>
        <v>Baja</v>
      </c>
      <c r="AD17" s="119">
        <f t="shared" ref="AD17:AD21" si="11">+AB17</f>
        <v>0.28799999999999998</v>
      </c>
      <c r="AE17" s="121" t="str">
        <f t="shared" ref="AE17:AE23" si="12">IFERROR(IF(AF17="","",IF(AF17&lt;=0.2,"Leve",IF(AF17&lt;=0.4,"Menor",IF(AF17&lt;=0.6,"Moderado",IF(AF17&lt;=0.8,"Mayor","Catastrófico"))))),"")</f>
        <v>Mayor</v>
      </c>
      <c r="AF17" s="119">
        <f t="shared" ref="AF17" si="13">IFERROR(IF(AND(U16="Impacto",U17="Impacto"),(AF16-(+AF16*X17)),IF(U17="Impacto",($R$13-(+$R$13*X17)),IF(U17="Probabilidad",AF16,""))),"")</f>
        <v>0.8</v>
      </c>
      <c r="AG17" s="122" t="str">
        <f t="shared" ref="AG17:AG18" si="14">IFERROR(IF(OR(AND(AC17="Muy Baja",AE17="Leve"),AND(AC17="Muy Baja",AE17="Menor"),AND(AC17="Baja",AE17="Leve")),"Bajo",IF(OR(AND(AC17="Muy baja",AE17="Moderado"),AND(AC17="Baja",AE17="Menor"),AND(AC17="Baja",AE17="Moderado"),AND(AC17="Media",AE17="Leve"),AND(AC17="Media",AE17="Menor"),AND(AC17="Media",AE17="Moderado"),AND(AC17="Alta",AE17="Leve"),AND(AC17="Alta",AE17="Menor")),"Moderado",IF(OR(AND(AC17="Muy Baja",AE17="Mayor"),AND(AC17="Baja",AE17="Mayor"),AND(AC17="Media",AE17="Mayor"),AND(AC17="Alta",AE17="Moderado"),AND(AC17="Alta",AE17="Mayor"),AND(AC17="Muy Alta",AE17="Leve"),AND(AC17="Muy Alta",AE17="Menor"),AND(AC17="Muy Alta",AE17="Moderado"),AND(AC17="Muy Alta",AE17="Mayor")),"Alto",IF(OR(AND(AC17="Muy Baja",AE17="Catastrófico"),AND(AC17="Baja",AE17="Catastrófico"),AND(AC17="Media",AE17="Catastrófico"),AND(AC17="Alta",AE17="Catastrófico"),AND(AC17="Muy Alta",AE17="Catastrófico")),"Extremo","")))),"")</f>
        <v>Alto</v>
      </c>
      <c r="AH17" s="123" t="s">
        <v>110</v>
      </c>
      <c r="AI17" s="165" t="s">
        <v>126</v>
      </c>
      <c r="AJ17" s="164" t="s">
        <v>120</v>
      </c>
      <c r="AK17" s="166" t="s">
        <v>127</v>
      </c>
      <c r="AL17" s="168">
        <v>44926</v>
      </c>
      <c r="AM17" s="359"/>
      <c r="AN17" s="359"/>
      <c r="AO17" s="359"/>
    </row>
    <row r="18" spans="1:41" ht="10.5" customHeight="1" x14ac:dyDescent="0.2">
      <c r="A18" s="251"/>
      <c r="B18" s="253"/>
      <c r="C18" s="253"/>
      <c r="D18" s="253"/>
      <c r="E18" s="250"/>
      <c r="F18" s="411"/>
      <c r="G18" s="250"/>
      <c r="H18" s="253"/>
      <c r="I18" s="253"/>
      <c r="J18" s="253"/>
      <c r="K18" s="275"/>
      <c r="L18" s="276"/>
      <c r="M18" s="277"/>
      <c r="N18" s="274"/>
      <c r="O18" s="277">
        <f>IF(NOT(ISERROR(MATCH(N18,_xlfn.ANCHORARRAY(D29),0))),M31&amp;"Por favor no seleccionar los criterios de impacto",N18)</f>
        <v>0</v>
      </c>
      <c r="P18" s="276"/>
      <c r="Q18" s="277"/>
      <c r="R18" s="280"/>
      <c r="S18" s="146">
        <v>3</v>
      </c>
      <c r="U18" s="117" t="str">
        <f>IF(OR(V18="Preventivo",V18="Detectivo"),"Probabilidad",IF(V18="Correctivo","Impacto",""))</f>
        <v/>
      </c>
      <c r="V18" s="118"/>
      <c r="W18" s="118"/>
      <c r="X18" s="119" t="str">
        <f t="shared" si="9"/>
        <v/>
      </c>
      <c r="Y18" s="118"/>
      <c r="Z18" s="118"/>
      <c r="AA18" s="118"/>
      <c r="AB18" s="120" t="str">
        <f>IFERROR(IF(AND(U17="Probabilidad",U18="Probabilidad"),(AD17-(+AD17*X18)),IF(AND(U17="Impacto",U18="Probabilidad"),(AD16-(+AD16*X18)),IF(U18="Impacto",AD17,""))),"")</f>
        <v/>
      </c>
      <c r="AC18" s="121" t="str">
        <f t="shared" si="10"/>
        <v/>
      </c>
      <c r="AD18" s="119" t="str">
        <f t="shared" si="11"/>
        <v/>
      </c>
      <c r="AE18" s="121" t="str">
        <f t="shared" si="12"/>
        <v/>
      </c>
      <c r="AF18" s="119" t="str">
        <f t="shared" ref="AF18:AF21" si="15">IFERROR(IF(AND(U17="Impacto",U18="Impacto"),(AF17-(+AF17*X18)),IF(AND(U17="Probabilidad",U18="Impacto"),(AF16-(+AF16*X18)),IF(U18="Probabilidad",AF17,""))),"")</f>
        <v/>
      </c>
      <c r="AG18" s="122" t="str">
        <f t="shared" si="14"/>
        <v/>
      </c>
      <c r="AH18" s="123"/>
      <c r="AI18" s="114"/>
      <c r="AJ18" s="124"/>
      <c r="AK18" s="124"/>
      <c r="AL18" s="125"/>
      <c r="AM18" s="359"/>
      <c r="AN18" s="359"/>
      <c r="AO18" s="359"/>
    </row>
    <row r="19" spans="1:41" ht="10.5" customHeight="1" x14ac:dyDescent="0.2">
      <c r="A19" s="251"/>
      <c r="B19" s="253"/>
      <c r="C19" s="253"/>
      <c r="D19" s="253"/>
      <c r="E19" s="250"/>
      <c r="F19" s="411"/>
      <c r="G19" s="250"/>
      <c r="H19" s="253"/>
      <c r="I19" s="253"/>
      <c r="J19" s="253"/>
      <c r="K19" s="275"/>
      <c r="L19" s="276"/>
      <c r="M19" s="277"/>
      <c r="N19" s="274"/>
      <c r="O19" s="277">
        <f>IF(NOT(ISERROR(MATCH(N19,_xlfn.ANCHORARRAY(D30),0))),M32&amp;"Por favor no seleccionar los criterios de impacto",N19)</f>
        <v>0</v>
      </c>
      <c r="P19" s="276"/>
      <c r="Q19" s="277"/>
      <c r="R19" s="280"/>
      <c r="S19" s="146">
        <v>4</v>
      </c>
      <c r="T19" s="115"/>
      <c r="U19" s="117" t="str">
        <f t="shared" ref="U19:U21" si="16">IF(OR(V19="Preventivo",V19="Detectivo"),"Probabilidad",IF(V19="Correctivo","Impacto",""))</f>
        <v/>
      </c>
      <c r="V19" s="118"/>
      <c r="W19" s="118"/>
      <c r="X19" s="119" t="str">
        <f t="shared" si="9"/>
        <v/>
      </c>
      <c r="Y19" s="118"/>
      <c r="Z19" s="118"/>
      <c r="AA19" s="118"/>
      <c r="AB19" s="120" t="str">
        <f t="shared" ref="AB19:AB21" si="17">IFERROR(IF(AND(U18="Probabilidad",U19="Probabilidad"),(AD18-(+AD18*X19)),IF(AND(U18="Impacto",U19="Probabilidad"),(AD17-(+AD17*X19)),IF(U19="Impacto",AD18,""))),"")</f>
        <v/>
      </c>
      <c r="AC19" s="121" t="str">
        <f t="shared" si="10"/>
        <v/>
      </c>
      <c r="AD19" s="119" t="str">
        <f t="shared" si="11"/>
        <v/>
      </c>
      <c r="AE19" s="121" t="str">
        <f t="shared" si="12"/>
        <v/>
      </c>
      <c r="AF19" s="119" t="str">
        <f t="shared" si="15"/>
        <v/>
      </c>
      <c r="AG19" s="122" t="str">
        <f>IFERROR(IF(OR(AND(AC19="Muy Baja",AE19="Leve"),AND(AC19="Muy Baja",AE19="Menor"),AND(AC19="Baja",AE19="Leve")),"Bajo",IF(OR(AND(AC19="Muy baja",AE19="Moderado"),AND(AC19="Baja",AE19="Menor"),AND(AC19="Baja",AE19="Moderado"),AND(AC19="Media",AE19="Leve"),AND(AC19="Media",AE19="Menor"),AND(AC19="Media",AE19="Moderado"),AND(AC19="Alta",AE19="Leve"),AND(AC19="Alta",AE19="Menor")),"Moderado",IF(OR(AND(AC19="Muy Baja",AE19="Mayor"),AND(AC19="Baja",AE19="Mayor"),AND(AC19="Media",AE19="Mayor"),AND(AC19="Alta",AE19="Moderado"),AND(AC19="Alta",AE19="Mayor"),AND(AC19="Muy Alta",AE19="Leve"),AND(AC19="Muy Alta",AE19="Menor"),AND(AC19="Muy Alta",AE19="Moderado"),AND(AC19="Muy Alta",AE19="Mayor")),"Alto",IF(OR(AND(AC19="Muy Baja",AE19="Catastrófico"),AND(AC19="Baja",AE19="Catastrófico"),AND(AC19="Media",AE19="Catastrófico"),AND(AC19="Alta",AE19="Catastrófico"),AND(AC19="Muy Alta",AE19="Catastrófico")),"Extremo","")))),"")</f>
        <v/>
      </c>
      <c r="AH19" s="123"/>
      <c r="AI19" s="114"/>
      <c r="AJ19" s="124"/>
      <c r="AK19" s="124"/>
      <c r="AL19" s="125"/>
      <c r="AM19" s="359"/>
      <c r="AN19" s="359"/>
      <c r="AO19" s="359"/>
    </row>
    <row r="20" spans="1:41" ht="10.5" customHeight="1" x14ac:dyDescent="0.2">
      <c r="A20" s="251"/>
      <c r="B20" s="253"/>
      <c r="C20" s="253"/>
      <c r="D20" s="253"/>
      <c r="E20" s="250"/>
      <c r="F20" s="411"/>
      <c r="G20" s="250"/>
      <c r="H20" s="253"/>
      <c r="I20" s="253"/>
      <c r="J20" s="253"/>
      <c r="K20" s="275"/>
      <c r="L20" s="276"/>
      <c r="M20" s="277"/>
      <c r="N20" s="274"/>
      <c r="O20" s="277">
        <f>IF(NOT(ISERROR(MATCH(N20,_xlfn.ANCHORARRAY(D31),0))),M33&amp;"Por favor no seleccionar los criterios de impacto",N20)</f>
        <v>0</v>
      </c>
      <c r="P20" s="276"/>
      <c r="Q20" s="277"/>
      <c r="R20" s="280"/>
      <c r="S20" s="146">
        <v>5</v>
      </c>
      <c r="T20" s="115"/>
      <c r="U20" s="117" t="str">
        <f t="shared" si="16"/>
        <v/>
      </c>
      <c r="V20" s="118"/>
      <c r="W20" s="118"/>
      <c r="X20" s="119" t="str">
        <f t="shared" si="9"/>
        <v/>
      </c>
      <c r="Y20" s="118"/>
      <c r="Z20" s="118"/>
      <c r="AA20" s="118"/>
      <c r="AB20" s="120" t="str">
        <f t="shared" si="17"/>
        <v/>
      </c>
      <c r="AC20" s="121" t="str">
        <f t="shared" si="10"/>
        <v/>
      </c>
      <c r="AD20" s="119" t="str">
        <f t="shared" si="11"/>
        <v/>
      </c>
      <c r="AE20" s="121" t="str">
        <f t="shared" si="12"/>
        <v/>
      </c>
      <c r="AF20" s="119" t="str">
        <f t="shared" si="15"/>
        <v/>
      </c>
      <c r="AG20" s="122" t="str">
        <f t="shared" ref="AG20:AG21" si="18">IFERROR(IF(OR(AND(AC20="Muy Baja",AE20="Leve"),AND(AC20="Muy Baja",AE20="Menor"),AND(AC20="Baja",AE20="Leve")),"Bajo",IF(OR(AND(AC20="Muy baja",AE20="Moderado"),AND(AC20="Baja",AE20="Menor"),AND(AC20="Baja",AE20="Moderado"),AND(AC20="Media",AE20="Leve"),AND(AC20="Media",AE20="Menor"),AND(AC20="Media",AE20="Moderado"),AND(AC20="Alta",AE20="Leve"),AND(AC20="Alta",AE20="Menor")),"Moderado",IF(OR(AND(AC20="Muy Baja",AE20="Mayor"),AND(AC20="Baja",AE20="Mayor"),AND(AC20="Media",AE20="Mayor"),AND(AC20="Alta",AE20="Moderado"),AND(AC20="Alta",AE20="Mayor"),AND(AC20="Muy Alta",AE20="Leve"),AND(AC20="Muy Alta",AE20="Menor"),AND(AC20="Muy Alta",AE20="Moderado"),AND(AC20="Muy Alta",AE20="Mayor")),"Alto",IF(OR(AND(AC20="Muy Baja",AE20="Catastrófico"),AND(AC20="Baja",AE20="Catastrófico"),AND(AC20="Media",AE20="Catastrófico"),AND(AC20="Alta",AE20="Catastrófico"),AND(AC20="Muy Alta",AE20="Catastrófico")),"Extremo","")))),"")</f>
        <v/>
      </c>
      <c r="AH20" s="123"/>
      <c r="AI20" s="114"/>
      <c r="AJ20" s="124"/>
      <c r="AK20" s="124"/>
      <c r="AL20" s="125"/>
      <c r="AM20" s="359"/>
      <c r="AN20" s="359"/>
      <c r="AO20" s="359"/>
    </row>
    <row r="21" spans="1:41" ht="10.5" customHeight="1" x14ac:dyDescent="0.2">
      <c r="A21" s="251"/>
      <c r="B21" s="253"/>
      <c r="C21" s="253"/>
      <c r="D21" s="253"/>
      <c r="E21" s="247"/>
      <c r="F21" s="412"/>
      <c r="G21" s="247"/>
      <c r="H21" s="253"/>
      <c r="I21" s="253"/>
      <c r="J21" s="253"/>
      <c r="K21" s="275"/>
      <c r="L21" s="276"/>
      <c r="M21" s="277"/>
      <c r="N21" s="274"/>
      <c r="O21" s="277">
        <f>IF(NOT(ISERROR(MATCH(N21,_xlfn.ANCHORARRAY(D32),0))),M34&amp;"Por favor no seleccionar los criterios de impacto",N21)</f>
        <v>0</v>
      </c>
      <c r="P21" s="276"/>
      <c r="Q21" s="277"/>
      <c r="R21" s="280"/>
      <c r="S21" s="146">
        <v>6</v>
      </c>
      <c r="T21" s="115"/>
      <c r="U21" s="117" t="str">
        <f t="shared" si="16"/>
        <v/>
      </c>
      <c r="V21" s="118"/>
      <c r="W21" s="118"/>
      <c r="X21" s="119" t="str">
        <f t="shared" si="9"/>
        <v/>
      </c>
      <c r="Y21" s="118"/>
      <c r="Z21" s="118"/>
      <c r="AA21" s="118"/>
      <c r="AB21" s="120" t="str">
        <f t="shared" si="17"/>
        <v/>
      </c>
      <c r="AC21" s="121" t="str">
        <f t="shared" si="10"/>
        <v/>
      </c>
      <c r="AD21" s="119" t="str">
        <f t="shared" si="11"/>
        <v/>
      </c>
      <c r="AE21" s="121" t="str">
        <f t="shared" si="12"/>
        <v/>
      </c>
      <c r="AF21" s="119" t="str">
        <f t="shared" si="15"/>
        <v/>
      </c>
      <c r="AG21" s="122" t="str">
        <f t="shared" si="18"/>
        <v/>
      </c>
      <c r="AH21" s="123"/>
      <c r="AI21" s="114"/>
      <c r="AJ21" s="124"/>
      <c r="AK21" s="124"/>
      <c r="AL21" s="125"/>
      <c r="AM21" s="360"/>
      <c r="AN21" s="360"/>
      <c r="AO21" s="360"/>
    </row>
    <row r="22" spans="1:41" s="147" customFormat="1" ht="99.75" customHeight="1" x14ac:dyDescent="0.25">
      <c r="A22" s="251">
        <v>3</v>
      </c>
      <c r="B22" s="253" t="s">
        <v>84</v>
      </c>
      <c r="C22" s="253" t="s">
        <v>128</v>
      </c>
      <c r="D22" s="253" t="s">
        <v>129</v>
      </c>
      <c r="E22" s="246" t="s">
        <v>130</v>
      </c>
      <c r="F22" s="410" t="s">
        <v>131</v>
      </c>
      <c r="G22" s="246" t="s">
        <v>89</v>
      </c>
      <c r="H22" s="253" t="s">
        <v>116</v>
      </c>
      <c r="I22" s="253" t="s">
        <v>91</v>
      </c>
      <c r="J22" s="253"/>
      <c r="K22" s="275">
        <v>100</v>
      </c>
      <c r="L22" s="276" t="str">
        <f>IF(K22&lt;=0,"",IF(K22&lt;=2,"Muy Baja",IF(K22&lt;=24,"Baja",IF(K22&lt;=500,"Media",IF(K22&lt;=5000,"Alta","Muy Alta")))))</f>
        <v>Media</v>
      </c>
      <c r="M22" s="277">
        <f>IF(L22="","",IF(L22="Muy Baja",0.2,IF(L22="Baja",0.4,IF(L22="Media",0.6,IF(L22="Alta",0.8,IF(L22="Muy Alta",1,))))))</f>
        <v>0.6</v>
      </c>
      <c r="N22" s="274" t="s">
        <v>93</v>
      </c>
      <c r="O22" s="277" t="str">
        <f>IF(NOT(ISERROR(MATCH(N22,'[2]Tabla Impacto'!$B$222:$B$224,0))),'[2]Tabla Impacto'!$F$224&amp;"Por favor no seleccionar los criterios de impacto(Afectación Económica o presupuestal y Pérdida Reputacional)",N22)</f>
        <v xml:space="preserve">     El riesgo afecta la imagen de la entidad con algunos usuarios de relevancia frente al logro de los objetivos</v>
      </c>
      <c r="P22" s="276" t="str">
        <f>IF(OR(O22='[2]Tabla Impacto'!$C$12,O22='[2]Tabla Impacto'!$D$12),"Leve",IF(OR(O22='[2]Tabla Impacto'!$C$13,O22='[2]Tabla Impacto'!$D$13),"Menor",IF(OR(O22='[2]Tabla Impacto'!$C$14,O22='[2]Tabla Impacto'!$D$14),"Moderado",IF(OR(O22='[2]Tabla Impacto'!$C$15,O22='[2]Tabla Impacto'!$D$15),"Mayor",IF(OR(O22='[2]Tabla Impacto'!$C$16,O22='[2]Tabla Impacto'!$D$16),"Catastrófico","")))))</f>
        <v>Moderado</v>
      </c>
      <c r="Q22" s="277">
        <f>IF(P22="","",IF(P22="Leve",0.2,IF(P22="Menor",0.4,IF(P22="Moderado",0.6,IF(P22="Mayor",0.8,IF(P22="Catastrófico",1,))))))</f>
        <v>0.6</v>
      </c>
      <c r="R22" s="280" t="str">
        <f>IF(OR(AND(L22="Muy Baja",P22="Leve"),AND(L22="Muy Baja",P22="Menor"),AND(L22="Baja",P22="Leve")),"Bajo",IF(OR(AND(L22="Muy baja",P22="Moderado"),AND(L22="Baja",P22="Menor"),AND(L22="Baja",P22="Moderado"),AND(L22="Media",P22="Leve"),AND(L22="Media",P22="Menor"),AND(L22="Media",P22="Moderado"),AND(L22="Alta",P22="Leve"),AND(L22="Alta",P22="Menor")),"Moderado",IF(OR(AND(L22="Muy Baja",P22="Mayor"),AND(L22="Baja",P22="Mayor"),AND(L22="Media",P22="Mayor"),AND(L22="Alta",P22="Moderado"),AND(L22="Alta",P22="Mayor"),AND(L22="Muy Alta",P22="Leve"),AND(L22="Muy Alta",P22="Menor"),AND(L22="Muy Alta",P22="Moderado"),AND(L22="Muy Alta",P22="Mayor")),"Alto",IF(OR(AND(L22="Muy Baja",P22="Catastrófico"),AND(L22="Baja",P22="Catastrófico"),AND(L22="Media",P22="Catastrófico"),AND(L22="Alta",P22="Catastrófico"),AND(L22="Muy Alta",P22="Catastrófico")),"Extremo",""))))</f>
        <v>Moderado</v>
      </c>
      <c r="S22" s="146">
        <v>1</v>
      </c>
      <c r="T22" s="115" t="s">
        <v>132</v>
      </c>
      <c r="U22" s="117" t="str">
        <f>IF(OR(V22="Preventivo",V22="Detectivo"),"Probabilidad",IF(V22="Correctivo","Impacto",""))</f>
        <v>Probabilidad</v>
      </c>
      <c r="V22" s="118" t="s">
        <v>108</v>
      </c>
      <c r="W22" s="118" t="s">
        <v>96</v>
      </c>
      <c r="X22" s="119" t="str">
        <f>IF(AND(V22="Preventivo",W22="Automático"),"50%",IF(AND(V22="Preventivo",W22="Manual"),"40%",IF(AND(V22="Detectivo",W22="Automático"),"40%",IF(AND(V22="Detectivo",W22="Manual"),"30%",IF(AND(V22="Correctivo",W22="Automático"),"35%",IF(AND(V22="Correctivo",W22="Manual"),"25%",""))))))</f>
        <v>30%</v>
      </c>
      <c r="Y22" s="118" t="s">
        <v>109</v>
      </c>
      <c r="Z22" s="118" t="s">
        <v>98</v>
      </c>
      <c r="AA22" s="118" t="s">
        <v>99</v>
      </c>
      <c r="AB22" s="120">
        <f>IFERROR(IF(U22="Probabilidad",(M22-(+M22*X22)),IF(U22="Impacto",M22,"")),"")</f>
        <v>0.42</v>
      </c>
      <c r="AC22" s="121" t="str">
        <f>IFERROR(IF(AB22="","",IF(AB22&lt;=0.2,"Muy Baja",IF(AB22&lt;=0.4,"Baja",IF(AB22&lt;=0.6,"Media",IF(AB22&lt;=0.8,"Alta","Muy Alta"))))),"")</f>
        <v>Media</v>
      </c>
      <c r="AD22" s="119">
        <f>+AB22</f>
        <v>0.42</v>
      </c>
      <c r="AE22" s="121" t="str">
        <f>IFERROR(IF(AF22="","",IF(AF22&lt;=0.2,"Leve",IF(AF22&lt;=0.4,"Menor",IF(AF22&lt;=0.6,"Moderado",IF(AF22&lt;=0.8,"Mayor","Catastrófico"))))),"")</f>
        <v>Moderado</v>
      </c>
      <c r="AF22" s="119">
        <f t="shared" ref="AF22" si="19">IFERROR(IF(U22="Impacto",(Q22-(+Q22*X22)),IF(U22="Probabilidad",Q22,"")),"")</f>
        <v>0.6</v>
      </c>
      <c r="AG22" s="122" t="str">
        <f>IFERROR(IF(OR(AND(AC22="Muy Baja",AE22="Leve"),AND(AC22="Muy Baja",AE22="Menor"),AND(AC22="Baja",AE22="Leve")),"Bajo",IF(OR(AND(AC22="Muy baja",AE22="Moderado"),AND(AC22="Baja",AE22="Menor"),AND(AC22="Baja",AE22="Moderado"),AND(AC22="Media",AE22="Leve"),AND(AC22="Media",AE22="Menor"),AND(AC22="Media",AE22="Moderado"),AND(AC22="Alta",AE22="Leve"),AND(AC22="Alta",AE22="Menor")),"Moderado",IF(OR(AND(AC22="Muy Baja",AE22="Mayor"),AND(AC22="Baja",AE22="Mayor"),AND(AC22="Media",AE22="Mayor"),AND(AC22="Alta",AE22="Moderado"),AND(AC22="Alta",AE22="Mayor"),AND(AC22="Muy Alta",AE22="Leve"),AND(AC22="Muy Alta",AE22="Menor"),AND(AC22="Muy Alta",AE22="Moderado"),AND(AC22="Muy Alta",AE22="Mayor")),"Alto",IF(OR(AND(AC22="Muy Baja",AE22="Catastrófico"),AND(AC22="Baja",AE22="Catastrófico"),AND(AC22="Media",AE22="Catastrófico"),AND(AC22="Alta",AE22="Catastrófico"),AND(AC22="Muy Alta",AE22="Catastrófico")),"Extremo","")))),"")</f>
        <v>Moderado</v>
      </c>
      <c r="AH22" s="123"/>
      <c r="AI22" s="114" t="s">
        <v>133</v>
      </c>
      <c r="AJ22" s="114" t="s">
        <v>120</v>
      </c>
      <c r="AK22" s="164" t="s">
        <v>134</v>
      </c>
      <c r="AL22" s="125" t="s">
        <v>135</v>
      </c>
      <c r="AM22" s="253" t="s">
        <v>104</v>
      </c>
      <c r="AN22" s="253" t="s">
        <v>136</v>
      </c>
      <c r="AO22" s="253" t="s">
        <v>106</v>
      </c>
    </row>
    <row r="23" spans="1:41" ht="99.75" customHeight="1" x14ac:dyDescent="0.2">
      <c r="A23" s="251"/>
      <c r="B23" s="253"/>
      <c r="C23" s="253"/>
      <c r="D23" s="253"/>
      <c r="E23" s="250"/>
      <c r="F23" s="411"/>
      <c r="G23" s="250"/>
      <c r="H23" s="253"/>
      <c r="I23" s="253"/>
      <c r="J23" s="253"/>
      <c r="K23" s="275"/>
      <c r="L23" s="276"/>
      <c r="M23" s="277"/>
      <c r="N23" s="274"/>
      <c r="O23" s="277">
        <f t="shared" ref="O23:O27" si="20">IF(NOT(ISERROR(MATCH(N23,_xlfn.ANCHORARRAY(D34),0))),M36&amp;"Por favor no seleccionar los criterios de impacto",N23)</f>
        <v>0</v>
      </c>
      <c r="P23" s="276"/>
      <c r="Q23" s="277"/>
      <c r="R23" s="280"/>
      <c r="S23" s="146">
        <v>2</v>
      </c>
      <c r="T23" s="115" t="s">
        <v>137</v>
      </c>
      <c r="U23" s="117" t="str">
        <f>IF(OR(V23="Preventivo",V23="Detectivo"),"Probabilidad",IF(V23="Correctivo","Impacto",""))</f>
        <v>Probabilidad</v>
      </c>
      <c r="V23" s="118" t="s">
        <v>108</v>
      </c>
      <c r="W23" s="118" t="s">
        <v>96</v>
      </c>
      <c r="X23" s="119" t="str">
        <f t="shared" ref="X23" si="21">IF(AND(V23="Preventivo",W23="Automático"),"50%",IF(AND(V23="Preventivo",W23="Manual"),"40%",IF(AND(V23="Detectivo",W23="Automático"),"40%",IF(AND(V23="Detectivo",W23="Manual"),"30%",IF(AND(V23="Correctivo",W23="Automático"),"35%",IF(AND(V23="Correctivo",W23="Manual"),"25%",""))))))</f>
        <v>30%</v>
      </c>
      <c r="Y23" s="118" t="s">
        <v>109</v>
      </c>
      <c r="Z23" s="118" t="s">
        <v>98</v>
      </c>
      <c r="AA23" s="118" t="s">
        <v>99</v>
      </c>
      <c r="AB23" s="120">
        <f>IFERROR(IF(AND(U22="Probabilidad",U23="Probabilidad"),(AD22-(+AD22*X23)),IF(U23="Probabilidad",(M22-(+M22*X23)),IF(U23="Impacto",AD22,""))),"")</f>
        <v>0.29399999999999998</v>
      </c>
      <c r="AC23" s="121" t="str">
        <f t="shared" si="10"/>
        <v>Baja</v>
      </c>
      <c r="AD23" s="119">
        <f t="shared" ref="AD23" si="22">+AB23</f>
        <v>0.29399999999999998</v>
      </c>
      <c r="AE23" s="121" t="str">
        <f t="shared" si="12"/>
        <v>Moderado</v>
      </c>
      <c r="AF23" s="119">
        <f t="shared" ref="AF23" si="23">IFERROR(IF(AND(U22="Impacto",U23="Impacto"),(AF22-(+AF22*X23)),IF(U23="Impacto",($R$13-(+$R$13*X23)),IF(U23="Probabilidad",AF22,""))),"")</f>
        <v>0.6</v>
      </c>
      <c r="AG23" s="122" t="str">
        <f t="shared" ref="AG23" si="24">IFERROR(IF(OR(AND(AC23="Muy Baja",AE23="Leve"),AND(AC23="Muy Baja",AE23="Menor"),AND(AC23="Baja",AE23="Leve")),"Bajo",IF(OR(AND(AC23="Muy baja",AE23="Moderado"),AND(AC23="Baja",AE23="Menor"),AND(AC23="Baja",AE23="Moderado"),AND(AC23="Media",AE23="Leve"),AND(AC23="Media",AE23="Menor"),AND(AC23="Media",AE23="Moderado"),AND(AC23="Alta",AE23="Leve"),AND(AC23="Alta",AE23="Menor")),"Moderado",IF(OR(AND(AC23="Muy Baja",AE23="Mayor"),AND(AC23="Baja",AE23="Mayor"),AND(AC23="Media",AE23="Mayor"),AND(AC23="Alta",AE23="Moderado"),AND(AC23="Alta",AE23="Mayor"),AND(AC23="Muy Alta",AE23="Leve"),AND(AC23="Muy Alta",AE23="Menor"),AND(AC23="Muy Alta",AE23="Moderado"),AND(AC23="Muy Alta",AE23="Mayor")),"Alto",IF(OR(AND(AC23="Muy Baja",AE23="Catastrófico"),AND(AC23="Baja",AE23="Catastrófico"),AND(AC23="Media",AE23="Catastrófico"),AND(AC23="Alta",AE23="Catastrófico"),AND(AC23="Muy Alta",AE23="Catastrófico")),"Extremo","")))),"")</f>
        <v>Moderado</v>
      </c>
      <c r="AH23" s="123" t="s">
        <v>110</v>
      </c>
      <c r="AI23" s="164" t="s">
        <v>138</v>
      </c>
      <c r="AJ23" s="164" t="s">
        <v>120</v>
      </c>
      <c r="AK23" s="164" t="s">
        <v>139</v>
      </c>
      <c r="AL23" s="167" t="s">
        <v>140</v>
      </c>
      <c r="AM23" s="253"/>
      <c r="AN23" s="253"/>
      <c r="AO23" s="253"/>
    </row>
    <row r="24" spans="1:41" ht="8.25" customHeight="1" x14ac:dyDescent="0.2">
      <c r="A24" s="251"/>
      <c r="B24" s="253"/>
      <c r="C24" s="253"/>
      <c r="D24" s="253"/>
      <c r="E24" s="250"/>
      <c r="F24" s="411"/>
      <c r="G24" s="250"/>
      <c r="H24" s="253"/>
      <c r="I24" s="253"/>
      <c r="J24" s="253"/>
      <c r="K24" s="275"/>
      <c r="L24" s="276"/>
      <c r="M24" s="277"/>
      <c r="N24" s="274"/>
      <c r="O24" s="277">
        <f t="shared" si="20"/>
        <v>0</v>
      </c>
      <c r="P24" s="276"/>
      <c r="Q24" s="277"/>
      <c r="R24" s="280"/>
      <c r="S24" s="146">
        <v>3</v>
      </c>
      <c r="T24" s="116"/>
      <c r="U24" s="117" t="str">
        <f t="shared" ref="U24:U45" si="25">IF(OR(V24="Preventivo",V24="Detectivo"),"Probabilidad",IF(V24="Correctivo","Impacto",""))</f>
        <v/>
      </c>
      <c r="V24" s="118"/>
      <c r="W24" s="118"/>
      <c r="X24" s="119" t="str">
        <f t="shared" ref="X24:X45" si="26">IF(AND(V24="Preventivo",W24="Automático"),"50%",IF(AND(V24="Preventivo",W24="Manual"),"40%",IF(AND(V24="Detectivo",W24="Automático"),"40%",IF(AND(V24="Detectivo",W24="Manual"),"30%",IF(AND(V24="Correctivo",W24="Automático"),"35%",IF(AND(V24="Correctivo",W24="Manual"),"25%",""))))))</f>
        <v/>
      </c>
      <c r="Y24" s="118"/>
      <c r="Z24" s="118"/>
      <c r="AA24" s="118"/>
      <c r="AB24" s="120" t="str">
        <f t="shared" ref="AB24:AB27" si="27">IFERROR(IF(AND(U23="Probabilidad",U24="Probabilidad"),(AD23-(+AD23*X24)),IF(AND(U23="Impacto",U24="Probabilidad"),(AD22-(+AD22*X24)),IF(U24="Impacto",AD23,""))),"")</f>
        <v/>
      </c>
      <c r="AC24" s="121" t="str">
        <f t="shared" ref="AC24:AC27" si="28">IFERROR(IF(AB24="","",IF(AB24&lt;=0.2,"Muy Baja",IF(AB24&lt;=0.4,"Baja",IF(AB24&lt;=0.6,"Media",IF(AB24&lt;=0.8,"Alta","Muy Alta"))))),"")</f>
        <v/>
      </c>
      <c r="AD24" s="119" t="str">
        <f t="shared" ref="AD24:AD45" si="29">+AB24</f>
        <v/>
      </c>
      <c r="AE24" s="121" t="str">
        <f t="shared" ref="AE24:AE27" si="30">IFERROR(IF(AF24="","",IF(AF24&lt;=0.2,"Leve",IF(AF24&lt;=0.4,"Menor",IF(AF24&lt;=0.6,"Moderado",IF(AF24&lt;=0.8,"Mayor","Catastrófico"))))),"")</f>
        <v/>
      </c>
      <c r="AF24" s="119" t="str">
        <f t="shared" ref="AF24:AF27" si="31">IFERROR(IF(AND(U23="Impacto",U24="Impacto"),(AF23-(+AF23*X24)),IF(AND(U23="Probabilidad",U24="Impacto"),(AF22-(+AF22*X24)),IF(U24="Probabilidad",AF23,""))),"")</f>
        <v/>
      </c>
      <c r="AG24" s="122" t="str">
        <f t="shared" ref="AG24:AG45" si="32">IFERROR(IF(OR(AND(AC24="Muy Baja",AE24="Leve"),AND(AC24="Muy Baja",AE24="Menor"),AND(AC24="Baja",AE24="Leve")),"Bajo",IF(OR(AND(AC24="Muy baja",AE24="Moderado"),AND(AC24="Baja",AE24="Menor"),AND(AC24="Baja",AE24="Moderado"),AND(AC24="Media",AE24="Leve"),AND(AC24="Media",AE24="Menor"),AND(AC24="Media",AE24="Moderado"),AND(AC24="Alta",AE24="Leve"),AND(AC24="Alta",AE24="Menor")),"Moderado",IF(OR(AND(AC24="Muy Baja",AE24="Mayor"),AND(AC24="Baja",AE24="Mayor"),AND(AC24="Media",AE24="Mayor"),AND(AC24="Alta",AE24="Moderado"),AND(AC24="Alta",AE24="Mayor"),AND(AC24="Muy Alta",AE24="Leve"),AND(AC24="Muy Alta",AE24="Menor"),AND(AC24="Muy Alta",AE24="Moderado"),AND(AC24="Muy Alta",AE24="Mayor")),"Alto",IF(OR(AND(AC24="Muy Baja",AE24="Catastrófico"),AND(AC24="Baja",AE24="Catastrófico"),AND(AC24="Media",AE24="Catastrófico"),AND(AC24="Alta",AE24="Catastrófico"),AND(AC24="Muy Alta",AE24="Catastrófico")),"Extremo","")))),"")</f>
        <v/>
      </c>
      <c r="AH24" s="123"/>
      <c r="AI24" s="114"/>
      <c r="AJ24" s="124"/>
      <c r="AK24" s="124"/>
      <c r="AL24" s="125"/>
      <c r="AM24" s="253"/>
      <c r="AN24" s="253"/>
      <c r="AO24" s="253"/>
    </row>
    <row r="25" spans="1:41" ht="8.25" customHeight="1" x14ac:dyDescent="0.2">
      <c r="A25" s="251"/>
      <c r="B25" s="253"/>
      <c r="C25" s="253"/>
      <c r="D25" s="253"/>
      <c r="E25" s="250"/>
      <c r="F25" s="411"/>
      <c r="G25" s="250"/>
      <c r="H25" s="253"/>
      <c r="I25" s="253"/>
      <c r="J25" s="253"/>
      <c r="K25" s="275"/>
      <c r="L25" s="276"/>
      <c r="M25" s="277"/>
      <c r="N25" s="274"/>
      <c r="O25" s="277">
        <f t="shared" si="20"/>
        <v>0</v>
      </c>
      <c r="P25" s="276"/>
      <c r="Q25" s="277"/>
      <c r="R25" s="280"/>
      <c r="S25" s="146">
        <v>4</v>
      </c>
      <c r="T25" s="115"/>
      <c r="U25" s="117" t="str">
        <f t="shared" si="25"/>
        <v/>
      </c>
      <c r="V25" s="118"/>
      <c r="W25" s="118"/>
      <c r="X25" s="119" t="str">
        <f t="shared" si="26"/>
        <v/>
      </c>
      <c r="Y25" s="118"/>
      <c r="Z25" s="118"/>
      <c r="AA25" s="118"/>
      <c r="AB25" s="120" t="str">
        <f t="shared" si="27"/>
        <v/>
      </c>
      <c r="AC25" s="121" t="str">
        <f t="shared" si="28"/>
        <v/>
      </c>
      <c r="AD25" s="119" t="str">
        <f t="shared" si="29"/>
        <v/>
      </c>
      <c r="AE25" s="121" t="str">
        <f t="shared" si="30"/>
        <v/>
      </c>
      <c r="AF25" s="119" t="str">
        <f t="shared" si="31"/>
        <v/>
      </c>
      <c r="AG25" s="122" t="str">
        <f t="shared" si="32"/>
        <v/>
      </c>
      <c r="AH25" s="123"/>
      <c r="AI25" s="114"/>
      <c r="AJ25" s="124"/>
      <c r="AK25" s="124"/>
      <c r="AL25" s="125"/>
      <c r="AM25" s="253"/>
      <c r="AN25" s="253"/>
      <c r="AO25" s="253"/>
    </row>
    <row r="26" spans="1:41" ht="8.25" customHeight="1" x14ac:dyDescent="0.2">
      <c r="A26" s="251"/>
      <c r="B26" s="253"/>
      <c r="C26" s="253"/>
      <c r="D26" s="253"/>
      <c r="E26" s="250"/>
      <c r="F26" s="411"/>
      <c r="G26" s="250"/>
      <c r="H26" s="253"/>
      <c r="I26" s="253"/>
      <c r="J26" s="253"/>
      <c r="K26" s="275"/>
      <c r="L26" s="276"/>
      <c r="M26" s="277"/>
      <c r="N26" s="274"/>
      <c r="O26" s="277">
        <f t="shared" si="20"/>
        <v>0</v>
      </c>
      <c r="P26" s="276"/>
      <c r="Q26" s="277"/>
      <c r="R26" s="280"/>
      <c r="S26" s="146">
        <v>5</v>
      </c>
      <c r="T26" s="115"/>
      <c r="U26" s="117" t="str">
        <f t="shared" si="25"/>
        <v/>
      </c>
      <c r="V26" s="118"/>
      <c r="W26" s="118"/>
      <c r="X26" s="119" t="str">
        <f t="shared" si="26"/>
        <v/>
      </c>
      <c r="Y26" s="118"/>
      <c r="Z26" s="118"/>
      <c r="AA26" s="118"/>
      <c r="AB26" s="120" t="str">
        <f t="shared" si="27"/>
        <v/>
      </c>
      <c r="AC26" s="121" t="str">
        <f t="shared" si="28"/>
        <v/>
      </c>
      <c r="AD26" s="119" t="str">
        <f t="shared" si="29"/>
        <v/>
      </c>
      <c r="AE26" s="121" t="str">
        <f t="shared" si="30"/>
        <v/>
      </c>
      <c r="AF26" s="119" t="str">
        <f t="shared" si="31"/>
        <v/>
      </c>
      <c r="AG26" s="122" t="str">
        <f t="shared" si="32"/>
        <v/>
      </c>
      <c r="AH26" s="123"/>
      <c r="AI26" s="114"/>
      <c r="AJ26" s="124"/>
      <c r="AK26" s="124"/>
      <c r="AL26" s="125"/>
      <c r="AM26" s="253"/>
      <c r="AN26" s="253"/>
      <c r="AO26" s="253"/>
    </row>
    <row r="27" spans="1:41" ht="8.25" customHeight="1" x14ac:dyDescent="0.2">
      <c r="A27" s="251"/>
      <c r="B27" s="253"/>
      <c r="C27" s="253"/>
      <c r="D27" s="253"/>
      <c r="E27" s="423"/>
      <c r="F27" s="422"/>
      <c r="G27" s="247"/>
      <c r="H27" s="253"/>
      <c r="I27" s="253"/>
      <c r="J27" s="253"/>
      <c r="K27" s="275"/>
      <c r="L27" s="276"/>
      <c r="M27" s="277"/>
      <c r="N27" s="274"/>
      <c r="O27" s="277">
        <f t="shared" si="20"/>
        <v>0</v>
      </c>
      <c r="P27" s="276"/>
      <c r="Q27" s="277"/>
      <c r="R27" s="280"/>
      <c r="S27" s="146">
        <v>6</v>
      </c>
      <c r="T27" s="115"/>
      <c r="U27" s="117" t="str">
        <f t="shared" si="25"/>
        <v/>
      </c>
      <c r="V27" s="118"/>
      <c r="W27" s="118"/>
      <c r="X27" s="119" t="str">
        <f t="shared" si="26"/>
        <v/>
      </c>
      <c r="Y27" s="118"/>
      <c r="Z27" s="118"/>
      <c r="AA27" s="118"/>
      <c r="AB27" s="120" t="str">
        <f t="shared" si="27"/>
        <v/>
      </c>
      <c r="AC27" s="121" t="str">
        <f t="shared" si="28"/>
        <v/>
      </c>
      <c r="AD27" s="119" t="str">
        <f t="shared" si="29"/>
        <v/>
      </c>
      <c r="AE27" s="121" t="str">
        <f t="shared" si="30"/>
        <v/>
      </c>
      <c r="AF27" s="119" t="str">
        <f t="shared" si="31"/>
        <v/>
      </c>
      <c r="AG27" s="122" t="str">
        <f t="shared" si="32"/>
        <v/>
      </c>
      <c r="AH27" s="123"/>
      <c r="AI27" s="114"/>
      <c r="AJ27" s="124"/>
      <c r="AK27" s="124"/>
      <c r="AL27" s="125"/>
      <c r="AM27" s="253"/>
      <c r="AN27" s="253"/>
      <c r="AO27" s="253"/>
    </row>
    <row r="28" spans="1:41" s="147" customFormat="1" ht="71.25" customHeight="1" x14ac:dyDescent="0.25">
      <c r="A28" s="251">
        <v>4</v>
      </c>
      <c r="B28" s="252" t="s">
        <v>141</v>
      </c>
      <c r="C28" s="253" t="s">
        <v>128</v>
      </c>
      <c r="D28" s="253" t="s">
        <v>973</v>
      </c>
      <c r="E28" s="424" t="s">
        <v>1007</v>
      </c>
      <c r="F28" s="428" t="s">
        <v>974</v>
      </c>
      <c r="G28" s="253" t="s">
        <v>89</v>
      </c>
      <c r="H28" s="253" t="s">
        <v>90</v>
      </c>
      <c r="I28" s="246" t="s">
        <v>142</v>
      </c>
      <c r="J28" s="246"/>
      <c r="K28" s="255">
        <v>5551</v>
      </c>
      <c r="L28" s="271" t="str">
        <f>IF(K28&lt;=0,"",IF(K28&lt;=2,"Muy Baja",IF(K28&lt;=24,"Baja",IF(K28&lt;=500,"Media",IF(K28&lt;=5000,"Alta","Muy Alta")))))</f>
        <v>Muy Alta</v>
      </c>
      <c r="M28" s="265">
        <f>IF(L28="","",IF(L28="Muy Baja",0.2,IF(L28="Baja",0.4,IF(L28="Media",0.6,IF(L28="Alta",0.8,IF(L28="Muy Alta",1,))))))</f>
        <v>1</v>
      </c>
      <c r="N28" s="274" t="s">
        <v>93</v>
      </c>
      <c r="O28" s="277" t="str">
        <f>IF(NOT(ISERROR(MATCH(N28,'[3]Tabla Impacto'!$B$222:$B$224,0))),'[3]Tabla Impacto'!$F$224&amp;"Por favor no seleccionar los criterios de impacto(Afectación Económica o presupuestal y Pérdida Reputacional)",N28)</f>
        <v xml:space="preserve">     El riesgo afecta la imagen de la entidad con algunos usuarios de relevancia frente al logro de los objetivos</v>
      </c>
      <c r="P28" s="276" t="str">
        <f>IF(OR(O28='[3]Tabla Impacto'!$C$12,O28='[3]Tabla Impacto'!$D$12),"Leve",IF(OR(O28='[3]Tabla Impacto'!$C$13,O28='[3]Tabla Impacto'!$D$13),"Menor",IF(OR(O28='[3]Tabla Impacto'!$C$14,O28='[3]Tabla Impacto'!$D$14),"Moderado",IF(OR(O28='[3]Tabla Impacto'!$C$15,O28='[3]Tabla Impacto'!$D$15),"Mayor",IF(OR(O28='[3]Tabla Impacto'!$C$16,O28='[3]Tabla Impacto'!$D$16),"Catastrófico","")))))</f>
        <v>Moderado</v>
      </c>
      <c r="Q28" s="277">
        <f>IF(P28="","",IF(P28="Leve",0.2,IF(P28="Menor",0.4,IF(P28="Moderado",0.6,IF(P28="Mayor",0.8,IF(P28="Catastrófico",1,))))))</f>
        <v>0.6</v>
      </c>
      <c r="R28" s="280" t="str">
        <f>IF(OR(AND(L28="Muy Baja",P28="Leve"),AND(L28="Muy Baja",P28="Menor"),AND(L28="Baja",P28="Leve")),"Bajo",IF(OR(AND(L28="Muy baja",P28="Moderado"),AND(L28="Baja",P28="Menor"),AND(L28="Baja",P28="Moderado"),AND(L28="Media",P28="Leve"),AND(L28="Media",P28="Menor"),AND(L28="Media",P28="Moderado"),AND(L28="Alta",P28="Leve"),AND(L28="Alta",P28="Menor")),"Moderado",IF(OR(AND(L28="Muy Baja",P28="Mayor"),AND(L28="Baja",P28="Mayor"),AND(L28="Media",P28="Mayor"),AND(L28="Alta",P28="Moderado"),AND(L28="Alta",P28="Mayor"),AND(L28="Muy Alta",P28="Leve"),AND(L28="Muy Alta",P28="Menor"),AND(L28="Muy Alta",P28="Moderado"),AND(L28="Muy Alta",P28="Mayor")),"Alto",IF(OR(AND(L28="Muy Baja",P28="Catastrófico"),AND(L28="Baja",P28="Catastrófico"),AND(L28="Media",P28="Catastrófico"),AND(L28="Alta",P28="Catastrófico"),AND(L28="Muy Alta",P28="Catastrófico")),"Extremo",""))))</f>
        <v>Alto</v>
      </c>
      <c r="S28" s="146">
        <v>1</v>
      </c>
      <c r="T28" s="127" t="s">
        <v>975</v>
      </c>
      <c r="U28" s="117" t="str">
        <f t="shared" si="25"/>
        <v>Probabilidad</v>
      </c>
      <c r="V28" s="118" t="s">
        <v>95</v>
      </c>
      <c r="W28" s="118" t="s">
        <v>96</v>
      </c>
      <c r="X28" s="119" t="str">
        <f t="shared" si="26"/>
        <v>40%</v>
      </c>
      <c r="Y28" s="118" t="s">
        <v>109</v>
      </c>
      <c r="Z28" s="118" t="s">
        <v>98</v>
      </c>
      <c r="AA28" s="118" t="s">
        <v>143</v>
      </c>
      <c r="AB28" s="120">
        <f>IFERROR(IF(U28="Probabilidad",(M28-(+M28*X28)),IF(U28="Impacto",M28,"")),"")</f>
        <v>0.6</v>
      </c>
      <c r="AC28" s="121" t="str">
        <f>IFERROR(IF(AB28="","",IF(AB28&lt;=0.2,"Muy Baja",IF(AB28&lt;=0.4,"Baja",IF(AB28&lt;=0.6,"Media",IF(AB28&lt;=0.8,"Alta","Muy Alta"))))),"")</f>
        <v>Media</v>
      </c>
      <c r="AD28" s="119">
        <f t="shared" si="29"/>
        <v>0.6</v>
      </c>
      <c r="AE28" s="121" t="str">
        <f>IFERROR(IF(AF28="","",IF(AF28&lt;=0.2,"Leve",IF(AF28&lt;=0.4,"Menor",IF(AF28&lt;=0.6,"Moderado",IF(AF28&lt;=0.8,"Mayor","Catastrófico"))))),"")</f>
        <v>Moderado</v>
      </c>
      <c r="AF28" s="119">
        <f>IFERROR(IF(U28="Impacto",(Q28-(+Q28*X28)),IF(U28="Probabilidad",Q28,"")),"")</f>
        <v>0.6</v>
      </c>
      <c r="AG28" s="122" t="str">
        <f t="shared" si="32"/>
        <v>Moderado</v>
      </c>
      <c r="AH28" s="123" t="s">
        <v>110</v>
      </c>
      <c r="AI28" s="114" t="s">
        <v>144</v>
      </c>
      <c r="AJ28" s="170" t="s">
        <v>145</v>
      </c>
      <c r="AK28" s="170" t="s">
        <v>146</v>
      </c>
      <c r="AL28" s="170" t="s">
        <v>140</v>
      </c>
      <c r="AM28" s="246" t="s">
        <v>147</v>
      </c>
      <c r="AN28" s="246" t="s">
        <v>148</v>
      </c>
      <c r="AO28" s="246" t="s">
        <v>149</v>
      </c>
    </row>
    <row r="29" spans="1:41" ht="71.25" customHeight="1" x14ac:dyDescent="0.2">
      <c r="A29" s="251"/>
      <c r="B29" s="252"/>
      <c r="C29" s="253"/>
      <c r="D29" s="253"/>
      <c r="E29" s="425"/>
      <c r="F29" s="429"/>
      <c r="G29" s="253"/>
      <c r="H29" s="253"/>
      <c r="I29" s="250"/>
      <c r="J29" s="250"/>
      <c r="K29" s="256"/>
      <c r="L29" s="272"/>
      <c r="M29" s="266"/>
      <c r="N29" s="274"/>
      <c r="O29" s="277">
        <f>IF(NOT(ISERROR(MATCH(N29,_xlfn.ANCHORARRAY(D40),0))),M42&amp;"Por favor no seleccionar los criterios de impacto",N29)</f>
        <v>0</v>
      </c>
      <c r="P29" s="276"/>
      <c r="Q29" s="277"/>
      <c r="R29" s="280"/>
      <c r="S29" s="146">
        <v>2</v>
      </c>
      <c r="T29" s="127" t="s">
        <v>150</v>
      </c>
      <c r="U29" s="117" t="str">
        <f t="shared" si="25"/>
        <v>Probabilidad</v>
      </c>
      <c r="V29" s="118" t="s">
        <v>108</v>
      </c>
      <c r="W29" s="118" t="s">
        <v>96</v>
      </c>
      <c r="X29" s="119" t="str">
        <f t="shared" si="26"/>
        <v>30%</v>
      </c>
      <c r="Y29" s="118" t="s">
        <v>109</v>
      </c>
      <c r="Z29" s="118" t="s">
        <v>98</v>
      </c>
      <c r="AA29" s="118" t="s">
        <v>143</v>
      </c>
      <c r="AB29" s="120">
        <f>IFERROR(IF(AND(U28="Probabilidad",U29="Probabilidad"),(AD28-(+AD28*X29)),IF(U29="Probabilidad",(M28-(+M28*X29)),IF(U29="Impacto",AD28,""))),"")</f>
        <v>0.42</v>
      </c>
      <c r="AC29" s="121" t="str">
        <f t="shared" ref="AC29:AC33" si="33">IFERROR(IF(AB29="","",IF(AB29&lt;=0.2,"Muy Baja",IF(AB29&lt;=0.4,"Baja",IF(AB29&lt;=0.6,"Media",IF(AB29&lt;=0.8,"Alta","Muy Alta"))))),"")</f>
        <v>Media</v>
      </c>
      <c r="AD29" s="119">
        <f t="shared" si="29"/>
        <v>0.42</v>
      </c>
      <c r="AE29" s="121" t="str">
        <f t="shared" ref="AE29:AE33" si="34">IFERROR(IF(AF29="","",IF(AF29&lt;=0.2,"Leve",IF(AF29&lt;=0.4,"Menor",IF(AF29&lt;=0.6,"Moderado",IF(AF29&lt;=0.8,"Mayor","Catastrófico"))))),"")</f>
        <v>Moderado</v>
      </c>
      <c r="AF29" s="119">
        <f>IFERROR(IF(AND(U28="Impacto",U29="Impacto"),(AF28-(+AF28*X29)),IF(U29="Impacto",($R$13-(+$R$13*X29)),IF(U29="Probabilidad",AF28,""))),"")</f>
        <v>0.6</v>
      </c>
      <c r="AG29" s="122" t="str">
        <f t="shared" si="32"/>
        <v>Moderado</v>
      </c>
      <c r="AH29" s="123" t="s">
        <v>110</v>
      </c>
      <c r="AI29" s="246" t="s">
        <v>151</v>
      </c>
      <c r="AJ29" s="246" t="s">
        <v>145</v>
      </c>
      <c r="AK29" s="246" t="s">
        <v>152</v>
      </c>
      <c r="AL29" s="255" t="s">
        <v>140</v>
      </c>
      <c r="AM29" s="250"/>
      <c r="AN29" s="250"/>
      <c r="AO29" s="250"/>
    </row>
    <row r="30" spans="1:41" ht="71.25" customHeight="1" x14ac:dyDescent="0.2">
      <c r="A30" s="251"/>
      <c r="B30" s="252"/>
      <c r="C30" s="253"/>
      <c r="D30" s="253"/>
      <c r="E30" s="425"/>
      <c r="F30" s="429"/>
      <c r="G30" s="253"/>
      <c r="H30" s="253"/>
      <c r="I30" s="250"/>
      <c r="J30" s="250"/>
      <c r="K30" s="256"/>
      <c r="L30" s="272"/>
      <c r="M30" s="266"/>
      <c r="N30" s="274"/>
      <c r="O30" s="277">
        <f>IF(NOT(ISERROR(MATCH(N30,_xlfn.ANCHORARRAY(D41),0))),M43&amp;"Por favor no seleccionar los criterios de impacto",N30)</f>
        <v>0</v>
      </c>
      <c r="P30" s="276"/>
      <c r="Q30" s="277"/>
      <c r="R30" s="280"/>
      <c r="S30" s="146">
        <v>3</v>
      </c>
      <c r="T30" s="171" t="s">
        <v>153</v>
      </c>
      <c r="U30" s="117" t="str">
        <f t="shared" si="25"/>
        <v>Probabilidad</v>
      </c>
      <c r="V30" s="118" t="s">
        <v>108</v>
      </c>
      <c r="W30" s="118" t="s">
        <v>96</v>
      </c>
      <c r="X30" s="119" t="str">
        <f t="shared" si="26"/>
        <v>30%</v>
      </c>
      <c r="Y30" s="118" t="s">
        <v>97</v>
      </c>
      <c r="Z30" s="118" t="s">
        <v>98</v>
      </c>
      <c r="AA30" s="118" t="s">
        <v>99</v>
      </c>
      <c r="AB30" s="120">
        <f>IFERROR(IF(AND(U29="Probabilidad",U30="Probabilidad"),(AD29-(+AD29*X30)),IF(AND(U29="Impacto",U30="Probabilidad"),(AD28-(+AD28*X30)),IF(U30="Impacto",AD29,""))),"")</f>
        <v>0.29399999999999998</v>
      </c>
      <c r="AC30" s="121" t="str">
        <f t="shared" si="33"/>
        <v>Baja</v>
      </c>
      <c r="AD30" s="119">
        <f t="shared" si="29"/>
        <v>0.29399999999999998</v>
      </c>
      <c r="AE30" s="121" t="str">
        <f t="shared" si="34"/>
        <v>Moderado</v>
      </c>
      <c r="AF30" s="119">
        <f>IFERROR(IF(AND(U29="Impacto",U30="Impacto"),(AF29-(+AF29*X30)),IF(AND(U29="Probabilidad",U30="Impacto"),(AF28-(+AF28*X30)),IF(U30="Probabilidad",AF29,""))),"")</f>
        <v>0.6</v>
      </c>
      <c r="AG30" s="122" t="str">
        <f t="shared" si="32"/>
        <v>Moderado</v>
      </c>
      <c r="AH30" s="123" t="s">
        <v>110</v>
      </c>
      <c r="AI30" s="250"/>
      <c r="AJ30" s="250"/>
      <c r="AK30" s="250"/>
      <c r="AL30" s="256"/>
      <c r="AM30" s="250"/>
      <c r="AN30" s="250"/>
      <c r="AO30" s="250"/>
    </row>
    <row r="31" spans="1:41" ht="71.25" customHeight="1" x14ac:dyDescent="0.2">
      <c r="A31" s="251"/>
      <c r="B31" s="252"/>
      <c r="C31" s="253"/>
      <c r="D31" s="253"/>
      <c r="E31" s="425"/>
      <c r="F31" s="429"/>
      <c r="G31" s="253"/>
      <c r="H31" s="253"/>
      <c r="I31" s="250"/>
      <c r="J31" s="250"/>
      <c r="K31" s="256"/>
      <c r="L31" s="272"/>
      <c r="M31" s="266"/>
      <c r="N31" s="274"/>
      <c r="O31" s="277">
        <f>IF(NOT(ISERROR(MATCH(N31,_xlfn.ANCHORARRAY(D42),0))),M44&amp;"Por favor no seleccionar los criterios de impacto",N31)</f>
        <v>0</v>
      </c>
      <c r="P31" s="276"/>
      <c r="Q31" s="277"/>
      <c r="R31" s="280"/>
      <c r="S31" s="146">
        <v>4</v>
      </c>
      <c r="T31" s="172" t="s">
        <v>154</v>
      </c>
      <c r="U31" s="117" t="str">
        <f t="shared" si="25"/>
        <v>Probabilidad</v>
      </c>
      <c r="V31" s="118" t="s">
        <v>95</v>
      </c>
      <c r="W31" s="118" t="s">
        <v>96</v>
      </c>
      <c r="X31" s="119" t="str">
        <f t="shared" si="26"/>
        <v>40%</v>
      </c>
      <c r="Y31" s="118" t="s">
        <v>97</v>
      </c>
      <c r="Z31" s="118" t="s">
        <v>98</v>
      </c>
      <c r="AA31" s="118" t="s">
        <v>99</v>
      </c>
      <c r="AB31" s="120">
        <f>IFERROR(IF(AND(U30="Probabilidad",U31="Probabilidad"),(AD30-(+AD30*X31)),IF(AND(U30="Impacto",U31="Probabilidad"),(AD29-(+AD29*X31)),IF(U31="Impacto",AD30,""))),"")</f>
        <v>0.1764</v>
      </c>
      <c r="AC31" s="121" t="str">
        <f t="shared" si="33"/>
        <v>Muy Baja</v>
      </c>
      <c r="AD31" s="119">
        <f t="shared" si="29"/>
        <v>0.1764</v>
      </c>
      <c r="AE31" s="121" t="str">
        <f t="shared" si="34"/>
        <v>Moderado</v>
      </c>
      <c r="AF31" s="119">
        <f>IFERROR(IF(AND(U30="Impacto",U31="Impacto"),(AF30-(+AF30*X31)),IF(AND(U30="Probabilidad",U31="Impacto"),(AF29-(+AF29*X31)),IF(U31="Probabilidad",AF30,""))),"")</f>
        <v>0.6</v>
      </c>
      <c r="AG31" s="122" t="str">
        <f t="shared" si="32"/>
        <v>Moderado</v>
      </c>
      <c r="AH31" s="123" t="s">
        <v>110</v>
      </c>
      <c r="AI31" s="247"/>
      <c r="AJ31" s="247"/>
      <c r="AK31" s="247"/>
      <c r="AL31" s="257"/>
      <c r="AM31" s="247"/>
      <c r="AN31" s="247"/>
      <c r="AO31" s="247"/>
    </row>
    <row r="32" spans="1:41" ht="9.75" customHeight="1" x14ac:dyDescent="0.2">
      <c r="A32" s="251"/>
      <c r="B32" s="252"/>
      <c r="C32" s="253"/>
      <c r="D32" s="253"/>
      <c r="E32" s="425"/>
      <c r="F32" s="429"/>
      <c r="G32" s="253"/>
      <c r="H32" s="253"/>
      <c r="I32" s="250"/>
      <c r="J32" s="250"/>
      <c r="K32" s="256"/>
      <c r="L32" s="272"/>
      <c r="M32" s="266"/>
      <c r="N32" s="274"/>
      <c r="O32" s="277">
        <f>IF(NOT(ISERROR(MATCH(N32,_xlfn.ANCHORARRAY(D43),0))),M45&amp;"Por favor no seleccionar los criterios de impacto",N32)</f>
        <v>0</v>
      </c>
      <c r="P32" s="276"/>
      <c r="Q32" s="277"/>
      <c r="R32" s="280"/>
      <c r="S32" s="146">
        <v>5</v>
      </c>
      <c r="T32" s="127"/>
      <c r="U32" s="117" t="str">
        <f t="shared" si="25"/>
        <v/>
      </c>
      <c r="V32" s="118"/>
      <c r="W32" s="118"/>
      <c r="X32" s="119" t="str">
        <f t="shared" si="26"/>
        <v/>
      </c>
      <c r="Y32" s="118"/>
      <c r="Z32" s="118"/>
      <c r="AA32" s="118"/>
      <c r="AB32" s="120" t="str">
        <f>IFERROR(IF(AND(U31="Probabilidad",U32="Probabilidad"),(AD31-(+AD31*X32)),IF(AND(U31="Impacto",U32="Probabilidad"),(AD30-(+AD30*X32)),IF(U32="Impacto",AD31,""))),"")</f>
        <v/>
      </c>
      <c r="AC32" s="121" t="str">
        <f t="shared" si="33"/>
        <v/>
      </c>
      <c r="AD32" s="119" t="str">
        <f t="shared" si="29"/>
        <v/>
      </c>
      <c r="AE32" s="121" t="str">
        <f t="shared" si="34"/>
        <v/>
      </c>
      <c r="AF32" s="119" t="str">
        <f>IFERROR(IF(AND(U31="Impacto",U32="Impacto"),(AF31-(+AF31*X32)),IF(AND(U31="Probabilidad",U32="Impacto"),(AF30-(+AF30*X32)),IF(U32="Probabilidad",AF31,""))),"")</f>
        <v/>
      </c>
      <c r="AG32" s="122" t="str">
        <f t="shared" si="32"/>
        <v/>
      </c>
      <c r="AH32" s="123"/>
      <c r="AI32" s="114"/>
      <c r="AJ32" s="124"/>
      <c r="AK32" s="124"/>
      <c r="AL32" s="124"/>
      <c r="AM32" s="124"/>
      <c r="AN32" s="124"/>
      <c r="AO32" s="124"/>
    </row>
    <row r="33" spans="1:41" ht="9.75" customHeight="1" x14ac:dyDescent="0.2">
      <c r="A33" s="251"/>
      <c r="B33" s="252"/>
      <c r="C33" s="253"/>
      <c r="D33" s="253"/>
      <c r="E33" s="426"/>
      <c r="F33" s="430"/>
      <c r="G33" s="253"/>
      <c r="H33" s="253"/>
      <c r="I33" s="247"/>
      <c r="J33" s="247"/>
      <c r="K33" s="257"/>
      <c r="L33" s="273"/>
      <c r="M33" s="267"/>
      <c r="N33" s="274"/>
      <c r="O33" s="277">
        <f>IF(NOT(ISERROR(MATCH(N33,_xlfn.ANCHORARRAY(D44),0))),M46&amp;"Por favor no seleccionar los criterios de impacto",N33)</f>
        <v>0</v>
      </c>
      <c r="P33" s="276"/>
      <c r="Q33" s="277"/>
      <c r="R33" s="280"/>
      <c r="S33" s="146">
        <v>6</v>
      </c>
      <c r="T33" s="127"/>
      <c r="U33" s="117" t="str">
        <f t="shared" si="25"/>
        <v/>
      </c>
      <c r="V33" s="118"/>
      <c r="W33" s="118"/>
      <c r="X33" s="119" t="str">
        <f t="shared" si="26"/>
        <v/>
      </c>
      <c r="Y33" s="118"/>
      <c r="Z33" s="118"/>
      <c r="AA33" s="118"/>
      <c r="AB33" s="120" t="str">
        <f>IFERROR(IF(AND(U32="Probabilidad",U33="Probabilidad"),(AD32-(+AD32*X33)),IF(AND(U32="Impacto",U33="Probabilidad"),(AD31-(+AD31*X33)),IF(U33="Impacto",AD32,""))),"")</f>
        <v/>
      </c>
      <c r="AC33" s="121" t="str">
        <f t="shared" si="33"/>
        <v/>
      </c>
      <c r="AD33" s="119" t="str">
        <f t="shared" si="29"/>
        <v/>
      </c>
      <c r="AE33" s="121" t="str">
        <f t="shared" si="34"/>
        <v/>
      </c>
      <c r="AF33" s="119" t="str">
        <f>IFERROR(IF(AND(U32="Impacto",U33="Impacto"),(AF32-(+AF32*X33)),IF(AND(U32="Probabilidad",U33="Impacto"),(AF31-(+AF31*X33)),IF(U33="Probabilidad",AF32,""))),"")</f>
        <v/>
      </c>
      <c r="AG33" s="122" t="str">
        <f t="shared" si="32"/>
        <v/>
      </c>
      <c r="AH33" s="123"/>
      <c r="AI33" s="114"/>
      <c r="AJ33" s="124"/>
      <c r="AK33" s="124"/>
      <c r="AL33" s="124"/>
      <c r="AM33" s="124"/>
      <c r="AN33" s="124"/>
      <c r="AO33" s="124"/>
    </row>
    <row r="34" spans="1:41" s="147" customFormat="1" ht="86.25" customHeight="1" x14ac:dyDescent="0.25">
      <c r="A34" s="251">
        <v>5</v>
      </c>
      <c r="B34" s="252" t="s">
        <v>141</v>
      </c>
      <c r="C34" s="253" t="s">
        <v>128</v>
      </c>
      <c r="D34" s="246" t="s">
        <v>155</v>
      </c>
      <c r="E34" s="427" t="s">
        <v>156</v>
      </c>
      <c r="F34" s="431" t="s">
        <v>976</v>
      </c>
      <c r="G34" s="253" t="s">
        <v>89</v>
      </c>
      <c r="H34" s="253" t="s">
        <v>90</v>
      </c>
      <c r="I34" s="253" t="s">
        <v>142</v>
      </c>
      <c r="J34" s="253"/>
      <c r="K34" s="275">
        <v>40</v>
      </c>
      <c r="L34" s="276" t="str">
        <f>IF(K34&lt;=0,"",IF(K34&lt;=2,"Muy Baja",IF(K34&lt;=24,"Baja",IF(K34&lt;=500,"Media",IF(K34&lt;=5000,"Alta","Muy Alta")))))</f>
        <v>Media</v>
      </c>
      <c r="M34" s="277">
        <f>IF(L34="","",IF(L34="Muy Baja",0.2,IF(L34="Baja",0.4,IF(L34="Media",0.6,IF(L34="Alta",0.8,IF(L34="Muy Alta",1,))))))</f>
        <v>0.6</v>
      </c>
      <c r="N34" s="274" t="s">
        <v>93</v>
      </c>
      <c r="O34" s="277" t="str">
        <f>IF(NOT(ISERROR(MATCH(N34,'[3]Tabla Impacto'!$B$222:$B$224,0))),'[3]Tabla Impacto'!$F$224&amp;"Por favor no seleccionar los criterios de impacto(Afectación Económica o presupuestal y Pérdida Reputacional)",N34)</f>
        <v xml:space="preserve">     El riesgo afecta la imagen de la entidad con algunos usuarios de relevancia frente al logro de los objetivos</v>
      </c>
      <c r="P34" s="276" t="str">
        <f>IF(OR(O34='[3]Tabla Impacto'!$C$12,O34='[3]Tabla Impacto'!$D$12),"Leve",IF(OR(O34='[3]Tabla Impacto'!$C$13,O34='[3]Tabla Impacto'!$D$13),"Menor",IF(OR(O34='[3]Tabla Impacto'!$C$14,O34='[3]Tabla Impacto'!$D$14),"Moderado",IF(OR(O34='[3]Tabla Impacto'!$C$15,O34='[3]Tabla Impacto'!$D$15),"Mayor",IF(OR(O34='[3]Tabla Impacto'!$C$16,O34='[3]Tabla Impacto'!$D$16),"Catastrófico","")))))</f>
        <v>Moderado</v>
      </c>
      <c r="Q34" s="277">
        <f>IF(P34="","",IF(P34="Leve",0.2,IF(P34="Menor",0.4,IF(P34="Moderado",0.6,IF(P34="Mayor",0.8,IF(P34="Catastrófico",1,))))))</f>
        <v>0.6</v>
      </c>
      <c r="R34" s="280" t="str">
        <f>IF(OR(AND(L34="Muy Baja",P34="Leve"),AND(L34="Muy Baja",P34="Menor"),AND(L34="Baja",P34="Leve")),"Bajo",IF(OR(AND(L34="Muy baja",P34="Moderado"),AND(L34="Baja",P34="Menor"),AND(L34="Baja",P34="Moderado"),AND(L34="Media",P34="Leve"),AND(L34="Media",P34="Menor"),AND(L34="Media",P34="Moderado"),AND(L34="Alta",P34="Leve"),AND(L34="Alta",P34="Menor")),"Moderado",IF(OR(AND(L34="Muy Baja",P34="Mayor"),AND(L34="Baja",P34="Mayor"),AND(L34="Media",P34="Mayor"),AND(L34="Alta",P34="Moderado"),AND(L34="Alta",P34="Mayor"),AND(L34="Muy Alta",P34="Leve"),AND(L34="Muy Alta",P34="Menor"),AND(L34="Muy Alta",P34="Moderado"),AND(L34="Muy Alta",P34="Mayor")),"Alto",IF(OR(AND(L34="Muy Baja",P34="Catastrófico"),AND(L34="Baja",P34="Catastrófico"),AND(L34="Media",P34="Catastrófico"),AND(L34="Alta",P34="Catastrófico"),AND(L34="Muy Alta",P34="Catastrófico")),"Extremo",""))))</f>
        <v>Moderado</v>
      </c>
      <c r="S34" s="146">
        <v>1</v>
      </c>
      <c r="T34" s="173" t="s">
        <v>977</v>
      </c>
      <c r="U34" s="117" t="str">
        <f t="shared" si="25"/>
        <v>Probabilidad</v>
      </c>
      <c r="V34" s="118" t="s">
        <v>95</v>
      </c>
      <c r="W34" s="118" t="s">
        <v>96</v>
      </c>
      <c r="X34" s="119" t="str">
        <f t="shared" si="26"/>
        <v>40%</v>
      </c>
      <c r="Y34" s="118" t="s">
        <v>97</v>
      </c>
      <c r="Z34" s="118" t="s">
        <v>98</v>
      </c>
      <c r="AA34" s="118" t="s">
        <v>99</v>
      </c>
      <c r="AB34" s="120">
        <f>IFERROR(IF(U34="Probabilidad",(M34-(+M34*X34)),IF(U34="Impacto",M34,"")),"")</f>
        <v>0.36</v>
      </c>
      <c r="AC34" s="121" t="str">
        <f>IFERROR(IF(AB34="","",IF(AB34&lt;=0.2,"Muy Baja",IF(AB34&lt;=0.4,"Baja",IF(AB34&lt;=0.6,"Media",IF(AB34&lt;=0.8,"Alta","Muy Alta"))))),"")</f>
        <v>Baja</v>
      </c>
      <c r="AD34" s="119">
        <f t="shared" si="29"/>
        <v>0.36</v>
      </c>
      <c r="AE34" s="121" t="str">
        <f>IFERROR(IF(AF34="","",IF(AF34&lt;=0.2,"Leve",IF(AF34&lt;=0.4,"Menor",IF(AF34&lt;=0.6,"Moderado",IF(AF34&lt;=0.8,"Mayor","Catastrófico"))))),"")</f>
        <v>Moderado</v>
      </c>
      <c r="AF34" s="119">
        <f>IFERROR(IF(U34="Impacto",(Q34-(+Q34*X34)),IF(U34="Probabilidad",Q34,"")),"")</f>
        <v>0.6</v>
      </c>
      <c r="AG34" s="122" t="str">
        <f t="shared" si="32"/>
        <v>Moderado</v>
      </c>
      <c r="AH34" s="123" t="s">
        <v>110</v>
      </c>
      <c r="AI34" s="114" t="s">
        <v>157</v>
      </c>
      <c r="AJ34" s="114" t="s">
        <v>158</v>
      </c>
      <c r="AK34" s="114" t="s">
        <v>159</v>
      </c>
      <c r="AL34" s="124" t="s">
        <v>978</v>
      </c>
      <c r="AM34" s="246" t="s">
        <v>160</v>
      </c>
      <c r="AN34" s="246" t="s">
        <v>161</v>
      </c>
      <c r="AO34" s="246" t="s">
        <v>162</v>
      </c>
    </row>
    <row r="35" spans="1:41" ht="86.25" customHeight="1" x14ac:dyDescent="0.2">
      <c r="A35" s="251"/>
      <c r="B35" s="252"/>
      <c r="C35" s="253"/>
      <c r="D35" s="250"/>
      <c r="E35" s="250"/>
      <c r="F35" s="411"/>
      <c r="G35" s="253"/>
      <c r="H35" s="253"/>
      <c r="I35" s="253"/>
      <c r="J35" s="253"/>
      <c r="K35" s="275"/>
      <c r="L35" s="276"/>
      <c r="M35" s="277"/>
      <c r="N35" s="274"/>
      <c r="O35" s="277">
        <f>IF(NOT(ISERROR(MATCH(N35,_xlfn.ANCHORARRAY(D46),0))),M48&amp;"Por favor no seleccionar los criterios de impacto",N35)</f>
        <v>0</v>
      </c>
      <c r="P35" s="276"/>
      <c r="Q35" s="277"/>
      <c r="R35" s="280"/>
      <c r="S35" s="146">
        <v>2</v>
      </c>
      <c r="T35" s="173" t="s">
        <v>979</v>
      </c>
      <c r="U35" s="117" t="str">
        <f t="shared" si="25"/>
        <v>Probabilidad</v>
      </c>
      <c r="V35" s="118" t="s">
        <v>95</v>
      </c>
      <c r="W35" s="118" t="s">
        <v>96</v>
      </c>
      <c r="X35" s="119" t="str">
        <f t="shared" si="26"/>
        <v>40%</v>
      </c>
      <c r="Y35" s="118" t="s">
        <v>97</v>
      </c>
      <c r="Z35" s="118" t="s">
        <v>98</v>
      </c>
      <c r="AA35" s="118" t="s">
        <v>99</v>
      </c>
      <c r="AB35" s="120">
        <f>IFERROR(IF(AND(U34="Probabilidad",U35="Probabilidad"),(AD34-(+AD34*X35)),IF(U35="Probabilidad",(M34-(+M34*X35)),IF(U35="Impacto",AD34,""))),"")</f>
        <v>0.216</v>
      </c>
      <c r="AC35" s="121" t="str">
        <f t="shared" ref="AC35:AC39" si="35">IFERROR(IF(AB35="","",IF(AB35&lt;=0.2,"Muy Baja",IF(AB35&lt;=0.4,"Baja",IF(AB35&lt;=0.6,"Media",IF(AB35&lt;=0.8,"Alta","Muy Alta"))))),"")</f>
        <v>Baja</v>
      </c>
      <c r="AD35" s="119">
        <f t="shared" si="29"/>
        <v>0.216</v>
      </c>
      <c r="AE35" s="121" t="str">
        <f t="shared" ref="AE35:AE39" si="36">IFERROR(IF(AF35="","",IF(AF35&lt;=0.2,"Leve",IF(AF35&lt;=0.4,"Menor",IF(AF35&lt;=0.6,"Moderado",IF(AF35&lt;=0.8,"Mayor","Catastrófico"))))),"")</f>
        <v>Moderado</v>
      </c>
      <c r="AF35" s="119">
        <f>IFERROR(IF(AND(U34="Impacto",U35="Impacto"),(AF34-(+AF34*X35)),IF(U35="Impacto",($R$13-(+$R$13*X35)),IF(U35="Probabilidad",AF34,""))),"")</f>
        <v>0.6</v>
      </c>
      <c r="AG35" s="122" t="str">
        <f t="shared" si="32"/>
        <v>Moderado</v>
      </c>
      <c r="AH35" s="123" t="s">
        <v>110</v>
      </c>
      <c r="AI35" s="114" t="s">
        <v>163</v>
      </c>
      <c r="AJ35" s="124" t="s">
        <v>158</v>
      </c>
      <c r="AK35" s="114" t="s">
        <v>164</v>
      </c>
      <c r="AL35" s="124" t="s">
        <v>165</v>
      </c>
      <c r="AM35" s="247"/>
      <c r="AN35" s="247"/>
      <c r="AO35" s="247"/>
    </row>
    <row r="36" spans="1:41" ht="11.25" customHeight="1" x14ac:dyDescent="0.2">
      <c r="A36" s="251"/>
      <c r="B36" s="252"/>
      <c r="C36" s="253"/>
      <c r="D36" s="250"/>
      <c r="E36" s="250"/>
      <c r="F36" s="411"/>
      <c r="G36" s="253"/>
      <c r="H36" s="253"/>
      <c r="I36" s="253"/>
      <c r="J36" s="253"/>
      <c r="K36" s="275"/>
      <c r="L36" s="276"/>
      <c r="M36" s="277"/>
      <c r="N36" s="274"/>
      <c r="O36" s="277">
        <f>IF(NOT(ISERROR(MATCH(N36,_xlfn.ANCHORARRAY(D47),0))),M49&amp;"Por favor no seleccionar los criterios de impacto",N36)</f>
        <v>0</v>
      </c>
      <c r="P36" s="276"/>
      <c r="Q36" s="277"/>
      <c r="R36" s="280"/>
      <c r="S36" s="146">
        <v>3</v>
      </c>
      <c r="T36" s="116"/>
      <c r="U36" s="117" t="str">
        <f t="shared" si="25"/>
        <v/>
      </c>
      <c r="V36" s="118"/>
      <c r="W36" s="118"/>
      <c r="X36" s="119" t="str">
        <f t="shared" si="26"/>
        <v/>
      </c>
      <c r="Y36" s="118"/>
      <c r="Z36" s="118"/>
      <c r="AA36" s="118"/>
      <c r="AB36" s="120" t="str">
        <f>IFERROR(IF(AND(U35="Probabilidad",U36="Probabilidad"),(AD35-(+AD35*X36)),IF(AND(U35="Impacto",U36="Probabilidad"),(AD34-(+AD34*X36)),IF(U36="Impacto",AD35,""))),"")</f>
        <v/>
      </c>
      <c r="AC36" s="121" t="str">
        <f t="shared" si="35"/>
        <v/>
      </c>
      <c r="AD36" s="119" t="str">
        <f t="shared" si="29"/>
        <v/>
      </c>
      <c r="AE36" s="121" t="str">
        <f t="shared" si="36"/>
        <v/>
      </c>
      <c r="AF36" s="119" t="str">
        <f t="shared" ref="AF36:AF39" si="37">IFERROR(IF(AND(U35="Impacto",U36="Impacto"),(AF35-(+AF35*X36)),IF(AND(U35="Probabilidad",U36="Impacto"),(AF34-(+AF34*X36)),IF(U36="Probabilidad",AF35,""))),"")</f>
        <v/>
      </c>
      <c r="AG36" s="122" t="str">
        <f t="shared" si="32"/>
        <v/>
      </c>
      <c r="AH36" s="123"/>
      <c r="AI36" s="114"/>
      <c r="AJ36" s="124"/>
      <c r="AK36" s="124"/>
      <c r="AL36" s="124"/>
      <c r="AM36" s="114"/>
      <c r="AN36" s="114"/>
      <c r="AO36" s="114"/>
    </row>
    <row r="37" spans="1:41" ht="11.25" customHeight="1" x14ac:dyDescent="0.2">
      <c r="A37" s="251"/>
      <c r="B37" s="252"/>
      <c r="C37" s="253"/>
      <c r="D37" s="250"/>
      <c r="E37" s="250"/>
      <c r="F37" s="411"/>
      <c r="G37" s="253"/>
      <c r="H37" s="253"/>
      <c r="I37" s="253"/>
      <c r="J37" s="253"/>
      <c r="K37" s="275"/>
      <c r="L37" s="276"/>
      <c r="M37" s="277"/>
      <c r="N37" s="274"/>
      <c r="O37" s="277">
        <f>IF(NOT(ISERROR(MATCH(N37,_xlfn.ANCHORARRAY(D48),0))),M50&amp;"Por favor no seleccionar los criterios de impacto",N37)</f>
        <v>0</v>
      </c>
      <c r="P37" s="276"/>
      <c r="Q37" s="277"/>
      <c r="R37" s="280"/>
      <c r="S37" s="146">
        <v>4</v>
      </c>
      <c r="T37" s="115"/>
      <c r="U37" s="117" t="str">
        <f t="shared" si="25"/>
        <v/>
      </c>
      <c r="V37" s="118"/>
      <c r="W37" s="118"/>
      <c r="X37" s="119" t="str">
        <f t="shared" si="26"/>
        <v/>
      </c>
      <c r="Y37" s="118"/>
      <c r="Z37" s="118"/>
      <c r="AA37" s="118"/>
      <c r="AB37" s="120" t="str">
        <f>IFERROR(IF(AND(U36="Probabilidad",U37="Probabilidad"),(AD36-(+AD36*X37)),IF(AND(U36="Impacto",U37="Probabilidad"),(AD35-(+AD35*X37)),IF(U37="Impacto",AD36,""))),"")</f>
        <v/>
      </c>
      <c r="AC37" s="121" t="str">
        <f t="shared" si="35"/>
        <v/>
      </c>
      <c r="AD37" s="119" t="str">
        <f t="shared" si="29"/>
        <v/>
      </c>
      <c r="AE37" s="121" t="str">
        <f t="shared" si="36"/>
        <v/>
      </c>
      <c r="AF37" s="119" t="str">
        <f t="shared" si="37"/>
        <v/>
      </c>
      <c r="AG37" s="122" t="str">
        <f t="shared" si="32"/>
        <v/>
      </c>
      <c r="AH37" s="123"/>
      <c r="AI37" s="114"/>
      <c r="AJ37" s="124"/>
      <c r="AK37" s="124"/>
      <c r="AL37" s="124"/>
      <c r="AM37" s="114"/>
      <c r="AN37" s="114"/>
      <c r="AO37" s="114"/>
    </row>
    <row r="38" spans="1:41" ht="11.25" customHeight="1" x14ac:dyDescent="0.2">
      <c r="A38" s="251"/>
      <c r="B38" s="252"/>
      <c r="C38" s="253"/>
      <c r="D38" s="250"/>
      <c r="E38" s="250"/>
      <c r="F38" s="411"/>
      <c r="G38" s="253"/>
      <c r="H38" s="253"/>
      <c r="I38" s="253"/>
      <c r="J38" s="253"/>
      <c r="K38" s="275"/>
      <c r="L38" s="276"/>
      <c r="M38" s="277"/>
      <c r="N38" s="274"/>
      <c r="O38" s="277">
        <f>IF(NOT(ISERROR(MATCH(N38,_xlfn.ANCHORARRAY(D49),0))),M51&amp;"Por favor no seleccionar los criterios de impacto",N38)</f>
        <v>0</v>
      </c>
      <c r="P38" s="276"/>
      <c r="Q38" s="277"/>
      <c r="R38" s="280"/>
      <c r="S38" s="146">
        <v>5</v>
      </c>
      <c r="T38" s="115"/>
      <c r="U38" s="117" t="str">
        <f t="shared" si="25"/>
        <v/>
      </c>
      <c r="V38" s="118"/>
      <c r="W38" s="118"/>
      <c r="X38" s="119" t="str">
        <f t="shared" si="26"/>
        <v/>
      </c>
      <c r="Y38" s="118"/>
      <c r="Z38" s="118"/>
      <c r="AA38" s="118"/>
      <c r="AB38" s="120" t="str">
        <f>IFERROR(IF(AND(U37="Probabilidad",U38="Probabilidad"),(AD37-(+AD37*X38)),IF(AND(U37="Impacto",U38="Probabilidad"),(AD36-(+AD36*X38)),IF(U38="Impacto",AD37,""))),"")</f>
        <v/>
      </c>
      <c r="AC38" s="121" t="str">
        <f t="shared" si="35"/>
        <v/>
      </c>
      <c r="AD38" s="119" t="str">
        <f t="shared" si="29"/>
        <v/>
      </c>
      <c r="AE38" s="121" t="str">
        <f t="shared" si="36"/>
        <v/>
      </c>
      <c r="AF38" s="119" t="str">
        <f t="shared" si="37"/>
        <v/>
      </c>
      <c r="AG38" s="122" t="str">
        <f t="shared" si="32"/>
        <v/>
      </c>
      <c r="AH38" s="123"/>
      <c r="AI38" s="114"/>
      <c r="AJ38" s="124"/>
      <c r="AK38" s="124"/>
      <c r="AL38" s="124"/>
      <c r="AM38" s="114"/>
      <c r="AN38" s="114"/>
      <c r="AO38" s="114"/>
    </row>
    <row r="39" spans="1:41" ht="11.25" customHeight="1" x14ac:dyDescent="0.2">
      <c r="A39" s="251"/>
      <c r="B39" s="252"/>
      <c r="C39" s="253"/>
      <c r="D39" s="247"/>
      <c r="E39" s="247"/>
      <c r="F39" s="412"/>
      <c r="G39" s="253"/>
      <c r="H39" s="253"/>
      <c r="I39" s="253"/>
      <c r="J39" s="253"/>
      <c r="K39" s="275"/>
      <c r="L39" s="276"/>
      <c r="M39" s="277"/>
      <c r="N39" s="274"/>
      <c r="O39" s="277">
        <f>IF(NOT(ISERROR(MATCH(N39,_xlfn.ANCHORARRAY(D50),0))),M52&amp;"Por favor no seleccionar los criterios de impacto",N39)</f>
        <v>0</v>
      </c>
      <c r="P39" s="276"/>
      <c r="Q39" s="277"/>
      <c r="R39" s="280"/>
      <c r="S39" s="146">
        <v>6</v>
      </c>
      <c r="T39" s="116"/>
      <c r="U39" s="117" t="str">
        <f t="shared" si="25"/>
        <v/>
      </c>
      <c r="V39" s="118"/>
      <c r="W39" s="118"/>
      <c r="X39" s="119" t="str">
        <f t="shared" si="26"/>
        <v/>
      </c>
      <c r="Y39" s="118"/>
      <c r="Z39" s="118"/>
      <c r="AA39" s="118"/>
      <c r="AB39" s="120" t="str">
        <f>IFERROR(IF(AND(U38="Probabilidad",U39="Probabilidad"),(AD38-(+AD38*X39)),IF(AND(U38="Impacto",U39="Probabilidad"),(AD37-(+AD37*X39)),IF(U39="Impacto",AD38,""))),"")</f>
        <v/>
      </c>
      <c r="AC39" s="121" t="str">
        <f t="shared" si="35"/>
        <v/>
      </c>
      <c r="AD39" s="119" t="str">
        <f t="shared" si="29"/>
        <v/>
      </c>
      <c r="AE39" s="121" t="str">
        <f t="shared" si="36"/>
        <v/>
      </c>
      <c r="AF39" s="119" t="str">
        <f t="shared" si="37"/>
        <v/>
      </c>
      <c r="AG39" s="122" t="str">
        <f t="shared" si="32"/>
        <v/>
      </c>
      <c r="AH39" s="123"/>
      <c r="AI39" s="114"/>
      <c r="AJ39" s="124"/>
      <c r="AK39" s="124"/>
      <c r="AL39" s="124"/>
      <c r="AM39" s="114"/>
      <c r="AN39" s="114"/>
      <c r="AO39" s="114"/>
    </row>
    <row r="40" spans="1:41" s="147" customFormat="1" ht="90.75" customHeight="1" x14ac:dyDescent="0.25">
      <c r="A40" s="251">
        <v>6</v>
      </c>
      <c r="B40" s="252" t="s">
        <v>141</v>
      </c>
      <c r="C40" s="246" t="s">
        <v>128</v>
      </c>
      <c r="D40" s="246" t="s">
        <v>166</v>
      </c>
      <c r="E40" s="246" t="s">
        <v>980</v>
      </c>
      <c r="F40" s="410" t="s">
        <v>981</v>
      </c>
      <c r="G40" s="246" t="s">
        <v>89</v>
      </c>
      <c r="H40" s="246" t="s">
        <v>116</v>
      </c>
      <c r="I40" s="253" t="s">
        <v>142</v>
      </c>
      <c r="J40" s="253"/>
      <c r="K40" s="275">
        <v>365</v>
      </c>
      <c r="L40" s="276" t="str">
        <f>IF(K40&lt;=0,"",IF(K40&lt;=2,"Muy Baja",IF(K40&lt;=24,"Baja",IF(K40&lt;=500,"Media",IF(K40&lt;=5000,"Alta","Muy Alta")))))</f>
        <v>Media</v>
      </c>
      <c r="M40" s="277">
        <f>IF(L40="","",IF(L40="Muy Baja",0.2,IF(L40="Baja",0.4,IF(L40="Media",0.6,IF(L40="Alta",0.8,IF(L40="Muy Alta",1,))))))</f>
        <v>0.6</v>
      </c>
      <c r="N40" s="274" t="s">
        <v>93</v>
      </c>
      <c r="O40" s="277" t="str">
        <f>IF(NOT(ISERROR(MATCH(N40,'[3]Tabla Impacto'!$B$222:$B$224,0))),'[3]Tabla Impacto'!$F$224&amp;"Por favor no seleccionar los criterios de impacto(Afectación Económica o presupuestal y Pérdida Reputacional)",N40)</f>
        <v xml:space="preserve">     El riesgo afecta la imagen de la entidad con algunos usuarios de relevancia frente al logro de los objetivos</v>
      </c>
      <c r="P40" s="276" t="str">
        <f>IF(OR(O40='[3]Tabla Impacto'!$C$12,O40='[3]Tabla Impacto'!$D$12),"Leve",IF(OR(O40='[3]Tabla Impacto'!$C$13,O40='[3]Tabla Impacto'!$D$13),"Menor",IF(OR(O40='[3]Tabla Impacto'!$C$14,O40='[3]Tabla Impacto'!$D$14),"Moderado",IF(OR(O40='[3]Tabla Impacto'!$C$15,O40='[3]Tabla Impacto'!$D$15),"Mayor",IF(OR(O40='[3]Tabla Impacto'!$C$16,O40='[3]Tabla Impacto'!$D$16),"Catastrófico","")))))</f>
        <v>Moderado</v>
      </c>
      <c r="Q40" s="277">
        <f>IF(P40="","",IF(P40="Leve",0.2,IF(P40="Menor",0.4,IF(P40="Moderado",0.6,IF(P40="Mayor",0.8,IF(P40="Catastrófico",1,))))))</f>
        <v>0.6</v>
      </c>
      <c r="R40" s="280" t="str">
        <f>IF(OR(AND(L40="Muy Baja",P40="Leve"),AND(L40="Muy Baja",P40="Menor"),AND(L40="Baja",P40="Leve")),"Bajo",IF(OR(AND(L40="Muy baja",P40="Moderado"),AND(L40="Baja",P40="Menor"),AND(L40="Baja",P40="Moderado"),AND(L40="Media",P40="Leve"),AND(L40="Media",P40="Menor"),AND(L40="Media",P40="Moderado"),AND(L40="Alta",P40="Leve"),AND(L40="Alta",P40="Menor")),"Moderado",IF(OR(AND(L40="Muy Baja",P40="Mayor"),AND(L40="Baja",P40="Mayor"),AND(L40="Media",P40="Mayor"),AND(L40="Alta",P40="Moderado"),AND(L40="Alta",P40="Mayor"),AND(L40="Muy Alta",P40="Leve"),AND(L40="Muy Alta",P40="Menor"),AND(L40="Muy Alta",P40="Moderado"),AND(L40="Muy Alta",P40="Mayor")),"Alto",IF(OR(AND(L40="Muy Baja",P40="Catastrófico"),AND(L40="Baja",P40="Catastrófico"),AND(L40="Media",P40="Catastrófico"),AND(L40="Alta",P40="Catastrófico"),AND(L40="Muy Alta",P40="Catastrófico")),"Extremo",""))))</f>
        <v>Moderado</v>
      </c>
      <c r="S40" s="146">
        <v>1</v>
      </c>
      <c r="T40" s="173" t="s">
        <v>982</v>
      </c>
      <c r="U40" s="117" t="str">
        <f t="shared" si="25"/>
        <v>Probabilidad</v>
      </c>
      <c r="V40" s="118" t="s">
        <v>95</v>
      </c>
      <c r="W40" s="118" t="s">
        <v>96</v>
      </c>
      <c r="X40" s="119" t="str">
        <f t="shared" si="26"/>
        <v>40%</v>
      </c>
      <c r="Y40" s="118" t="s">
        <v>97</v>
      </c>
      <c r="Z40" s="118" t="s">
        <v>98</v>
      </c>
      <c r="AA40" s="118" t="s">
        <v>99</v>
      </c>
      <c r="AB40" s="120">
        <f>IFERROR(IF(U40="Probabilidad",(M40-(+M40*X40)),IF(U40="Impacto",M40,"")),"")</f>
        <v>0.36</v>
      </c>
      <c r="AC40" s="121" t="str">
        <f>IFERROR(IF(AB40="","",IF(AB40&lt;=0.2,"Muy Baja",IF(AB40&lt;=0.4,"Baja",IF(AB40&lt;=0.6,"Media",IF(AB40&lt;=0.8,"Alta","Muy Alta"))))),"")</f>
        <v>Baja</v>
      </c>
      <c r="AD40" s="119">
        <f t="shared" si="29"/>
        <v>0.36</v>
      </c>
      <c r="AE40" s="121" t="str">
        <f>IFERROR(IF(AF40="","",IF(AF40&lt;=0.2,"Leve",IF(AF40&lt;=0.4,"Menor",IF(AF40&lt;=0.6,"Moderado",IF(AF40&lt;=0.8,"Mayor","Catastrófico"))))),"")</f>
        <v>Moderado</v>
      </c>
      <c r="AF40" s="119">
        <f>IFERROR(IF(U40="Impacto",(Q40-(+Q40*X40)),IF(U40="Probabilidad",Q40,"")),"")</f>
        <v>0.6</v>
      </c>
      <c r="AG40" s="122" t="str">
        <f t="shared" si="32"/>
        <v>Moderado</v>
      </c>
      <c r="AH40" s="123" t="s">
        <v>110</v>
      </c>
      <c r="AI40" s="246" t="s">
        <v>983</v>
      </c>
      <c r="AJ40" s="246" t="s">
        <v>167</v>
      </c>
      <c r="AK40" s="246" t="s">
        <v>984</v>
      </c>
      <c r="AL40" s="248" t="s">
        <v>198</v>
      </c>
      <c r="AM40" s="246" t="s">
        <v>169</v>
      </c>
      <c r="AN40" s="246" t="s">
        <v>170</v>
      </c>
      <c r="AO40" s="246" t="s">
        <v>167</v>
      </c>
    </row>
    <row r="41" spans="1:41" ht="90.75" customHeight="1" x14ac:dyDescent="0.2">
      <c r="A41" s="251"/>
      <c r="B41" s="252"/>
      <c r="C41" s="250"/>
      <c r="D41" s="250"/>
      <c r="E41" s="250"/>
      <c r="F41" s="411"/>
      <c r="G41" s="250"/>
      <c r="H41" s="250"/>
      <c r="I41" s="253"/>
      <c r="J41" s="253"/>
      <c r="K41" s="275"/>
      <c r="L41" s="276"/>
      <c r="M41" s="277"/>
      <c r="N41" s="274"/>
      <c r="O41" s="277">
        <f>IF(NOT(ISERROR(MATCH(N41,_xlfn.ANCHORARRAY(D52),0))),M54&amp;"Por favor no seleccionar los criterios de impacto",N41)</f>
        <v>0</v>
      </c>
      <c r="P41" s="276"/>
      <c r="Q41" s="277"/>
      <c r="R41" s="280"/>
      <c r="S41" s="146">
        <v>2</v>
      </c>
      <c r="T41" s="175" t="s">
        <v>985</v>
      </c>
      <c r="U41" s="117" t="str">
        <f t="shared" si="25"/>
        <v>Probabilidad</v>
      </c>
      <c r="V41" s="118" t="s">
        <v>95</v>
      </c>
      <c r="W41" s="118" t="s">
        <v>96</v>
      </c>
      <c r="X41" s="119" t="str">
        <f t="shared" si="26"/>
        <v>40%</v>
      </c>
      <c r="Y41" s="118" t="s">
        <v>97</v>
      </c>
      <c r="Z41" s="118" t="s">
        <v>98</v>
      </c>
      <c r="AA41" s="118" t="s">
        <v>99</v>
      </c>
      <c r="AB41" s="120">
        <f>IFERROR(IF(AND(U40="Probabilidad",U41="Probabilidad"),(AD40-(+AD40*X41)),IF(U41="Probabilidad",(M40-(+M40*X41)),IF(U41="Impacto",AD40,""))),"")</f>
        <v>0.216</v>
      </c>
      <c r="AC41" s="121" t="str">
        <f t="shared" ref="AC41:AC45" si="38">IFERROR(IF(AB41="","",IF(AB41&lt;=0.2,"Muy Baja",IF(AB41&lt;=0.4,"Baja",IF(AB41&lt;=0.6,"Media",IF(AB41&lt;=0.8,"Alta","Muy Alta"))))),"")</f>
        <v>Baja</v>
      </c>
      <c r="AD41" s="119">
        <f t="shared" si="29"/>
        <v>0.216</v>
      </c>
      <c r="AE41" s="121" t="str">
        <f t="shared" ref="AE41:AE45" si="39">IFERROR(IF(AF41="","",IF(AF41&lt;=0.2,"Leve",IF(AF41&lt;=0.4,"Menor",IF(AF41&lt;=0.6,"Moderado",IF(AF41&lt;=0.8,"Mayor","Catastrófico"))))),"")</f>
        <v>Moderado</v>
      </c>
      <c r="AF41" s="119">
        <f>IFERROR(IF(AND(U40="Impacto",U41="Impacto"),(AF40-(+AF40*X41)),IF(U41="Impacto",($R$13-(+$R$13*X41)),IF(U41="Probabilidad",AF40,""))),"")</f>
        <v>0.6</v>
      </c>
      <c r="AG41" s="122" t="str">
        <f t="shared" si="32"/>
        <v>Moderado</v>
      </c>
      <c r="AH41" s="123" t="s">
        <v>110</v>
      </c>
      <c r="AI41" s="247"/>
      <c r="AJ41" s="247"/>
      <c r="AK41" s="247"/>
      <c r="AL41" s="249"/>
      <c r="AM41" s="250"/>
      <c r="AN41" s="250"/>
      <c r="AO41" s="250"/>
    </row>
    <row r="42" spans="1:41" ht="8.25" customHeight="1" x14ac:dyDescent="0.2">
      <c r="A42" s="251"/>
      <c r="B42" s="252"/>
      <c r="C42" s="250"/>
      <c r="D42" s="250"/>
      <c r="E42" s="250"/>
      <c r="F42" s="411"/>
      <c r="G42" s="250"/>
      <c r="H42" s="250"/>
      <c r="I42" s="253"/>
      <c r="J42" s="253"/>
      <c r="K42" s="275"/>
      <c r="L42" s="276"/>
      <c r="M42" s="277"/>
      <c r="N42" s="274"/>
      <c r="O42" s="277">
        <f>IF(NOT(ISERROR(MATCH(N42,_xlfn.ANCHORARRAY(D53),0))),M55&amp;"Por favor no seleccionar los criterios de impacto",N42)</f>
        <v>0</v>
      </c>
      <c r="P42" s="276"/>
      <c r="Q42" s="277"/>
      <c r="R42" s="280"/>
      <c r="S42" s="146">
        <v>3</v>
      </c>
      <c r="T42" s="175"/>
      <c r="U42" s="117" t="str">
        <f t="shared" si="25"/>
        <v/>
      </c>
      <c r="V42" s="118"/>
      <c r="W42" s="118"/>
      <c r="X42" s="119" t="str">
        <f t="shared" si="26"/>
        <v/>
      </c>
      <c r="Y42" s="118"/>
      <c r="Z42" s="118"/>
      <c r="AA42" s="118"/>
      <c r="AB42" s="120" t="str">
        <f>IFERROR(IF(AND(U41="Probabilidad",U42="Probabilidad"),(AD41-(+AD41*X42)),IF(AND(U41="Impacto",U42="Probabilidad"),(AD40-(+AD40*X42)),IF(U42="Impacto",AD41,""))),"")</f>
        <v/>
      </c>
      <c r="AC42" s="121" t="str">
        <f t="shared" si="38"/>
        <v/>
      </c>
      <c r="AD42" s="119" t="str">
        <f t="shared" si="29"/>
        <v/>
      </c>
      <c r="AE42" s="121" t="str">
        <f t="shared" si="39"/>
        <v/>
      </c>
      <c r="AF42" s="119" t="str">
        <f>IFERROR(IF(AND(U41="Impacto",U42="Impacto"),(AF41-(+AF41*X42)),IF(AND(U41="Probabilidad",U42="Impacto"),(AF40-(+AF40*X42)),IF(U42="Probabilidad",AF41,""))),"")</f>
        <v/>
      </c>
      <c r="AG42" s="122" t="str">
        <f t="shared" si="32"/>
        <v/>
      </c>
      <c r="AH42" s="123"/>
      <c r="AI42" s="114"/>
      <c r="AJ42" s="124"/>
      <c r="AK42" s="124"/>
      <c r="AL42" s="125"/>
      <c r="AM42" s="206"/>
      <c r="AN42" s="206"/>
      <c r="AO42" s="206"/>
    </row>
    <row r="43" spans="1:41" ht="8.25" customHeight="1" x14ac:dyDescent="0.2">
      <c r="A43" s="251"/>
      <c r="B43" s="252"/>
      <c r="C43" s="250"/>
      <c r="D43" s="250"/>
      <c r="E43" s="250"/>
      <c r="F43" s="411"/>
      <c r="G43" s="250"/>
      <c r="H43" s="250"/>
      <c r="I43" s="253"/>
      <c r="J43" s="253"/>
      <c r="K43" s="275"/>
      <c r="L43" s="276"/>
      <c r="M43" s="277"/>
      <c r="N43" s="274"/>
      <c r="O43" s="277">
        <f>IF(NOT(ISERROR(MATCH(N43,_xlfn.ANCHORARRAY(D54),0))),M56&amp;"Por favor no seleccionar los criterios de impacto",N43)</f>
        <v>0</v>
      </c>
      <c r="P43" s="276"/>
      <c r="Q43" s="277"/>
      <c r="R43" s="280"/>
      <c r="S43" s="146">
        <v>4</v>
      </c>
      <c r="T43" s="115"/>
      <c r="U43" s="117" t="str">
        <f t="shared" si="25"/>
        <v/>
      </c>
      <c r="V43" s="118"/>
      <c r="W43" s="118"/>
      <c r="X43" s="119" t="str">
        <f t="shared" si="26"/>
        <v/>
      </c>
      <c r="Y43" s="118"/>
      <c r="Z43" s="118"/>
      <c r="AA43" s="118"/>
      <c r="AB43" s="120" t="str">
        <f>IFERROR(IF(AND(U42="Probabilidad",U43="Probabilidad"),(AD42-(+AD42*X43)),IF(AND(U42="Impacto",U43="Probabilidad"),(AD41-(+AD41*X43)),IF(U43="Impacto",AD42,""))),"")</f>
        <v/>
      </c>
      <c r="AC43" s="121" t="str">
        <f t="shared" si="38"/>
        <v/>
      </c>
      <c r="AD43" s="119" t="str">
        <f t="shared" si="29"/>
        <v/>
      </c>
      <c r="AE43" s="121" t="str">
        <f t="shared" si="39"/>
        <v/>
      </c>
      <c r="AF43" s="119" t="str">
        <f t="shared" ref="AF43:AF45" si="40">IFERROR(IF(AND(U42="Impacto",U43="Impacto"),(AF42-(+AF42*X43)),IF(AND(U42="Probabilidad",U43="Impacto"),(AF41-(+AF41*X43)),IF(U43="Probabilidad",AF42,""))),"")</f>
        <v/>
      </c>
      <c r="AG43" s="122" t="str">
        <f t="shared" si="32"/>
        <v/>
      </c>
      <c r="AH43" s="123"/>
      <c r="AI43" s="114"/>
      <c r="AJ43" s="124"/>
      <c r="AK43" s="124"/>
      <c r="AL43" s="125"/>
      <c r="AM43" s="206"/>
      <c r="AN43" s="206"/>
      <c r="AO43" s="206"/>
    </row>
    <row r="44" spans="1:41" ht="8.25" customHeight="1" x14ac:dyDescent="0.2">
      <c r="A44" s="251"/>
      <c r="B44" s="252"/>
      <c r="C44" s="250"/>
      <c r="D44" s="250"/>
      <c r="E44" s="250"/>
      <c r="F44" s="411"/>
      <c r="G44" s="250"/>
      <c r="H44" s="250"/>
      <c r="I44" s="253"/>
      <c r="J44" s="253"/>
      <c r="K44" s="275"/>
      <c r="L44" s="276"/>
      <c r="M44" s="277"/>
      <c r="N44" s="274"/>
      <c r="O44" s="277">
        <f>IF(NOT(ISERROR(MATCH(N44,_xlfn.ANCHORARRAY(D55),0))),M57&amp;"Por favor no seleccionar los criterios de impacto",N44)</f>
        <v>0</v>
      </c>
      <c r="P44" s="276"/>
      <c r="Q44" s="277"/>
      <c r="R44" s="280"/>
      <c r="S44" s="146">
        <v>5</v>
      </c>
      <c r="T44" s="115"/>
      <c r="U44" s="117" t="str">
        <f t="shared" si="25"/>
        <v/>
      </c>
      <c r="V44" s="118"/>
      <c r="W44" s="118"/>
      <c r="X44" s="119" t="str">
        <f t="shared" si="26"/>
        <v/>
      </c>
      <c r="Y44" s="118"/>
      <c r="Z44" s="118"/>
      <c r="AA44" s="118"/>
      <c r="AB44" s="120" t="str">
        <f>IFERROR(IF(AND(U43="Probabilidad",U44="Probabilidad"),(AD43-(+AD43*X44)),IF(AND(U43="Impacto",U44="Probabilidad"),(AD42-(+AD42*X44)),IF(U44="Impacto",AD43,""))),"")</f>
        <v/>
      </c>
      <c r="AC44" s="121" t="str">
        <f t="shared" si="38"/>
        <v/>
      </c>
      <c r="AD44" s="119" t="str">
        <f t="shared" si="29"/>
        <v/>
      </c>
      <c r="AE44" s="121" t="str">
        <f t="shared" si="39"/>
        <v/>
      </c>
      <c r="AF44" s="119" t="str">
        <f t="shared" si="40"/>
        <v/>
      </c>
      <c r="AG44" s="122" t="str">
        <f t="shared" si="32"/>
        <v/>
      </c>
      <c r="AH44" s="123"/>
      <c r="AI44" s="114"/>
      <c r="AJ44" s="124"/>
      <c r="AK44" s="124"/>
      <c r="AL44" s="125"/>
      <c r="AM44" s="206"/>
      <c r="AN44" s="206"/>
      <c r="AO44" s="206"/>
    </row>
    <row r="45" spans="1:41" ht="8.25" customHeight="1" x14ac:dyDescent="0.2">
      <c r="A45" s="251"/>
      <c r="B45" s="252"/>
      <c r="C45" s="247"/>
      <c r="D45" s="247"/>
      <c r="E45" s="247"/>
      <c r="F45" s="412"/>
      <c r="G45" s="247"/>
      <c r="H45" s="247"/>
      <c r="I45" s="253"/>
      <c r="J45" s="253"/>
      <c r="K45" s="275"/>
      <c r="L45" s="276"/>
      <c r="M45" s="277"/>
      <c r="N45" s="274"/>
      <c r="O45" s="277">
        <f>IF(NOT(ISERROR(MATCH(N45,_xlfn.ANCHORARRAY(D56),0))),M58&amp;"Por favor no seleccionar los criterios de impacto",N45)</f>
        <v>0</v>
      </c>
      <c r="P45" s="276"/>
      <c r="Q45" s="277"/>
      <c r="R45" s="280"/>
      <c r="S45" s="146">
        <v>6</v>
      </c>
      <c r="T45" s="115"/>
      <c r="U45" s="117" t="str">
        <f t="shared" si="25"/>
        <v/>
      </c>
      <c r="V45" s="118"/>
      <c r="W45" s="118"/>
      <c r="X45" s="119" t="str">
        <f t="shared" si="26"/>
        <v/>
      </c>
      <c r="Y45" s="118"/>
      <c r="Z45" s="118"/>
      <c r="AA45" s="118"/>
      <c r="AB45" s="120" t="str">
        <f>IFERROR(IF(AND(U44="Probabilidad",U45="Probabilidad"),(AD44-(+AD44*X45)),IF(AND(U44="Impacto",U45="Probabilidad"),(AD43-(+AD43*X45)),IF(U45="Impacto",AD44,""))),"")</f>
        <v/>
      </c>
      <c r="AC45" s="121" t="str">
        <f t="shared" si="38"/>
        <v/>
      </c>
      <c r="AD45" s="119" t="str">
        <f t="shared" si="29"/>
        <v/>
      </c>
      <c r="AE45" s="121" t="str">
        <f t="shared" si="39"/>
        <v/>
      </c>
      <c r="AF45" s="119" t="str">
        <f t="shared" si="40"/>
        <v/>
      </c>
      <c r="AG45" s="122" t="str">
        <f t="shared" si="32"/>
        <v/>
      </c>
      <c r="AH45" s="123"/>
      <c r="AI45" s="114"/>
      <c r="AJ45" s="124"/>
      <c r="AK45" s="124"/>
      <c r="AL45" s="125"/>
      <c r="AM45" s="207"/>
      <c r="AN45" s="207"/>
      <c r="AO45" s="207"/>
    </row>
    <row r="46" spans="1:41" s="147" customFormat="1" ht="61.15" customHeight="1" x14ac:dyDescent="0.25">
      <c r="A46" s="251">
        <v>7</v>
      </c>
      <c r="B46" s="253" t="s">
        <v>171</v>
      </c>
      <c r="C46" s="253" t="s">
        <v>85</v>
      </c>
      <c r="D46" s="253" t="s">
        <v>172</v>
      </c>
      <c r="E46" s="246" t="s">
        <v>173</v>
      </c>
      <c r="F46" s="410" t="s">
        <v>174</v>
      </c>
      <c r="G46" s="253" t="s">
        <v>89</v>
      </c>
      <c r="H46" s="253" t="s">
        <v>90</v>
      </c>
      <c r="I46" s="253" t="s">
        <v>91</v>
      </c>
      <c r="J46" s="246" t="s">
        <v>175</v>
      </c>
      <c r="K46" s="275">
        <v>12</v>
      </c>
      <c r="L46" s="276" t="str">
        <f>IF(K46&lt;=0,"",IF(K46&lt;=2,"Muy Baja",IF(K46&lt;=24,"Baja",IF(K46&lt;=500,"Media",IF(K46&lt;=5000,"Alta","Muy Alta")))))</f>
        <v>Baja</v>
      </c>
      <c r="M46" s="277">
        <f>IF(L46="","",IF(L46="Muy Baja",0.2,IF(L46="Baja",0.4,IF(L46="Media",0.6,IF(L46="Alta",0.8,IF(L46="Muy Alta",1,))))))</f>
        <v>0.4</v>
      </c>
      <c r="N46" s="274" t="s">
        <v>176</v>
      </c>
      <c r="O46" s="277" t="str">
        <f>IF(NOT(ISERROR(MATCH(N46,'[4]Tabla Impacto'!$B$222:$B$224,0))),'[4]Tabla Impacto'!$F$224&amp;"Por favor no seleccionar los criterios de impacto(Afectación Económica o presupuestal y Pérdida Reputacional)",N46)</f>
        <v xml:space="preserve">     El riesgo afecta la imagen de la entidad internamente, de conocimiento general, nivel interno, de junta directiva y accionistas y/o de proveedores</v>
      </c>
      <c r="P46" s="276" t="str">
        <f>IF(OR(O46='[4]Tabla Impacto'!$C$12,O46='[4]Tabla Impacto'!$D$12),"Leve",IF(OR(O46='[4]Tabla Impacto'!$C$13,O46='[4]Tabla Impacto'!$D$13),"Menor",IF(OR(O46='[4]Tabla Impacto'!$C$14,O46='[4]Tabla Impacto'!$D$14),"Moderado",IF(OR(O46='[4]Tabla Impacto'!$C$15,O46='[4]Tabla Impacto'!$D$15),"Mayor",IF(OR(O46='[4]Tabla Impacto'!$C$16,O46='[4]Tabla Impacto'!$D$16),"Catastrófico","")))))</f>
        <v/>
      </c>
      <c r="Q46" s="277" t="str">
        <f>IF(P46="","",IF(P46="Leve",0.2,IF(P46="Menor",0.4,IF(P46="Moderado",0.6,IF(P46="Mayor",0.8,IF(P46="Catastrófico",1,))))))</f>
        <v/>
      </c>
      <c r="R46" s="280" t="str">
        <f>IF(OR(AND(L46="Muy Baja",P46="Leve"),AND(L46="Muy Baja",P46="Menor"),AND(L46="Baja",P46="Leve")),"Bajo",IF(OR(AND(L46="Muy baja",P46="Moderado"),AND(L46="Baja",P46="Menor"),AND(L46="Baja",P46="Moderado"),AND(L46="Media",P46="Leve"),AND(L46="Media",P46="Menor"),AND(L46="Media",P46="Moderado"),AND(L46="Alta",P46="Leve"),AND(L46="Alta",P46="Menor")),"Moderado",IF(OR(AND(L46="Muy Baja",P46="Mayor"),AND(L46="Baja",P46="Mayor"),AND(L46="Media",P46="Mayor"),AND(L46="Alta",P46="Moderado"),AND(L46="Alta",P46="Mayor"),AND(L46="Muy Alta",P46="Leve"),AND(L46="Muy Alta",P46="Menor"),AND(L46="Muy Alta",P46="Moderado"),AND(L46="Muy Alta",P46="Mayor")),"Alto",IF(OR(AND(L46="Muy Baja",P46="Catastrófico"),AND(L46="Baja",P46="Catastrófico"),AND(L46="Media",P46="Catastrófico"),AND(L46="Alta",P46="Catastrófico"),AND(L46="Muy Alta",P46="Catastrófico")),"Extremo",""))))</f>
        <v/>
      </c>
      <c r="S46" s="146">
        <v>1</v>
      </c>
      <c r="T46" s="127" t="s">
        <v>177</v>
      </c>
      <c r="U46" s="117" t="str">
        <f>IF(OR(V46="Preventivo",V46="Detectivo"),"Probabilidad",IF(V46="Correctivo","Impacto",""))</f>
        <v>Probabilidad</v>
      </c>
      <c r="V46" s="118" t="s">
        <v>108</v>
      </c>
      <c r="W46" s="118" t="s">
        <v>96</v>
      </c>
      <c r="X46" s="119" t="str">
        <f>IF(AND(V46="Preventivo",W46="Automático"),"50%",IF(AND(V46="Preventivo",W46="Manual"),"40%",IF(AND(V46="Detectivo",W46="Automático"),"40%",IF(AND(V46="Detectivo",W46="Manual"),"30%",IF(AND(V46="Correctivo",W46="Automático"),"35%",IF(AND(V46="Correctivo",W46="Manual"),"25%",""))))))</f>
        <v>30%</v>
      </c>
      <c r="Y46" s="118" t="s">
        <v>97</v>
      </c>
      <c r="Z46" s="118" t="s">
        <v>98</v>
      </c>
      <c r="AA46" s="118" t="s">
        <v>99</v>
      </c>
      <c r="AB46" s="120">
        <f>IFERROR(IF(U46="Probabilidad",(M46-(+M46*X46)),IF(U46="Impacto",M46,"")),"")</f>
        <v>0.28000000000000003</v>
      </c>
      <c r="AC46" s="121" t="str">
        <f>IFERROR(IF(AB46="","",IF(AB46&lt;=0.2,"Muy Baja",IF(AB46&lt;=0.4,"Baja",IF(AB46&lt;=0.6,"Media",IF(AB46&lt;=0.8,"Alta","Muy Alta"))))),"")</f>
        <v>Baja</v>
      </c>
      <c r="AD46" s="119">
        <f>+AB46</f>
        <v>0.28000000000000003</v>
      </c>
      <c r="AE46" s="121" t="str">
        <f t="shared" ref="AE46:AE51" si="41">IFERROR(IF(AF46="","",IF(AF46&lt;=0.2,"Leve",IF(AF46&lt;=0.4,"Menor",IF(AF46&lt;=0.6,"Moderado",IF(AF46&lt;=0.8,"Mayor","Catastrófico"))))),"")</f>
        <v/>
      </c>
      <c r="AF46" s="119" t="str">
        <f t="shared" ref="AF46" si="42">IFERROR(IF(U46="Impacto",(Q46-(+Q46*X46)),IF(U46="Probabilidad",Q46,"")),"")</f>
        <v/>
      </c>
      <c r="AG46" s="122" t="str">
        <f>IFERROR(IF(OR(AND(AC46="Muy Baja",AE46="Leve"),AND(AC46="Muy Baja",AE46="Menor"),AND(AC46="Baja",AE46="Leve")),"Bajo",IF(OR(AND(AC46="Muy baja",AE46="Moderado"),AND(AC46="Baja",AE46="Menor"),AND(AC46="Baja",AE46="Moderado"),AND(AC46="Media",AE46="Leve"),AND(AC46="Media",AE46="Menor"),AND(AC46="Media",AE46="Moderado"),AND(AC46="Alta",AE46="Leve"),AND(AC46="Alta",AE46="Menor")),"Moderado",IF(OR(AND(AC46="Muy Baja",AE46="Mayor"),AND(AC46="Baja",AE46="Mayor"),AND(AC46="Media",AE46="Mayor"),AND(AC46="Alta",AE46="Moderado"),AND(AC46="Alta",AE46="Mayor"),AND(AC46="Muy Alta",AE46="Leve"),AND(AC46="Muy Alta",AE46="Menor"),AND(AC46="Muy Alta",AE46="Moderado"),AND(AC46="Muy Alta",AE46="Mayor")),"Alto",IF(OR(AND(AC46="Muy Baja",AE46="Catastrófico"),AND(AC46="Baja",AE46="Catastrófico"),AND(AC46="Media",AE46="Catastrófico"),AND(AC46="Alta",AE46="Catastrófico"),AND(AC46="Muy Alta",AE46="Catastrófico")),"Extremo","")))),"")</f>
        <v/>
      </c>
      <c r="AH46" s="123" t="s">
        <v>110</v>
      </c>
      <c r="AI46" s="114" t="s">
        <v>178</v>
      </c>
      <c r="AJ46" s="114" t="s">
        <v>179</v>
      </c>
      <c r="AK46" s="114" t="s">
        <v>180</v>
      </c>
      <c r="AL46" s="125" t="s">
        <v>181</v>
      </c>
      <c r="AM46" s="196" t="s">
        <v>182</v>
      </c>
      <c r="AN46" s="196" t="s">
        <v>183</v>
      </c>
      <c r="AO46" s="197" t="s">
        <v>184</v>
      </c>
    </row>
    <row r="47" spans="1:41" ht="61.15" customHeight="1" x14ac:dyDescent="0.2">
      <c r="A47" s="251"/>
      <c r="B47" s="253"/>
      <c r="C47" s="253"/>
      <c r="D47" s="253"/>
      <c r="E47" s="250"/>
      <c r="F47" s="411"/>
      <c r="G47" s="253"/>
      <c r="H47" s="253"/>
      <c r="I47" s="253"/>
      <c r="J47" s="250"/>
      <c r="K47" s="275"/>
      <c r="L47" s="276"/>
      <c r="M47" s="277"/>
      <c r="N47" s="274"/>
      <c r="O47" s="277">
        <f>IF(NOT(ISERROR(MATCH(N47,_xlfn.ANCHORARRAY(D58),0))),M60&amp;"Por favor no seleccionar los criterios de impacto",N47)</f>
        <v>0</v>
      </c>
      <c r="P47" s="276"/>
      <c r="Q47" s="277"/>
      <c r="R47" s="280"/>
      <c r="S47" s="146">
        <v>2</v>
      </c>
      <c r="T47" s="115" t="s">
        <v>185</v>
      </c>
      <c r="U47" s="117" t="str">
        <f>IF(OR(V47="Preventivo",V47="Detectivo"),"Probabilidad",IF(V47="Correctivo","Impacto",""))</f>
        <v>Impacto</v>
      </c>
      <c r="V47" s="118" t="s">
        <v>186</v>
      </c>
      <c r="W47" s="118" t="s">
        <v>96</v>
      </c>
      <c r="X47" s="119" t="str">
        <f t="shared" ref="X47:X51" si="43">IF(AND(V47="Preventivo",W47="Automático"),"50%",IF(AND(V47="Preventivo",W47="Manual"),"40%",IF(AND(V47="Detectivo",W47="Automático"),"40%",IF(AND(V47="Detectivo",W47="Manual"),"30%",IF(AND(V47="Correctivo",W47="Automático"),"35%",IF(AND(V47="Correctivo",W47="Manual"),"25%",""))))))</f>
        <v>25%</v>
      </c>
      <c r="Y47" s="118" t="s">
        <v>97</v>
      </c>
      <c r="Z47" s="118" t="s">
        <v>98</v>
      </c>
      <c r="AA47" s="118" t="s">
        <v>99</v>
      </c>
      <c r="AB47" s="120">
        <f>IFERROR(IF(AND(U46="Probabilidad",U47="Probabilidad"),(AD46-(+AD46*X47)),IF(U47="Probabilidad",(M46-(+M46*X47)),IF(U47="Impacto",AD46,""))),"")</f>
        <v>0.28000000000000003</v>
      </c>
      <c r="AC47" s="121" t="str">
        <f t="shared" ref="AC47:AC51" si="44">IFERROR(IF(AB47="","",IF(AB47&lt;=0.2,"Muy Baja",IF(AB47&lt;=0.4,"Baja",IF(AB47&lt;=0.6,"Media",IF(AB47&lt;=0.8,"Alta","Muy Alta"))))),"")</f>
        <v>Baja</v>
      </c>
      <c r="AD47" s="119">
        <f t="shared" ref="AD47:AD51" si="45">+AB47</f>
        <v>0.28000000000000003</v>
      </c>
      <c r="AE47" s="121" t="str">
        <f t="shared" si="41"/>
        <v>Leve</v>
      </c>
      <c r="AF47" s="119">
        <f t="shared" ref="AF47" si="46">IFERROR(IF(AND(U46="Impacto",U47="Impacto"),(AF46-(+AF46*X47)),IF(U47="Impacto",($R$13-(+$R$13*X47)),IF(U47="Probabilidad",AF46,""))),"")</f>
        <v>0</v>
      </c>
      <c r="AG47" s="122" t="str">
        <f t="shared" ref="AG47:AG48" si="47">IFERROR(IF(OR(AND(AC47="Muy Baja",AE47="Leve"),AND(AC47="Muy Baja",AE47="Menor"),AND(AC47="Baja",AE47="Leve")),"Bajo",IF(OR(AND(AC47="Muy baja",AE47="Moderado"),AND(AC47="Baja",AE47="Menor"),AND(AC47="Baja",AE47="Moderado"),AND(AC47="Media",AE47="Leve"),AND(AC47="Media",AE47="Menor"),AND(AC47="Media",AE47="Moderado"),AND(AC47="Alta",AE47="Leve"),AND(AC47="Alta",AE47="Menor")),"Moderado",IF(OR(AND(AC47="Muy Baja",AE47="Mayor"),AND(AC47="Baja",AE47="Mayor"),AND(AC47="Media",AE47="Mayor"),AND(AC47="Alta",AE47="Moderado"),AND(AC47="Alta",AE47="Mayor"),AND(AC47="Muy Alta",AE47="Leve"),AND(AC47="Muy Alta",AE47="Menor"),AND(AC47="Muy Alta",AE47="Moderado"),AND(AC47="Muy Alta",AE47="Mayor")),"Alto",IF(OR(AND(AC47="Muy Baja",AE47="Catastrófico"),AND(AC47="Baja",AE47="Catastrófico"),AND(AC47="Media",AE47="Catastrófico"),AND(AC47="Alta",AE47="Catastrófico"),AND(AC47="Muy Alta",AE47="Catastrófico")),"Extremo","")))),"")</f>
        <v>Bajo</v>
      </c>
      <c r="AH47" s="123" t="s">
        <v>110</v>
      </c>
      <c r="AI47" s="114" t="s">
        <v>178</v>
      </c>
      <c r="AJ47" s="114" t="s">
        <v>179</v>
      </c>
      <c r="AK47" s="114" t="s">
        <v>180</v>
      </c>
      <c r="AL47" s="125" t="s">
        <v>181</v>
      </c>
      <c r="AM47" s="196" t="s">
        <v>187</v>
      </c>
      <c r="AN47" s="196" t="s">
        <v>188</v>
      </c>
      <c r="AO47" s="197" t="s">
        <v>179</v>
      </c>
    </row>
    <row r="48" spans="1:41" ht="18" customHeight="1" x14ac:dyDescent="0.2">
      <c r="A48" s="251"/>
      <c r="B48" s="253"/>
      <c r="C48" s="253"/>
      <c r="D48" s="253"/>
      <c r="E48" s="250"/>
      <c r="F48" s="411"/>
      <c r="G48" s="253"/>
      <c r="H48" s="253"/>
      <c r="I48" s="253"/>
      <c r="J48" s="250"/>
      <c r="K48" s="275"/>
      <c r="L48" s="276"/>
      <c r="M48" s="277"/>
      <c r="N48" s="274"/>
      <c r="O48" s="277">
        <f>IF(NOT(ISERROR(MATCH(N48,_xlfn.ANCHORARRAY(D59),0))),M61&amp;"Por favor no seleccionar los criterios de impacto",N48)</f>
        <v>0</v>
      </c>
      <c r="P48" s="276"/>
      <c r="Q48" s="277"/>
      <c r="R48" s="280"/>
      <c r="S48" s="146">
        <v>3</v>
      </c>
      <c r="T48" s="115"/>
      <c r="U48" s="117"/>
      <c r="V48" s="118"/>
      <c r="W48" s="118"/>
      <c r="X48" s="119"/>
      <c r="Y48" s="118"/>
      <c r="Z48" s="118"/>
      <c r="AA48" s="118"/>
      <c r="AB48" s="120" t="str">
        <f>IFERROR(IF(AND(U47="Probabilidad",U48="Probabilidad"),(AD47-(+AD47*X48)),IF(AND(U47="Impacto",U48="Probabilidad"),(AD46-(+AD46*X48)),IF(U48="Impacto",AD47,""))),"")</f>
        <v/>
      </c>
      <c r="AC48" s="121" t="str">
        <f t="shared" si="44"/>
        <v/>
      </c>
      <c r="AD48" s="119" t="str">
        <f t="shared" si="45"/>
        <v/>
      </c>
      <c r="AE48" s="121" t="str">
        <f t="shared" si="41"/>
        <v/>
      </c>
      <c r="AF48" s="119" t="str">
        <f t="shared" ref="AF48:AF51" si="48">IFERROR(IF(AND(U47="Impacto",U48="Impacto"),(AF47-(+AF47*X48)),IF(AND(U47="Probabilidad",U48="Impacto"),(AF46-(+AF46*X48)),IF(U48="Probabilidad",AF47,""))),"")</f>
        <v/>
      </c>
      <c r="AG48" s="122" t="str">
        <f t="shared" si="47"/>
        <v/>
      </c>
      <c r="AH48" s="123"/>
      <c r="AI48" s="114"/>
      <c r="AJ48" s="124"/>
      <c r="AK48" s="124"/>
      <c r="AL48" s="125"/>
      <c r="AM48" s="198"/>
      <c r="AN48" s="198"/>
      <c r="AO48" s="198"/>
    </row>
    <row r="49" spans="1:41" ht="18" customHeight="1" x14ac:dyDescent="0.2">
      <c r="A49" s="251"/>
      <c r="B49" s="253"/>
      <c r="C49" s="253"/>
      <c r="D49" s="253"/>
      <c r="E49" s="250"/>
      <c r="F49" s="411"/>
      <c r="G49" s="253"/>
      <c r="H49" s="253"/>
      <c r="I49" s="253"/>
      <c r="J49" s="250"/>
      <c r="K49" s="275"/>
      <c r="L49" s="276"/>
      <c r="M49" s="277"/>
      <c r="N49" s="274"/>
      <c r="O49" s="277">
        <f>IF(NOT(ISERROR(MATCH(N49,_xlfn.ANCHORARRAY(D60),0))),M62&amp;"Por favor no seleccionar los criterios de impacto",N49)</f>
        <v>0</v>
      </c>
      <c r="P49" s="276"/>
      <c r="Q49" s="277"/>
      <c r="R49" s="280"/>
      <c r="S49" s="146">
        <v>4</v>
      </c>
      <c r="T49" s="115"/>
      <c r="U49" s="117" t="str">
        <f t="shared" ref="U49:U51" si="49">IF(OR(V49="Preventivo",V49="Detectivo"),"Probabilidad",IF(V49="Correctivo","Impacto",""))</f>
        <v/>
      </c>
      <c r="V49" s="118"/>
      <c r="W49" s="118"/>
      <c r="X49" s="119" t="str">
        <f t="shared" si="43"/>
        <v/>
      </c>
      <c r="Y49" s="118"/>
      <c r="Z49" s="118"/>
      <c r="AA49" s="118"/>
      <c r="AB49" s="120" t="str">
        <f t="shared" ref="AB49:AB51" si="50">IFERROR(IF(AND(U48="Probabilidad",U49="Probabilidad"),(AD48-(+AD48*X49)),IF(AND(U48="Impacto",U49="Probabilidad"),(AD47-(+AD47*X49)),IF(U49="Impacto",AD48,""))),"")</f>
        <v/>
      </c>
      <c r="AC49" s="121" t="str">
        <f t="shared" si="44"/>
        <v/>
      </c>
      <c r="AD49" s="119" t="str">
        <f t="shared" si="45"/>
        <v/>
      </c>
      <c r="AE49" s="121" t="str">
        <f t="shared" si="41"/>
        <v/>
      </c>
      <c r="AF49" s="119" t="str">
        <f t="shared" si="48"/>
        <v/>
      </c>
      <c r="AG49" s="122" t="str">
        <f>IFERROR(IF(OR(AND(AC49="Muy Baja",AE49="Leve"),AND(AC49="Muy Baja",AE49="Menor"),AND(AC49="Baja",AE49="Leve")),"Bajo",IF(OR(AND(AC49="Muy baja",AE49="Moderado"),AND(AC49="Baja",AE49="Menor"),AND(AC49="Baja",AE49="Moderado"),AND(AC49="Media",AE49="Leve"),AND(AC49="Media",AE49="Menor"),AND(AC49="Media",AE49="Moderado"),AND(AC49="Alta",AE49="Leve"),AND(AC49="Alta",AE49="Menor")),"Moderado",IF(OR(AND(AC49="Muy Baja",AE49="Mayor"),AND(AC49="Baja",AE49="Mayor"),AND(AC49="Media",AE49="Mayor"),AND(AC49="Alta",AE49="Moderado"),AND(AC49="Alta",AE49="Mayor"),AND(AC49="Muy Alta",AE49="Leve"),AND(AC49="Muy Alta",AE49="Menor"),AND(AC49="Muy Alta",AE49="Moderado"),AND(AC49="Muy Alta",AE49="Mayor")),"Alto",IF(OR(AND(AC49="Muy Baja",AE49="Catastrófico"),AND(AC49="Baja",AE49="Catastrófico"),AND(AC49="Media",AE49="Catastrófico"),AND(AC49="Alta",AE49="Catastrófico"),AND(AC49="Muy Alta",AE49="Catastrófico")),"Extremo","")))),"")</f>
        <v/>
      </c>
      <c r="AH49" s="123"/>
      <c r="AI49" s="114"/>
      <c r="AJ49" s="124"/>
      <c r="AK49" s="124"/>
      <c r="AL49" s="125"/>
      <c r="AM49" s="198"/>
      <c r="AN49" s="198"/>
      <c r="AO49" s="198"/>
    </row>
    <row r="50" spans="1:41" ht="18" customHeight="1" x14ac:dyDescent="0.2">
      <c r="A50" s="251"/>
      <c r="B50" s="253"/>
      <c r="C50" s="253"/>
      <c r="D50" s="253"/>
      <c r="E50" s="250"/>
      <c r="F50" s="411"/>
      <c r="G50" s="253"/>
      <c r="H50" s="253"/>
      <c r="I50" s="253"/>
      <c r="J50" s="250"/>
      <c r="K50" s="275"/>
      <c r="L50" s="276"/>
      <c r="M50" s="277"/>
      <c r="N50" s="274"/>
      <c r="O50" s="277">
        <f>IF(NOT(ISERROR(MATCH(N50,_xlfn.ANCHORARRAY(D61),0))),M63&amp;"Por favor no seleccionar los criterios de impacto",N50)</f>
        <v>0</v>
      </c>
      <c r="P50" s="276"/>
      <c r="Q50" s="277"/>
      <c r="R50" s="280"/>
      <c r="S50" s="146">
        <v>5</v>
      </c>
      <c r="T50" s="115"/>
      <c r="U50" s="117" t="str">
        <f t="shared" si="49"/>
        <v/>
      </c>
      <c r="V50" s="118"/>
      <c r="W50" s="118"/>
      <c r="X50" s="119" t="str">
        <f t="shared" si="43"/>
        <v/>
      </c>
      <c r="Y50" s="118"/>
      <c r="Z50" s="118"/>
      <c r="AA50" s="118"/>
      <c r="AB50" s="120" t="str">
        <f t="shared" si="50"/>
        <v/>
      </c>
      <c r="AC50" s="121" t="str">
        <f t="shared" si="44"/>
        <v/>
      </c>
      <c r="AD50" s="119" t="str">
        <f t="shared" si="45"/>
        <v/>
      </c>
      <c r="AE50" s="121" t="str">
        <f t="shared" si="41"/>
        <v/>
      </c>
      <c r="AF50" s="119" t="str">
        <f t="shared" si="48"/>
        <v/>
      </c>
      <c r="AG50" s="122" t="str">
        <f t="shared" ref="AG50:AG51" si="51">IFERROR(IF(OR(AND(AC50="Muy Baja",AE50="Leve"),AND(AC50="Muy Baja",AE50="Menor"),AND(AC50="Baja",AE50="Leve")),"Bajo",IF(OR(AND(AC50="Muy baja",AE50="Moderado"),AND(AC50="Baja",AE50="Menor"),AND(AC50="Baja",AE50="Moderado"),AND(AC50="Media",AE50="Leve"),AND(AC50="Media",AE50="Menor"),AND(AC50="Media",AE50="Moderado"),AND(AC50="Alta",AE50="Leve"),AND(AC50="Alta",AE50="Menor")),"Moderado",IF(OR(AND(AC50="Muy Baja",AE50="Mayor"),AND(AC50="Baja",AE50="Mayor"),AND(AC50="Media",AE50="Mayor"),AND(AC50="Alta",AE50="Moderado"),AND(AC50="Alta",AE50="Mayor"),AND(AC50="Muy Alta",AE50="Leve"),AND(AC50="Muy Alta",AE50="Menor"),AND(AC50="Muy Alta",AE50="Moderado"),AND(AC50="Muy Alta",AE50="Mayor")),"Alto",IF(OR(AND(AC50="Muy Baja",AE50="Catastrófico"),AND(AC50="Baja",AE50="Catastrófico"),AND(AC50="Media",AE50="Catastrófico"),AND(AC50="Alta",AE50="Catastrófico"),AND(AC50="Muy Alta",AE50="Catastrófico")),"Extremo","")))),"")</f>
        <v/>
      </c>
      <c r="AH50" s="123"/>
      <c r="AI50" s="114"/>
      <c r="AJ50" s="124"/>
      <c r="AK50" s="124"/>
      <c r="AL50" s="125"/>
      <c r="AM50" s="198"/>
      <c r="AN50" s="198"/>
      <c r="AO50" s="198"/>
    </row>
    <row r="51" spans="1:41" ht="18" customHeight="1" x14ac:dyDescent="0.2">
      <c r="A51" s="251"/>
      <c r="B51" s="253"/>
      <c r="C51" s="253"/>
      <c r="D51" s="253"/>
      <c r="E51" s="247"/>
      <c r="F51" s="412"/>
      <c r="G51" s="253"/>
      <c r="H51" s="253"/>
      <c r="I51" s="253"/>
      <c r="J51" s="247"/>
      <c r="K51" s="275"/>
      <c r="L51" s="276"/>
      <c r="M51" s="277"/>
      <c r="N51" s="274"/>
      <c r="O51" s="277">
        <f>IF(NOT(ISERROR(MATCH(N51,_xlfn.ANCHORARRAY(D62),0))),M64&amp;"Por favor no seleccionar los criterios de impacto",N51)</f>
        <v>0</v>
      </c>
      <c r="P51" s="276"/>
      <c r="Q51" s="277"/>
      <c r="R51" s="280"/>
      <c r="S51" s="146">
        <v>6</v>
      </c>
      <c r="T51" s="115"/>
      <c r="U51" s="117" t="str">
        <f t="shared" si="49"/>
        <v/>
      </c>
      <c r="V51" s="118"/>
      <c r="W51" s="118"/>
      <c r="X51" s="119" t="str">
        <f t="shared" si="43"/>
        <v/>
      </c>
      <c r="Y51" s="118"/>
      <c r="Z51" s="118"/>
      <c r="AA51" s="118"/>
      <c r="AB51" s="120" t="str">
        <f t="shared" si="50"/>
        <v/>
      </c>
      <c r="AC51" s="121" t="str">
        <f t="shared" si="44"/>
        <v/>
      </c>
      <c r="AD51" s="119" t="str">
        <f t="shared" si="45"/>
        <v/>
      </c>
      <c r="AE51" s="121" t="str">
        <f t="shared" si="41"/>
        <v/>
      </c>
      <c r="AF51" s="119" t="str">
        <f t="shared" si="48"/>
        <v/>
      </c>
      <c r="AG51" s="122" t="str">
        <f t="shared" si="51"/>
        <v/>
      </c>
      <c r="AH51" s="123"/>
      <c r="AI51" s="114"/>
      <c r="AJ51" s="124"/>
      <c r="AK51" s="124"/>
      <c r="AL51" s="125"/>
      <c r="AM51" s="198"/>
      <c r="AN51" s="198"/>
      <c r="AO51" s="198"/>
    </row>
    <row r="52" spans="1:41" ht="75" customHeight="1" x14ac:dyDescent="0.2">
      <c r="A52" s="251">
        <v>8</v>
      </c>
      <c r="B52" s="253" t="s">
        <v>189</v>
      </c>
      <c r="C52" s="253" t="s">
        <v>85</v>
      </c>
      <c r="D52" s="253" t="s">
        <v>190</v>
      </c>
      <c r="E52" s="246" t="s">
        <v>191</v>
      </c>
      <c r="F52" s="410" t="s">
        <v>192</v>
      </c>
      <c r="G52" s="253" t="s">
        <v>89</v>
      </c>
      <c r="H52" s="253" t="s">
        <v>116</v>
      </c>
      <c r="I52" s="253" t="s">
        <v>193</v>
      </c>
      <c r="J52" s="253"/>
      <c r="K52" s="275">
        <v>365</v>
      </c>
      <c r="L52" s="276" t="str">
        <f t="shared" ref="L52" si="52">IF(K52&lt;=0,"",IF(K52&lt;=2,"Muy Baja",IF(K52&lt;=24,"Baja",IF(K52&lt;=500,"Media",IF(K52&lt;=5000,"Alta","Muy Alta")))))</f>
        <v>Media</v>
      </c>
      <c r="M52" s="277">
        <f t="shared" ref="M52" si="53">IF(L52="","",IF(L52="Muy Baja",0.2,IF(L52="Baja",0.4,IF(L52="Media",0.6,IF(L52="Alta",0.8,IF(L52="Muy Alta",1,))))))</f>
        <v>0.6</v>
      </c>
      <c r="N52" s="274" t="s">
        <v>93</v>
      </c>
      <c r="O52" s="277" t="str">
        <f>IF(NOT(ISERROR(MATCH(N52,'Tabla Impacto'!$B$222:$B$224,0))),'Tabla Impacto'!$F$224&amp;"Por favor no seleccionar los criterios de impacto(Afectación Económica o presupuestal y Pérdida Reputacional)",N52)</f>
        <v xml:space="preserve">     El riesgo afecta la imagen de la entidad con algunos usuarios de relevancia frente al logro de los objetivos</v>
      </c>
      <c r="P52" s="276" t="str">
        <f>IF(OR(O52='Tabla Impacto'!$C$12,O52='Tabla Impacto'!$D$12),"Leve",IF(OR(O52='Tabla Impacto'!$C$13,O52='Tabla Impacto'!$D$13),"Menor",IF(OR(O52='Tabla Impacto'!$C$14,O52='Tabla Impacto'!$D$14),"Moderado",IF(OR(O52='Tabla Impacto'!$C$15,O52='Tabla Impacto'!$D$15),"Mayor",IF(OR(O52='Tabla Impacto'!$C$16,O52='Tabla Impacto'!$D$16),"Catastrófico","")))))</f>
        <v>Moderado</v>
      </c>
      <c r="Q52" s="277">
        <f t="shared" ref="Q52" si="54">IF(P52="","",IF(P52="Leve",0.2,IF(P52="Menor",0.4,IF(P52="Moderado",0.6,IF(P52="Mayor",0.8,IF(P52="Catastrófico",1,))))))</f>
        <v>0.6</v>
      </c>
      <c r="R52" s="280" t="str">
        <f t="shared" ref="R52" si="55">IF(OR(AND(L52="Muy Baja",P52="Leve"),AND(L52="Muy Baja",P52="Menor"),AND(L52="Baja",P52="Leve")),"Bajo",IF(OR(AND(L52="Muy baja",P52="Moderado"),AND(L52="Baja",P52="Menor"),AND(L52="Baja",P52="Moderado"),AND(L52="Media",P52="Leve"),AND(L52="Media",P52="Menor"),AND(L52="Media",P52="Moderado"),AND(L52="Alta",P52="Leve"),AND(L52="Alta",P52="Menor")),"Moderado",IF(OR(AND(L52="Muy Baja",P52="Mayor"),AND(L52="Baja",P52="Mayor"),AND(L52="Media",P52="Mayor"),AND(L52="Alta",P52="Moderado"),AND(L52="Alta",P52="Mayor"),AND(L52="Muy Alta",P52="Leve"),AND(L52="Muy Alta",P52="Menor"),AND(L52="Muy Alta",P52="Moderado"),AND(L52="Muy Alta",P52="Mayor")),"Alto",IF(OR(AND(L52="Muy Baja",P52="Catastrófico"),AND(L52="Baja",P52="Catastrófico"),AND(L52="Media",P52="Catastrófico"),AND(L52="Alta",P52="Catastrófico"),AND(L52="Muy Alta",P52="Catastrófico")),"Extremo",""))))</f>
        <v>Moderado</v>
      </c>
      <c r="S52" s="146">
        <v>1</v>
      </c>
      <c r="T52" s="127" t="s">
        <v>194</v>
      </c>
      <c r="U52" s="117" t="str">
        <f t="shared" ref="U52:U57" si="56">IF(OR(V52="Preventivo",V52="Detectivo"),"Probabilidad",IF(V52="Correctivo","Impacto",""))</f>
        <v>Probabilidad</v>
      </c>
      <c r="V52" s="118" t="s">
        <v>108</v>
      </c>
      <c r="W52" s="118" t="s">
        <v>96</v>
      </c>
      <c r="X52" s="119" t="str">
        <f>IF(AND(V52="Preventivo",W52="Automático"),"50%",IF(AND(V52="Preventivo",W52="Manual"),"40%",IF(AND(V52="Detectivo",W52="Automático"),"40%",IF(AND(V52="Detectivo",W52="Manual"),"30%",IF(AND(V52="Correctivo",W52="Automático"),"35%",IF(AND(V52="Correctivo",W52="Manual"),"25%",""))))))</f>
        <v>30%</v>
      </c>
      <c r="Y52" s="118" t="s">
        <v>109</v>
      </c>
      <c r="Z52" s="118" t="s">
        <v>98</v>
      </c>
      <c r="AA52" s="118" t="s">
        <v>99</v>
      </c>
      <c r="AB52" s="120">
        <f t="shared" ref="AB52" si="57">IFERROR(IF(U52="Probabilidad",(M52-(+M52*X52)),IF(U52="Impacto",M52,"")),"")</f>
        <v>0.42</v>
      </c>
      <c r="AC52" s="121" t="str">
        <f t="shared" ref="AC52:AC238" si="58">IFERROR(IF(AB52="","",IF(AB52&lt;=0.2,"Muy Baja",IF(AB52&lt;=0.4,"Baja",IF(AB52&lt;=0.6,"Media",IF(AB52&lt;=0.8,"Alta","Muy Alta"))))),"")</f>
        <v>Media</v>
      </c>
      <c r="AD52" s="119">
        <f t="shared" ref="AD52" si="59">+AB52</f>
        <v>0.42</v>
      </c>
      <c r="AE52" s="121" t="str">
        <f t="shared" ref="AE52:AE238" si="60">IFERROR(IF(AF52="","",IF(AF52&lt;=0.2,"Leve",IF(AF52&lt;=0.4,"Menor",IF(AF52&lt;=0.6,"Moderado",IF(AF52&lt;=0.8,"Mayor","Catastrófico"))))),"")</f>
        <v>Moderado</v>
      </c>
      <c r="AF52" s="119">
        <f t="shared" ref="AF52" si="61">IFERROR(IF(U52="Impacto",(Q52-(+Q52*X52)),IF(U52="Probabilidad",Q52,"")),"")</f>
        <v>0.6</v>
      </c>
      <c r="AG52" s="122" t="str">
        <f t="shared" ref="AG52" si="62">IFERROR(IF(OR(AND(AC52="Muy Baja",AE52="Leve"),AND(AC52="Muy Baja",AE52="Menor"),AND(AC52="Baja",AE52="Leve")),"Bajo",IF(OR(AND(AC52="Muy baja",AE52="Moderado"),AND(AC52="Baja",AE52="Menor"),AND(AC52="Baja",AE52="Moderado"),AND(AC52="Media",AE52="Leve"),AND(AC52="Media",AE52="Menor"),AND(AC52="Media",AE52="Moderado"),AND(AC52="Alta",AE52="Leve"),AND(AC52="Alta",AE52="Menor")),"Moderado",IF(OR(AND(AC52="Muy Baja",AE52="Mayor"),AND(AC52="Baja",AE52="Mayor"),AND(AC52="Media",AE52="Mayor"),AND(AC52="Alta",AE52="Moderado"),AND(AC52="Alta",AE52="Mayor"),AND(AC52="Muy Alta",AE52="Leve"),AND(AC52="Muy Alta",AE52="Menor"),AND(AC52="Muy Alta",AE52="Moderado"),AND(AC52="Muy Alta",AE52="Mayor")),"Alto",IF(OR(AND(AC52="Muy Baja",AE52="Catastrófico"),AND(AC52="Baja",AE52="Catastrófico"),AND(AC52="Media",AE52="Catastrófico"),AND(AC52="Alta",AE52="Catastrófico"),AND(AC52="Muy Alta",AE52="Catastrófico")),"Extremo","")))),"")</f>
        <v>Moderado</v>
      </c>
      <c r="AH52" s="123"/>
      <c r="AI52" s="114" t="s">
        <v>195</v>
      </c>
      <c r="AJ52" s="114" t="s">
        <v>196</v>
      </c>
      <c r="AK52" s="114" t="s">
        <v>197</v>
      </c>
      <c r="AL52" s="114" t="s">
        <v>198</v>
      </c>
      <c r="AM52" s="288" t="s">
        <v>199</v>
      </c>
      <c r="AN52" s="288"/>
      <c r="AO52" s="288"/>
    </row>
    <row r="53" spans="1:41" ht="75" customHeight="1" x14ac:dyDescent="0.2">
      <c r="A53" s="251"/>
      <c r="B53" s="253"/>
      <c r="C53" s="253"/>
      <c r="D53" s="253"/>
      <c r="E53" s="250"/>
      <c r="F53" s="411"/>
      <c r="G53" s="253"/>
      <c r="H53" s="253"/>
      <c r="I53" s="253"/>
      <c r="J53" s="253"/>
      <c r="K53" s="275"/>
      <c r="L53" s="276"/>
      <c r="M53" s="277"/>
      <c r="N53" s="274"/>
      <c r="O53" s="277">
        <f>IF(NOT(ISERROR(MATCH(N53,_xlfn.ANCHORARRAY(F197),0))),M199&amp;"Por favor no seleccionar los criterios de impacto",N53)</f>
        <v>0</v>
      </c>
      <c r="P53" s="276"/>
      <c r="Q53" s="277"/>
      <c r="R53" s="280"/>
      <c r="S53" s="146">
        <v>2</v>
      </c>
      <c r="T53" s="127" t="s">
        <v>200</v>
      </c>
      <c r="U53" s="117" t="str">
        <f t="shared" si="56"/>
        <v>Probabilidad</v>
      </c>
      <c r="V53" s="118" t="s">
        <v>108</v>
      </c>
      <c r="W53" s="118" t="s">
        <v>96</v>
      </c>
      <c r="X53" s="119" t="str">
        <f t="shared" ref="X53:X57" si="63">IF(AND(V53="Preventivo",W53="Automático"),"50%",IF(AND(V53="Preventivo",W53="Manual"),"40%",IF(AND(V53="Detectivo",W53="Automático"),"40%",IF(AND(V53="Detectivo",W53="Manual"),"30%",IF(AND(V53="Correctivo",W53="Automático"),"35%",IF(AND(V53="Correctivo",W53="Manual"),"25%",""))))))</f>
        <v>30%</v>
      </c>
      <c r="Y53" s="118" t="s">
        <v>109</v>
      </c>
      <c r="Z53" s="118" t="s">
        <v>98</v>
      </c>
      <c r="AA53" s="118" t="s">
        <v>99</v>
      </c>
      <c r="AB53" s="120">
        <f t="shared" ref="AB53" si="64">IFERROR(IF(AND(U52="Probabilidad",U53="Probabilidad"),(AD52-(+AD52*X53)),IF(U53="Probabilidad",(M52-(+M52*X53)),IF(U53="Impacto",AD52,""))),"")</f>
        <v>0.29399999999999998</v>
      </c>
      <c r="AC53" s="121" t="str">
        <f t="shared" ref="AC53:AC93" si="65">IFERROR(IF(AB53="","",IF(AB53&lt;=0.2,"Muy Baja",IF(AB53&lt;=0.4,"Baja",IF(AB53&lt;=0.6,"Media",IF(AB53&lt;=0.8,"Alta","Muy Alta"))))),"")</f>
        <v>Baja</v>
      </c>
      <c r="AD53" s="119">
        <f t="shared" ref="AD53:AD93" si="66">+AB53</f>
        <v>0.29399999999999998</v>
      </c>
      <c r="AE53" s="121" t="str">
        <f t="shared" ref="AE53:AE93" si="67">IFERROR(IF(AF53="","",IF(AF53&lt;=0.2,"Leve",IF(AF53&lt;=0.4,"Menor",IF(AF53&lt;=0.6,"Moderado",IF(AF53&lt;=0.8,"Mayor","Catastrófico"))))),"")</f>
        <v>Moderado</v>
      </c>
      <c r="AF53" s="119">
        <f t="shared" ref="AF53" si="68">IFERROR(IF(AND(U52="Impacto",U53="Impacto"),(AF52-(+AF52*X53)),IF(U53="Impacto",($Q$10-(+$Q$10*X53)),IF(U53="Probabilidad",AF52,""))),"")</f>
        <v>0.6</v>
      </c>
      <c r="AG53" s="122" t="str">
        <f t="shared" ref="AG53:AG93" si="69">IFERROR(IF(OR(AND(AC53="Muy Baja",AE53="Leve"),AND(AC53="Muy Baja",AE53="Menor"),AND(AC53="Baja",AE53="Leve")),"Bajo",IF(OR(AND(AC53="Muy baja",AE53="Moderado"),AND(AC53="Baja",AE53="Menor"),AND(AC53="Baja",AE53="Moderado"),AND(AC53="Media",AE53="Leve"),AND(AC53="Media",AE53="Menor"),AND(AC53="Media",AE53="Moderado"),AND(AC53="Alta",AE53="Leve"),AND(AC53="Alta",AE53="Menor")),"Moderado",IF(OR(AND(AC53="Muy Baja",AE53="Mayor"),AND(AC53="Baja",AE53="Mayor"),AND(AC53="Media",AE53="Mayor"),AND(AC53="Alta",AE53="Moderado"),AND(AC53="Alta",AE53="Mayor"),AND(AC53="Muy Alta",AE53="Leve"),AND(AC53="Muy Alta",AE53="Menor"),AND(AC53="Muy Alta",AE53="Moderado"),AND(AC53="Muy Alta",AE53="Mayor")),"Alto",IF(OR(AND(AC53="Muy Baja",AE53="Catastrófico"),AND(AC53="Baja",AE53="Catastrófico"),AND(AC53="Media",AE53="Catastrófico"),AND(AC53="Alta",AE53="Catastrófico"),AND(AC53="Muy Alta",AE53="Catastrófico")),"Extremo","")))),"")</f>
        <v>Moderado</v>
      </c>
      <c r="AH53" s="123"/>
      <c r="AI53" s="114" t="s">
        <v>201</v>
      </c>
      <c r="AJ53" s="114" t="s">
        <v>196</v>
      </c>
      <c r="AK53" s="114" t="s">
        <v>197</v>
      </c>
      <c r="AL53" s="114" t="s">
        <v>140</v>
      </c>
      <c r="AM53" s="288"/>
      <c r="AN53" s="288"/>
      <c r="AO53" s="288"/>
    </row>
    <row r="54" spans="1:41" ht="75" customHeight="1" x14ac:dyDescent="0.2">
      <c r="A54" s="251"/>
      <c r="B54" s="253"/>
      <c r="C54" s="253"/>
      <c r="D54" s="253"/>
      <c r="E54" s="250"/>
      <c r="F54" s="411"/>
      <c r="G54" s="253"/>
      <c r="H54" s="253"/>
      <c r="I54" s="253"/>
      <c r="J54" s="253"/>
      <c r="K54" s="275"/>
      <c r="L54" s="276"/>
      <c r="M54" s="277"/>
      <c r="N54" s="274"/>
      <c r="O54" s="277">
        <f>IF(NOT(ISERROR(MATCH(N54,_xlfn.ANCHORARRAY(F198),0))),M200&amp;"Por favor no seleccionar los criterios de impacto",N54)</f>
        <v>0</v>
      </c>
      <c r="P54" s="276"/>
      <c r="Q54" s="277"/>
      <c r="R54" s="280"/>
      <c r="S54" s="146">
        <v>3</v>
      </c>
      <c r="T54" s="127" t="s">
        <v>202</v>
      </c>
      <c r="U54" s="117" t="str">
        <f t="shared" si="56"/>
        <v>Probabilidad</v>
      </c>
      <c r="V54" s="118" t="s">
        <v>108</v>
      </c>
      <c r="W54" s="118" t="s">
        <v>96</v>
      </c>
      <c r="X54" s="119" t="str">
        <f t="shared" si="63"/>
        <v>30%</v>
      </c>
      <c r="Y54" s="118" t="s">
        <v>109</v>
      </c>
      <c r="Z54" s="118" t="s">
        <v>98</v>
      </c>
      <c r="AA54" s="118" t="s">
        <v>99</v>
      </c>
      <c r="AB54" s="120">
        <f t="shared" ref="AB54:AB57" si="70">IFERROR(IF(AND(U53="Probabilidad",U54="Probabilidad"),(AD53-(+AD53*X54)),IF(AND(U53="Impacto",U54="Probabilidad"),(AD52-(+AD52*X54)),IF(U54="Impacto",AD53,""))),"")</f>
        <v>0.20579999999999998</v>
      </c>
      <c r="AC54" s="121" t="str">
        <f t="shared" si="65"/>
        <v>Baja</v>
      </c>
      <c r="AD54" s="119">
        <f t="shared" si="66"/>
        <v>0.20579999999999998</v>
      </c>
      <c r="AE54" s="121" t="str">
        <f t="shared" si="67"/>
        <v>Moderado</v>
      </c>
      <c r="AF54" s="119">
        <f t="shared" ref="AF54:AF57" si="71">IFERROR(IF(AND(U53="Impacto",U54="Impacto"),(AF53-(+AF53*X54)),IF(AND(U53="Probabilidad",U54="Impacto"),(AF52-(+AF52*X54)),IF(U54="Probabilidad",AF53,""))),"")</f>
        <v>0.6</v>
      </c>
      <c r="AG54" s="122" t="str">
        <f t="shared" si="69"/>
        <v>Moderado</v>
      </c>
      <c r="AH54" s="123"/>
      <c r="AI54" s="114" t="s">
        <v>203</v>
      </c>
      <c r="AJ54" s="114" t="s">
        <v>196</v>
      </c>
      <c r="AK54" s="114" t="s">
        <v>197</v>
      </c>
      <c r="AL54" s="114" t="s">
        <v>204</v>
      </c>
      <c r="AM54" s="288"/>
      <c r="AN54" s="288"/>
      <c r="AO54" s="288"/>
    </row>
    <row r="55" spans="1:41" ht="15" customHeight="1" x14ac:dyDescent="0.2">
      <c r="A55" s="251"/>
      <c r="B55" s="253"/>
      <c r="C55" s="253"/>
      <c r="D55" s="253"/>
      <c r="E55" s="250"/>
      <c r="F55" s="411"/>
      <c r="G55" s="253"/>
      <c r="H55" s="253"/>
      <c r="I55" s="253"/>
      <c r="J55" s="253"/>
      <c r="K55" s="275"/>
      <c r="L55" s="276"/>
      <c r="M55" s="277"/>
      <c r="N55" s="274"/>
      <c r="O55" s="277">
        <f>IF(NOT(ISERROR(MATCH(N55,_xlfn.ANCHORARRAY(F199),0))),M201&amp;"Por favor no seleccionar los criterios de impacto",N55)</f>
        <v>0</v>
      </c>
      <c r="P55" s="276"/>
      <c r="Q55" s="277"/>
      <c r="R55" s="280"/>
      <c r="S55" s="146">
        <v>4</v>
      </c>
      <c r="T55" s="127"/>
      <c r="U55" s="117" t="str">
        <f t="shared" si="56"/>
        <v/>
      </c>
      <c r="V55" s="118"/>
      <c r="W55" s="118"/>
      <c r="X55" s="119" t="str">
        <f t="shared" si="63"/>
        <v/>
      </c>
      <c r="Y55" s="118"/>
      <c r="Z55" s="118"/>
      <c r="AA55" s="118"/>
      <c r="AB55" s="120" t="str">
        <f t="shared" si="70"/>
        <v/>
      </c>
      <c r="AC55" s="121" t="str">
        <f t="shared" si="65"/>
        <v/>
      </c>
      <c r="AD55" s="119" t="str">
        <f t="shared" si="66"/>
        <v/>
      </c>
      <c r="AE55" s="121" t="str">
        <f t="shared" si="67"/>
        <v/>
      </c>
      <c r="AF55" s="119" t="str">
        <f t="shared" si="71"/>
        <v/>
      </c>
      <c r="AG55" s="122" t="str">
        <f t="shared" si="69"/>
        <v/>
      </c>
      <c r="AH55" s="123"/>
      <c r="AI55" s="114"/>
      <c r="AJ55" s="124"/>
      <c r="AK55" s="124"/>
      <c r="AL55" s="125"/>
      <c r="AM55" s="288"/>
      <c r="AN55" s="288"/>
      <c r="AO55" s="288"/>
    </row>
    <row r="56" spans="1:41" ht="15" customHeight="1" x14ac:dyDescent="0.2">
      <c r="A56" s="251"/>
      <c r="B56" s="253"/>
      <c r="C56" s="253"/>
      <c r="D56" s="253"/>
      <c r="E56" s="250"/>
      <c r="F56" s="411"/>
      <c r="G56" s="253"/>
      <c r="H56" s="253"/>
      <c r="I56" s="253"/>
      <c r="J56" s="253"/>
      <c r="K56" s="275"/>
      <c r="L56" s="276"/>
      <c r="M56" s="277"/>
      <c r="N56" s="274"/>
      <c r="O56" s="277">
        <f>IF(NOT(ISERROR(MATCH(N56,_xlfn.ANCHORARRAY(F200),0))),M202&amp;"Por favor no seleccionar los criterios de impacto",N56)</f>
        <v>0</v>
      </c>
      <c r="P56" s="276"/>
      <c r="Q56" s="277"/>
      <c r="R56" s="280"/>
      <c r="S56" s="146">
        <v>5</v>
      </c>
      <c r="T56" s="115"/>
      <c r="U56" s="117" t="str">
        <f t="shared" si="56"/>
        <v/>
      </c>
      <c r="V56" s="118"/>
      <c r="W56" s="118"/>
      <c r="X56" s="119" t="str">
        <f t="shared" si="63"/>
        <v/>
      </c>
      <c r="Y56" s="118"/>
      <c r="Z56" s="118"/>
      <c r="AA56" s="118"/>
      <c r="AB56" s="120" t="str">
        <f t="shared" si="70"/>
        <v/>
      </c>
      <c r="AC56" s="121" t="str">
        <f t="shared" si="65"/>
        <v/>
      </c>
      <c r="AD56" s="119" t="str">
        <f t="shared" si="66"/>
        <v/>
      </c>
      <c r="AE56" s="121" t="str">
        <f t="shared" si="67"/>
        <v/>
      </c>
      <c r="AF56" s="119" t="str">
        <f t="shared" si="71"/>
        <v/>
      </c>
      <c r="AG56" s="122" t="str">
        <f t="shared" si="69"/>
        <v/>
      </c>
      <c r="AH56" s="123"/>
      <c r="AI56" s="114"/>
      <c r="AJ56" s="124"/>
      <c r="AK56" s="124"/>
      <c r="AL56" s="125"/>
      <c r="AM56" s="288"/>
      <c r="AN56" s="288"/>
      <c r="AO56" s="288"/>
    </row>
    <row r="57" spans="1:41" ht="15" customHeight="1" x14ac:dyDescent="0.2">
      <c r="A57" s="251"/>
      <c r="B57" s="253"/>
      <c r="C57" s="253"/>
      <c r="D57" s="253"/>
      <c r="E57" s="247"/>
      <c r="F57" s="412"/>
      <c r="G57" s="253"/>
      <c r="H57" s="253"/>
      <c r="I57" s="253"/>
      <c r="J57" s="253"/>
      <c r="K57" s="275"/>
      <c r="L57" s="276"/>
      <c r="M57" s="277"/>
      <c r="N57" s="274"/>
      <c r="O57" s="277">
        <f>IF(NOT(ISERROR(MATCH(N57,_xlfn.ANCHORARRAY(F201),0))),M203&amp;"Por favor no seleccionar los criterios de impacto",N57)</f>
        <v>0</v>
      </c>
      <c r="P57" s="276"/>
      <c r="Q57" s="277"/>
      <c r="R57" s="280"/>
      <c r="S57" s="146">
        <v>6</v>
      </c>
      <c r="T57" s="115"/>
      <c r="U57" s="117" t="str">
        <f t="shared" si="56"/>
        <v/>
      </c>
      <c r="V57" s="118"/>
      <c r="W57" s="118"/>
      <c r="X57" s="119" t="str">
        <f t="shared" si="63"/>
        <v/>
      </c>
      <c r="Y57" s="118"/>
      <c r="Z57" s="118"/>
      <c r="AA57" s="118"/>
      <c r="AB57" s="120" t="str">
        <f t="shared" si="70"/>
        <v/>
      </c>
      <c r="AC57" s="121" t="str">
        <f t="shared" si="65"/>
        <v/>
      </c>
      <c r="AD57" s="119" t="str">
        <f t="shared" si="66"/>
        <v/>
      </c>
      <c r="AE57" s="121" t="str">
        <f t="shared" si="67"/>
        <v/>
      </c>
      <c r="AF57" s="119" t="str">
        <f t="shared" si="71"/>
        <v/>
      </c>
      <c r="AG57" s="122" t="str">
        <f t="shared" si="69"/>
        <v/>
      </c>
      <c r="AH57" s="123"/>
      <c r="AI57" s="114"/>
      <c r="AJ57" s="124"/>
      <c r="AK57" s="124"/>
      <c r="AL57" s="125"/>
      <c r="AM57" s="288"/>
      <c r="AN57" s="288"/>
      <c r="AO57" s="288"/>
    </row>
    <row r="58" spans="1:41" ht="82.5" customHeight="1" x14ac:dyDescent="0.2">
      <c r="A58" s="251">
        <v>9</v>
      </c>
      <c r="B58" s="253" t="s">
        <v>189</v>
      </c>
      <c r="C58" s="253" t="s">
        <v>85</v>
      </c>
      <c r="D58" s="253" t="s">
        <v>190</v>
      </c>
      <c r="E58" s="246" t="s">
        <v>205</v>
      </c>
      <c r="F58" s="413" t="s">
        <v>206</v>
      </c>
      <c r="G58" s="253" t="s">
        <v>89</v>
      </c>
      <c r="H58" s="253" t="s">
        <v>116</v>
      </c>
      <c r="I58" s="253" t="s">
        <v>193</v>
      </c>
      <c r="J58" s="253"/>
      <c r="K58" s="275">
        <v>365</v>
      </c>
      <c r="L58" s="276" t="str">
        <f t="shared" ref="L58" si="72">IF(K58&lt;=0,"",IF(K58&lt;=2,"Muy Baja",IF(K58&lt;=24,"Baja",IF(K58&lt;=500,"Media",IF(K58&lt;=5000,"Alta","Muy Alta")))))</f>
        <v>Media</v>
      </c>
      <c r="M58" s="277">
        <f t="shared" ref="M58" si="73">IF(L58="","",IF(L58="Muy Baja",0.2,IF(L58="Baja",0.4,IF(L58="Media",0.6,IF(L58="Alta",0.8,IF(L58="Muy Alta",1,))))))</f>
        <v>0.6</v>
      </c>
      <c r="N58" s="274" t="s">
        <v>93</v>
      </c>
      <c r="O58" s="277" t="str">
        <f>IF(NOT(ISERROR(MATCH(N58,'Tabla Impacto'!$B$222:$B$224,0))),'Tabla Impacto'!$F$224&amp;"Por favor no seleccionar los criterios de impacto(Afectación Económica o presupuestal y Pérdida Reputacional)",N58)</f>
        <v xml:space="preserve">     El riesgo afecta la imagen de la entidad con algunos usuarios de relevancia frente al logro de los objetivos</v>
      </c>
      <c r="P58" s="276" t="str">
        <f>IF(OR(O58='Tabla Impacto'!$C$12,O58='Tabla Impacto'!$D$12),"Leve",IF(OR(O58='Tabla Impacto'!$C$13,O58='Tabla Impacto'!$D$13),"Menor",IF(OR(O58='Tabla Impacto'!$C$14,O58='Tabla Impacto'!$D$14),"Moderado",IF(OR(O58='Tabla Impacto'!$C$15,O58='Tabla Impacto'!$D$15),"Mayor",IF(OR(O58='Tabla Impacto'!$C$16,O58='Tabla Impacto'!$D$16),"Catastrófico","")))))</f>
        <v>Moderado</v>
      </c>
      <c r="Q58" s="277">
        <f t="shared" ref="Q58" si="74">IF(P58="","",IF(P58="Leve",0.2,IF(P58="Menor",0.4,IF(P58="Moderado",0.6,IF(P58="Mayor",0.8,IF(P58="Catastrófico",1,))))))</f>
        <v>0.6</v>
      </c>
      <c r="R58" s="280" t="str">
        <f t="shared" ref="R58" si="75">IF(OR(AND(L58="Muy Baja",P58="Leve"),AND(L58="Muy Baja",P58="Menor"),AND(L58="Baja",P58="Leve")),"Bajo",IF(OR(AND(L58="Muy baja",P58="Moderado"),AND(L58="Baja",P58="Menor"),AND(L58="Baja",P58="Moderado"),AND(L58="Media",P58="Leve"),AND(L58="Media",P58="Menor"),AND(L58="Media",P58="Moderado"),AND(L58="Alta",P58="Leve"),AND(L58="Alta",P58="Menor")),"Moderado",IF(OR(AND(L58="Muy Baja",P58="Mayor"),AND(L58="Baja",P58="Mayor"),AND(L58="Media",P58="Mayor"),AND(L58="Alta",P58="Moderado"),AND(L58="Alta",P58="Mayor"),AND(L58="Muy Alta",P58="Leve"),AND(L58="Muy Alta",P58="Menor"),AND(L58="Muy Alta",P58="Moderado"),AND(L58="Muy Alta",P58="Mayor")),"Alto",IF(OR(AND(L58="Muy Baja",P58="Catastrófico"),AND(L58="Baja",P58="Catastrófico"),AND(L58="Media",P58="Catastrófico"),AND(L58="Alta",P58="Catastrófico"),AND(L58="Muy Alta",P58="Catastrófico")),"Extremo",""))))</f>
        <v>Moderado</v>
      </c>
      <c r="S58" s="146">
        <v>1</v>
      </c>
      <c r="T58" s="115" t="s">
        <v>207</v>
      </c>
      <c r="U58" s="117" t="str">
        <f>IF(OR(V58="Preventivo",V58="Detectivo"),"Probabilidad",IF(V58="Correctivo","Impacto",""))</f>
        <v>Probabilidad</v>
      </c>
      <c r="V58" s="118" t="s">
        <v>108</v>
      </c>
      <c r="W58" s="118" t="s">
        <v>96</v>
      </c>
      <c r="X58" s="119" t="str">
        <f>IF(AND(V58="Preventivo",W58="Automático"),"50%",IF(AND(V58="Preventivo",W58="Manual"),"40%",IF(AND(V58="Detectivo",W58="Automático"),"40%",IF(AND(V58="Detectivo",W58="Manual"),"30%",IF(AND(V58="Correctivo",W58="Automático"),"35%",IF(AND(V58="Correctivo",W58="Manual"),"25%",""))))))</f>
        <v>30%</v>
      </c>
      <c r="Y58" s="118" t="s">
        <v>109</v>
      </c>
      <c r="Z58" s="118" t="s">
        <v>98</v>
      </c>
      <c r="AA58" s="118" t="s">
        <v>99</v>
      </c>
      <c r="AB58" s="120">
        <f t="shared" ref="AB58" si="76">IFERROR(IF(U58="Probabilidad",(M58-(+M58*X58)),IF(U58="Impacto",M58,"")),"")</f>
        <v>0.42</v>
      </c>
      <c r="AC58" s="121" t="str">
        <f t="shared" si="65"/>
        <v>Media</v>
      </c>
      <c r="AD58" s="119">
        <f t="shared" si="66"/>
        <v>0.42</v>
      </c>
      <c r="AE58" s="121" t="str">
        <f t="shared" si="67"/>
        <v>Moderado</v>
      </c>
      <c r="AF58" s="119">
        <f t="shared" ref="AF58" si="77">IFERROR(IF(U58="Impacto",(Q58-(+Q58*X58)),IF(U58="Probabilidad",Q58,"")),"")</f>
        <v>0.6</v>
      </c>
      <c r="AG58" s="122" t="str">
        <f t="shared" si="69"/>
        <v>Moderado</v>
      </c>
      <c r="AH58" s="123"/>
      <c r="AI58" s="114" t="s">
        <v>203</v>
      </c>
      <c r="AJ58" s="114" t="s">
        <v>196</v>
      </c>
      <c r="AK58" s="114" t="s">
        <v>196</v>
      </c>
      <c r="AL58" s="125" t="s">
        <v>204</v>
      </c>
      <c r="AM58" s="288" t="s">
        <v>199</v>
      </c>
      <c r="AN58" s="288"/>
      <c r="AO58" s="288"/>
    </row>
    <row r="59" spans="1:41" ht="82.5" customHeight="1" x14ac:dyDescent="0.2">
      <c r="A59" s="251"/>
      <c r="B59" s="253"/>
      <c r="C59" s="253"/>
      <c r="D59" s="253"/>
      <c r="E59" s="250"/>
      <c r="F59" s="414"/>
      <c r="G59" s="253"/>
      <c r="H59" s="253"/>
      <c r="I59" s="253"/>
      <c r="J59" s="253"/>
      <c r="K59" s="275"/>
      <c r="L59" s="276"/>
      <c r="M59" s="277"/>
      <c r="N59" s="274"/>
      <c r="O59" s="277">
        <f>IF(NOT(ISERROR(MATCH(N59,_xlfn.ANCHORARRAY(F203),0))),M205&amp;"Por favor no seleccionar los criterios de impacto",N59)</f>
        <v>0</v>
      </c>
      <c r="P59" s="276"/>
      <c r="Q59" s="277"/>
      <c r="R59" s="280"/>
      <c r="S59" s="146">
        <v>2</v>
      </c>
      <c r="T59" s="127" t="s">
        <v>208</v>
      </c>
      <c r="U59" s="117" t="str">
        <f>IF(OR(V59="Preventivo",V59="Detectivo"),"Probabilidad",IF(V59="Correctivo","Impacto",""))</f>
        <v>Probabilidad</v>
      </c>
      <c r="V59" s="118" t="s">
        <v>108</v>
      </c>
      <c r="W59" s="118" t="s">
        <v>96</v>
      </c>
      <c r="X59" s="119" t="str">
        <f t="shared" ref="X59" si="78">IF(AND(V59="Preventivo",W59="Automático"),"50%",IF(AND(V59="Preventivo",W59="Manual"),"40%",IF(AND(V59="Detectivo",W59="Automático"),"40%",IF(AND(V59="Detectivo",W59="Manual"),"30%",IF(AND(V59="Correctivo",W59="Automático"),"35%",IF(AND(V59="Correctivo",W59="Manual"),"25%",""))))))</f>
        <v>30%</v>
      </c>
      <c r="Y59" s="118" t="s">
        <v>109</v>
      </c>
      <c r="Z59" s="118" t="s">
        <v>98</v>
      </c>
      <c r="AA59" s="118" t="s">
        <v>99</v>
      </c>
      <c r="AB59" s="120">
        <f t="shared" ref="AB59" si="79">IFERROR(IF(AND(U58="Probabilidad",U59="Probabilidad"),(AD58-(+AD58*X59)),IF(U59="Probabilidad",(M58-(+M58*X59)),IF(U59="Impacto",AD58,""))),"")</f>
        <v>0.29399999999999998</v>
      </c>
      <c r="AC59" s="121" t="str">
        <f t="shared" si="65"/>
        <v>Baja</v>
      </c>
      <c r="AD59" s="119">
        <f t="shared" si="66"/>
        <v>0.29399999999999998</v>
      </c>
      <c r="AE59" s="121" t="str">
        <f t="shared" si="67"/>
        <v>Moderado</v>
      </c>
      <c r="AF59" s="119">
        <f t="shared" ref="AF59" si="80">IFERROR(IF(AND(U58="Impacto",U59="Impacto"),(AF58-(+AF58*X59)),IF(U59="Impacto",($Q$10-(+$Q$10*X59)),IF(U59="Probabilidad",AF58,""))),"")</f>
        <v>0.6</v>
      </c>
      <c r="AG59" s="122" t="str">
        <f t="shared" si="69"/>
        <v>Moderado</v>
      </c>
      <c r="AH59" s="123"/>
      <c r="AI59" s="114" t="s">
        <v>209</v>
      </c>
      <c r="AJ59" s="114" t="s">
        <v>196</v>
      </c>
      <c r="AK59" s="114" t="s">
        <v>210</v>
      </c>
      <c r="AL59" s="125" t="s">
        <v>211</v>
      </c>
      <c r="AM59" s="288"/>
      <c r="AN59" s="288"/>
      <c r="AO59" s="288"/>
    </row>
    <row r="60" spans="1:41" ht="11.25" customHeight="1" x14ac:dyDescent="0.2">
      <c r="A60" s="251"/>
      <c r="B60" s="253"/>
      <c r="C60" s="253"/>
      <c r="D60" s="253"/>
      <c r="E60" s="250"/>
      <c r="F60" s="414"/>
      <c r="G60" s="253"/>
      <c r="H60" s="253"/>
      <c r="I60" s="253"/>
      <c r="J60" s="253"/>
      <c r="K60" s="275"/>
      <c r="L60" s="276"/>
      <c r="M60" s="277"/>
      <c r="N60" s="274"/>
      <c r="O60" s="277">
        <f>IF(NOT(ISERROR(MATCH(N60,_xlfn.ANCHORARRAY(F204),0))),M206&amp;"Por favor no seleccionar los criterios de impacto",N60)</f>
        <v>0</v>
      </c>
      <c r="P60" s="276"/>
      <c r="Q60" s="277"/>
      <c r="R60" s="280"/>
      <c r="S60" s="146">
        <v>3</v>
      </c>
      <c r="T60" s="116"/>
      <c r="U60" s="117" t="str">
        <f t="shared" ref="U60:U99" si="81">IF(OR(V60="Preventivo",V60="Detectivo"),"Probabilidad",IF(V60="Correctivo","Impacto",""))</f>
        <v/>
      </c>
      <c r="V60" s="118"/>
      <c r="W60" s="118"/>
      <c r="X60" s="119" t="str">
        <f t="shared" ref="X60:X93" si="82">IF(AND(V60="Preventivo",W60="Automático"),"50%",IF(AND(V60="Preventivo",W60="Manual"),"40%",IF(AND(V60="Detectivo",W60="Automático"),"40%",IF(AND(V60="Detectivo",W60="Manual"),"30%",IF(AND(V60="Correctivo",W60="Automático"),"35%",IF(AND(V60="Correctivo",W60="Manual"),"25%",""))))))</f>
        <v/>
      </c>
      <c r="Y60" s="118"/>
      <c r="Z60" s="118"/>
      <c r="AA60" s="118"/>
      <c r="AB60" s="120" t="str">
        <f t="shared" ref="AB60:AB63" si="83">IFERROR(IF(AND(U59="Probabilidad",U60="Probabilidad"),(AD59-(+AD59*X60)),IF(AND(U59="Impacto",U60="Probabilidad"),(AD58-(+AD58*X60)),IF(U60="Impacto",AD59,""))),"")</f>
        <v/>
      </c>
      <c r="AC60" s="121" t="str">
        <f t="shared" si="65"/>
        <v/>
      </c>
      <c r="AD60" s="119" t="str">
        <f t="shared" si="66"/>
        <v/>
      </c>
      <c r="AE60" s="121" t="str">
        <f t="shared" si="67"/>
        <v/>
      </c>
      <c r="AF60" s="119" t="str">
        <f t="shared" ref="AF60:AF63" si="84">IFERROR(IF(AND(U59="Impacto",U60="Impacto"),(AF59-(+AF59*X60)),IF(AND(U59="Probabilidad",U60="Impacto"),(AF58-(+AF58*X60)),IF(U60="Probabilidad",AF59,""))),"")</f>
        <v/>
      </c>
      <c r="AG60" s="122" t="str">
        <f t="shared" si="69"/>
        <v/>
      </c>
      <c r="AH60" s="123"/>
      <c r="AI60" s="114"/>
      <c r="AJ60" s="124"/>
      <c r="AK60" s="124"/>
      <c r="AL60" s="125"/>
      <c r="AM60" s="288"/>
      <c r="AN60" s="288"/>
      <c r="AO60" s="288"/>
    </row>
    <row r="61" spans="1:41" ht="11.25" customHeight="1" x14ac:dyDescent="0.2">
      <c r="A61" s="251"/>
      <c r="B61" s="253"/>
      <c r="C61" s="253"/>
      <c r="D61" s="253"/>
      <c r="E61" s="250"/>
      <c r="F61" s="414"/>
      <c r="G61" s="253"/>
      <c r="H61" s="253"/>
      <c r="I61" s="253"/>
      <c r="J61" s="253"/>
      <c r="K61" s="275"/>
      <c r="L61" s="276"/>
      <c r="M61" s="277"/>
      <c r="N61" s="274"/>
      <c r="O61" s="277">
        <f>IF(NOT(ISERROR(MATCH(N61,_xlfn.ANCHORARRAY(F205),0))),M207&amp;"Por favor no seleccionar los criterios de impacto",N61)</f>
        <v>0</v>
      </c>
      <c r="P61" s="276"/>
      <c r="Q61" s="277"/>
      <c r="R61" s="280"/>
      <c r="S61" s="146">
        <v>4</v>
      </c>
      <c r="T61" s="115"/>
      <c r="U61" s="117" t="str">
        <f t="shared" si="81"/>
        <v/>
      </c>
      <c r="V61" s="118"/>
      <c r="W61" s="118"/>
      <c r="X61" s="119" t="str">
        <f t="shared" si="82"/>
        <v/>
      </c>
      <c r="Y61" s="118"/>
      <c r="Z61" s="118"/>
      <c r="AA61" s="118"/>
      <c r="AB61" s="120" t="str">
        <f t="shared" si="83"/>
        <v/>
      </c>
      <c r="AC61" s="121" t="str">
        <f t="shared" si="65"/>
        <v/>
      </c>
      <c r="AD61" s="119" t="str">
        <f t="shared" si="66"/>
        <v/>
      </c>
      <c r="AE61" s="121" t="str">
        <f t="shared" si="67"/>
        <v/>
      </c>
      <c r="AF61" s="119" t="str">
        <f t="shared" si="84"/>
        <v/>
      </c>
      <c r="AG61" s="122" t="str">
        <f t="shared" si="69"/>
        <v/>
      </c>
      <c r="AH61" s="123"/>
      <c r="AI61" s="114"/>
      <c r="AJ61" s="124"/>
      <c r="AK61" s="124"/>
      <c r="AL61" s="125"/>
      <c r="AM61" s="288"/>
      <c r="AN61" s="288"/>
      <c r="AO61" s="288"/>
    </row>
    <row r="62" spans="1:41" ht="11.25" customHeight="1" x14ac:dyDescent="0.2">
      <c r="A62" s="251"/>
      <c r="B62" s="253"/>
      <c r="C62" s="253"/>
      <c r="D62" s="253"/>
      <c r="E62" s="250"/>
      <c r="F62" s="414"/>
      <c r="G62" s="253"/>
      <c r="H62" s="253"/>
      <c r="I62" s="253"/>
      <c r="J62" s="253"/>
      <c r="K62" s="275"/>
      <c r="L62" s="276"/>
      <c r="M62" s="277"/>
      <c r="N62" s="274"/>
      <c r="O62" s="277">
        <f>IF(NOT(ISERROR(MATCH(N62,_xlfn.ANCHORARRAY(F206),0))),M208&amp;"Por favor no seleccionar los criterios de impacto",N62)</f>
        <v>0</v>
      </c>
      <c r="P62" s="276"/>
      <c r="Q62" s="277"/>
      <c r="R62" s="280"/>
      <c r="S62" s="146">
        <v>5</v>
      </c>
      <c r="T62" s="115"/>
      <c r="U62" s="117" t="str">
        <f t="shared" si="81"/>
        <v/>
      </c>
      <c r="V62" s="118"/>
      <c r="W62" s="118"/>
      <c r="X62" s="119" t="str">
        <f t="shared" si="82"/>
        <v/>
      </c>
      <c r="Y62" s="118"/>
      <c r="Z62" s="118"/>
      <c r="AA62" s="118"/>
      <c r="AB62" s="120" t="str">
        <f t="shared" si="83"/>
        <v/>
      </c>
      <c r="AC62" s="121" t="str">
        <f t="shared" si="65"/>
        <v/>
      </c>
      <c r="AD62" s="119" t="str">
        <f t="shared" si="66"/>
        <v/>
      </c>
      <c r="AE62" s="121" t="str">
        <f t="shared" si="67"/>
        <v/>
      </c>
      <c r="AF62" s="119" t="str">
        <f t="shared" si="84"/>
        <v/>
      </c>
      <c r="AG62" s="122" t="str">
        <f t="shared" si="69"/>
        <v/>
      </c>
      <c r="AH62" s="123"/>
      <c r="AI62" s="114"/>
      <c r="AJ62" s="124"/>
      <c r="AK62" s="124"/>
      <c r="AL62" s="125"/>
      <c r="AM62" s="288"/>
      <c r="AN62" s="288"/>
      <c r="AO62" s="288"/>
    </row>
    <row r="63" spans="1:41" ht="11.25" customHeight="1" x14ac:dyDescent="0.2">
      <c r="A63" s="251"/>
      <c r="B63" s="253"/>
      <c r="C63" s="253"/>
      <c r="D63" s="253"/>
      <c r="E63" s="247"/>
      <c r="F63" s="415"/>
      <c r="G63" s="253"/>
      <c r="H63" s="253"/>
      <c r="I63" s="253"/>
      <c r="J63" s="253"/>
      <c r="K63" s="275"/>
      <c r="L63" s="276"/>
      <c r="M63" s="277"/>
      <c r="N63" s="274"/>
      <c r="O63" s="277">
        <f>IF(NOT(ISERROR(MATCH(N63,_xlfn.ANCHORARRAY(F207),0))),M209&amp;"Por favor no seleccionar los criterios de impacto",N63)</f>
        <v>0</v>
      </c>
      <c r="P63" s="276"/>
      <c r="Q63" s="277"/>
      <c r="R63" s="280"/>
      <c r="S63" s="146">
        <v>6</v>
      </c>
      <c r="T63" s="115"/>
      <c r="U63" s="117" t="str">
        <f t="shared" si="81"/>
        <v/>
      </c>
      <c r="V63" s="118"/>
      <c r="W63" s="118"/>
      <c r="X63" s="119" t="str">
        <f t="shared" si="82"/>
        <v/>
      </c>
      <c r="Y63" s="118"/>
      <c r="Z63" s="118"/>
      <c r="AA63" s="118"/>
      <c r="AB63" s="120" t="str">
        <f t="shared" si="83"/>
        <v/>
      </c>
      <c r="AC63" s="121" t="str">
        <f t="shared" si="65"/>
        <v/>
      </c>
      <c r="AD63" s="119" t="str">
        <f t="shared" si="66"/>
        <v/>
      </c>
      <c r="AE63" s="121" t="str">
        <f t="shared" si="67"/>
        <v/>
      </c>
      <c r="AF63" s="119" t="str">
        <f t="shared" si="84"/>
        <v/>
      </c>
      <c r="AG63" s="122" t="str">
        <f t="shared" si="69"/>
        <v/>
      </c>
      <c r="AH63" s="123"/>
      <c r="AI63" s="114"/>
      <c r="AJ63" s="124"/>
      <c r="AK63" s="124"/>
      <c r="AL63" s="125"/>
      <c r="AM63" s="288"/>
      <c r="AN63" s="288"/>
      <c r="AO63" s="288"/>
    </row>
    <row r="64" spans="1:41" ht="70.5" customHeight="1" x14ac:dyDescent="0.2">
      <c r="A64" s="251">
        <v>10</v>
      </c>
      <c r="B64" s="253" t="s">
        <v>212</v>
      </c>
      <c r="C64" s="253" t="s">
        <v>85</v>
      </c>
      <c r="D64" s="354" t="s">
        <v>213</v>
      </c>
      <c r="E64" s="419" t="s">
        <v>214</v>
      </c>
      <c r="F64" s="410" t="s">
        <v>215</v>
      </c>
      <c r="G64" s="253" t="s">
        <v>89</v>
      </c>
      <c r="H64" s="253" t="s">
        <v>90</v>
      </c>
      <c r="I64" s="253" t="s">
        <v>193</v>
      </c>
      <c r="J64" s="253"/>
      <c r="K64" s="275">
        <v>365</v>
      </c>
      <c r="L64" s="276" t="str">
        <f t="shared" ref="L64" si="85">IF(K64&lt;=0,"",IF(K64&lt;=2,"Muy Baja",IF(K64&lt;=24,"Baja",IF(K64&lt;=500,"Media",IF(K64&lt;=5000,"Alta","Muy Alta")))))</f>
        <v>Media</v>
      </c>
      <c r="M64" s="277">
        <f t="shared" ref="M64" si="86">IF(L64="","",IF(L64="Muy Baja",0.2,IF(L64="Baja",0.4,IF(L64="Media",0.6,IF(L64="Alta",0.8,IF(L64="Muy Alta",1,))))))</f>
        <v>0.6</v>
      </c>
      <c r="N64" s="274" t="s">
        <v>93</v>
      </c>
      <c r="O64" s="277" t="str">
        <f>IF(NOT(ISERROR(MATCH(N64,'Tabla Impacto'!$B$222:$B$224,0))),'Tabla Impacto'!$F$224&amp;"Por favor no seleccionar los criterios de impacto(Afectación Económica o presupuestal y Pérdida Reputacional)",N64)</f>
        <v xml:space="preserve">     El riesgo afecta la imagen de la entidad con algunos usuarios de relevancia frente al logro de los objetivos</v>
      </c>
      <c r="P64" s="276" t="str">
        <f>IF(OR(O64='Tabla Impacto'!$C$12,O64='Tabla Impacto'!$D$12),"Leve",IF(OR(O64='Tabla Impacto'!$C$13,O64='Tabla Impacto'!$D$13),"Menor",IF(OR(O64='Tabla Impacto'!$C$14,O64='Tabla Impacto'!$D$14),"Moderado",IF(OR(O64='Tabla Impacto'!$C$15,O64='Tabla Impacto'!$D$15),"Mayor",IF(OR(O64='Tabla Impacto'!$C$16,O64='Tabla Impacto'!$D$16),"Catastrófico","")))))</f>
        <v>Moderado</v>
      </c>
      <c r="Q64" s="277">
        <f t="shared" ref="Q64" si="87">IF(P64="","",IF(P64="Leve",0.2,IF(P64="Menor",0.4,IF(P64="Moderado",0.6,IF(P64="Mayor",0.8,IF(P64="Catastrófico",1,))))))</f>
        <v>0.6</v>
      </c>
      <c r="R64" s="280" t="str">
        <f t="shared" ref="R64" si="88">IF(OR(AND(L64="Muy Baja",P64="Leve"),AND(L64="Muy Baja",P64="Menor"),AND(L64="Baja",P64="Leve")),"Bajo",IF(OR(AND(L64="Muy baja",P64="Moderado"),AND(L64="Baja",P64="Menor"),AND(L64="Baja",P64="Moderado"),AND(L64="Media",P64="Leve"),AND(L64="Media",P64="Menor"),AND(L64="Media",P64="Moderado"),AND(L64="Alta",P64="Leve"),AND(L64="Alta",P64="Menor")),"Moderado",IF(OR(AND(L64="Muy Baja",P64="Mayor"),AND(L64="Baja",P64="Mayor"),AND(L64="Media",P64="Mayor"),AND(L64="Alta",P64="Moderado"),AND(L64="Alta",P64="Mayor"),AND(L64="Muy Alta",P64="Leve"),AND(L64="Muy Alta",P64="Menor"),AND(L64="Muy Alta",P64="Moderado"),AND(L64="Muy Alta",P64="Mayor")),"Alto",IF(OR(AND(L64="Muy Baja",P64="Catastrófico"),AND(L64="Baja",P64="Catastrófico"),AND(L64="Media",P64="Catastrófico"),AND(L64="Alta",P64="Catastrófico"),AND(L64="Muy Alta",P64="Catastrófico")),"Extremo",""))))</f>
        <v>Moderado</v>
      </c>
      <c r="S64" s="146">
        <v>1</v>
      </c>
      <c r="T64" s="160" t="s">
        <v>216</v>
      </c>
      <c r="U64" s="117" t="str">
        <f>IF(OR(V64="Preventivo",V64="Detectivo"),"Probabilidad",IF(V64="Correctivo","Impacto",""))</f>
        <v>Probabilidad</v>
      </c>
      <c r="V64" s="177" t="s">
        <v>108</v>
      </c>
      <c r="W64" s="177" t="s">
        <v>96</v>
      </c>
      <c r="X64" s="178" t="str">
        <f>IF(AND(V64="Preventivo",W64="Automático"),"50%",IF(AND(V64="Preventivo",W64="Manual"),"40%",IF(AND(V64="Detectivo",W64="Automático"),"40%",IF(AND(V64="Detectivo",W64="Manual"),"30%",IF(AND(V64="Correctivo",W64="Automático"),"35%",IF(AND(V64="Correctivo",W64="Manual"),"25%",""))))))</f>
        <v>30%</v>
      </c>
      <c r="Y64" s="177" t="s">
        <v>97</v>
      </c>
      <c r="Z64" s="177" t="s">
        <v>98</v>
      </c>
      <c r="AA64" s="177" t="s">
        <v>99</v>
      </c>
      <c r="AB64" s="120">
        <f t="shared" ref="AB64" si="89">IFERROR(IF(U64="Probabilidad",(M64-(+M64*X64)),IF(U64="Impacto",M64,"")),"")</f>
        <v>0.42</v>
      </c>
      <c r="AC64" s="121" t="str">
        <f t="shared" si="65"/>
        <v>Media</v>
      </c>
      <c r="AD64" s="119">
        <f t="shared" si="66"/>
        <v>0.42</v>
      </c>
      <c r="AE64" s="121" t="str">
        <f t="shared" si="67"/>
        <v>Moderado</v>
      </c>
      <c r="AF64" s="119">
        <f t="shared" ref="AF64" si="90">IFERROR(IF(U64="Impacto",(Q64-(+Q64*X64)),IF(U64="Probabilidad",Q64,"")),"")</f>
        <v>0.6</v>
      </c>
      <c r="AG64" s="122" t="str">
        <f t="shared" si="69"/>
        <v>Moderado</v>
      </c>
      <c r="AH64" s="179" t="s">
        <v>217</v>
      </c>
      <c r="AI64" s="180" t="s">
        <v>218</v>
      </c>
      <c r="AJ64" s="180" t="s">
        <v>219</v>
      </c>
      <c r="AK64" s="180" t="s">
        <v>220</v>
      </c>
      <c r="AL64" s="181">
        <v>44562</v>
      </c>
      <c r="AM64" s="354" t="s">
        <v>221</v>
      </c>
      <c r="AN64" s="354" t="s">
        <v>139</v>
      </c>
      <c r="AO64" s="354" t="s">
        <v>222</v>
      </c>
    </row>
    <row r="65" spans="1:41" ht="70.5" customHeight="1" x14ac:dyDescent="0.2">
      <c r="A65" s="251"/>
      <c r="B65" s="253"/>
      <c r="C65" s="253"/>
      <c r="D65" s="354"/>
      <c r="E65" s="420"/>
      <c r="F65" s="411"/>
      <c r="G65" s="253"/>
      <c r="H65" s="253"/>
      <c r="I65" s="253"/>
      <c r="J65" s="253"/>
      <c r="K65" s="275"/>
      <c r="L65" s="276"/>
      <c r="M65" s="277"/>
      <c r="N65" s="274"/>
      <c r="O65" s="277">
        <f>IF(NOT(ISERROR(MATCH(N65,_xlfn.ANCHORARRAY(F209),0))),M211&amp;"Por favor no seleccionar los criterios de impacto",N65)</f>
        <v>0</v>
      </c>
      <c r="P65" s="276"/>
      <c r="Q65" s="277"/>
      <c r="R65" s="280"/>
      <c r="S65" s="146">
        <v>2</v>
      </c>
      <c r="T65" s="160" t="s">
        <v>223</v>
      </c>
      <c r="U65" s="117" t="str">
        <f>IF(OR(V65="Preventivo",V65="Detectivo"),"Probabilidad",IF(V65="Correctivo","Impacto",""))</f>
        <v>Probabilidad</v>
      </c>
      <c r="V65" s="177" t="s">
        <v>95</v>
      </c>
      <c r="W65" s="177" t="s">
        <v>96</v>
      </c>
      <c r="X65" s="178" t="str">
        <f t="shared" ref="X65:X69" si="91">IF(AND(V65="Preventivo",W65="Automático"),"50%",IF(AND(V65="Preventivo",W65="Manual"),"40%",IF(AND(V65="Detectivo",W65="Automático"),"40%",IF(AND(V65="Detectivo",W65="Manual"),"30%",IF(AND(V65="Correctivo",W65="Automático"),"35%",IF(AND(V65="Correctivo",W65="Manual"),"25%",""))))))</f>
        <v>40%</v>
      </c>
      <c r="Y65" s="177" t="s">
        <v>97</v>
      </c>
      <c r="Z65" s="177" t="s">
        <v>98</v>
      </c>
      <c r="AA65" s="177" t="s">
        <v>99</v>
      </c>
      <c r="AB65" s="120">
        <f t="shared" ref="AB65" si="92">IFERROR(IF(AND(U64="Probabilidad",U65="Probabilidad"),(AD64-(+AD64*X65)),IF(U65="Probabilidad",(M64-(+M64*X65)),IF(U65="Impacto",AD64,""))),"")</f>
        <v>0.252</v>
      </c>
      <c r="AC65" s="121" t="str">
        <f t="shared" si="65"/>
        <v>Baja</v>
      </c>
      <c r="AD65" s="119">
        <f t="shared" si="66"/>
        <v>0.252</v>
      </c>
      <c r="AE65" s="121" t="str">
        <f t="shared" si="67"/>
        <v>Moderado</v>
      </c>
      <c r="AF65" s="119">
        <f t="shared" ref="AF65" si="93">IFERROR(IF(AND(U64="Impacto",U65="Impacto"),(AF64-(+AF64*X65)),IF(U65="Impacto",($Q$10-(+$Q$10*X65)),IF(U65="Probabilidad",AF64,""))),"")</f>
        <v>0.6</v>
      </c>
      <c r="AG65" s="122" t="str">
        <f t="shared" si="69"/>
        <v>Moderado</v>
      </c>
      <c r="AH65" s="179" t="s">
        <v>217</v>
      </c>
      <c r="AI65" s="180" t="s">
        <v>224</v>
      </c>
      <c r="AJ65" s="180" t="s">
        <v>225</v>
      </c>
      <c r="AK65" s="180" t="s">
        <v>226</v>
      </c>
      <c r="AL65" s="181">
        <v>44562</v>
      </c>
      <c r="AM65" s="354"/>
      <c r="AN65" s="354"/>
      <c r="AO65" s="354"/>
    </row>
    <row r="66" spans="1:41" ht="70.5" customHeight="1" x14ac:dyDescent="0.2">
      <c r="A66" s="251"/>
      <c r="B66" s="253"/>
      <c r="C66" s="253"/>
      <c r="D66" s="354"/>
      <c r="E66" s="420"/>
      <c r="F66" s="411"/>
      <c r="G66" s="253"/>
      <c r="H66" s="253"/>
      <c r="I66" s="253"/>
      <c r="J66" s="253"/>
      <c r="K66" s="275"/>
      <c r="L66" s="276"/>
      <c r="M66" s="277"/>
      <c r="N66" s="274"/>
      <c r="O66" s="277">
        <f>IF(NOT(ISERROR(MATCH(N66,_xlfn.ANCHORARRAY(F210),0))),M212&amp;"Por favor no seleccionar los criterios de impacto",N66)</f>
        <v>0</v>
      </c>
      <c r="P66" s="276"/>
      <c r="Q66" s="277"/>
      <c r="R66" s="280"/>
      <c r="S66" s="146">
        <v>3</v>
      </c>
      <c r="T66" s="160" t="s">
        <v>227</v>
      </c>
      <c r="U66" s="117" t="str">
        <f>IF(OR(V66="Preventivo",V66="Detectivo"),"Probabilidad",IF(V66="Correctivo","Impacto",""))</f>
        <v>Probabilidad</v>
      </c>
      <c r="V66" s="177" t="s">
        <v>108</v>
      </c>
      <c r="W66" s="177" t="s">
        <v>96</v>
      </c>
      <c r="X66" s="178" t="str">
        <f t="shared" si="91"/>
        <v>30%</v>
      </c>
      <c r="Y66" s="177" t="s">
        <v>97</v>
      </c>
      <c r="Z66" s="177" t="s">
        <v>98</v>
      </c>
      <c r="AA66" s="177" t="s">
        <v>99</v>
      </c>
      <c r="AB66" s="120">
        <f t="shared" ref="AB66:AB69" si="94">IFERROR(IF(AND(U65="Probabilidad",U66="Probabilidad"),(AD65-(+AD65*X66)),IF(AND(U65="Impacto",U66="Probabilidad"),(AD64-(+AD64*X66)),IF(U66="Impacto",AD65,""))),"")</f>
        <v>0.1764</v>
      </c>
      <c r="AC66" s="121" t="str">
        <f t="shared" si="65"/>
        <v>Muy Baja</v>
      </c>
      <c r="AD66" s="119">
        <f t="shared" si="66"/>
        <v>0.1764</v>
      </c>
      <c r="AE66" s="121" t="str">
        <f t="shared" si="67"/>
        <v>Moderado</v>
      </c>
      <c r="AF66" s="119">
        <f t="shared" ref="AF66:AF69" si="95">IFERROR(IF(AND(U65="Impacto",U66="Impacto"),(AF65-(+AF65*X66)),IF(AND(U65="Probabilidad",U66="Impacto"),(AF64-(+AF64*X66)),IF(U66="Probabilidad",AF65,""))),"")</f>
        <v>0.6</v>
      </c>
      <c r="AG66" s="122" t="str">
        <f t="shared" si="69"/>
        <v>Moderado</v>
      </c>
      <c r="AH66" s="123" t="s">
        <v>217</v>
      </c>
      <c r="AI66" s="180" t="s">
        <v>228</v>
      </c>
      <c r="AJ66" s="182" t="s">
        <v>229</v>
      </c>
      <c r="AK66" s="180" t="s">
        <v>230</v>
      </c>
      <c r="AL66" s="181">
        <v>44562</v>
      </c>
      <c r="AM66" s="354"/>
      <c r="AN66" s="354"/>
      <c r="AO66" s="354"/>
    </row>
    <row r="67" spans="1:41" ht="12.75" customHeight="1" x14ac:dyDescent="0.2">
      <c r="A67" s="251"/>
      <c r="B67" s="253"/>
      <c r="C67" s="253"/>
      <c r="D67" s="354"/>
      <c r="E67" s="420"/>
      <c r="F67" s="411"/>
      <c r="G67" s="253"/>
      <c r="H67" s="253"/>
      <c r="I67" s="253"/>
      <c r="J67" s="253"/>
      <c r="K67" s="275"/>
      <c r="L67" s="276"/>
      <c r="M67" s="277"/>
      <c r="N67" s="274"/>
      <c r="O67" s="277">
        <f>IF(NOT(ISERROR(MATCH(N67,_xlfn.ANCHORARRAY(F211),0))),M213&amp;"Por favor no seleccionar los criterios de impacto",N67)</f>
        <v>0</v>
      </c>
      <c r="P67" s="276"/>
      <c r="Q67" s="277"/>
      <c r="R67" s="280"/>
      <c r="S67" s="146">
        <v>4</v>
      </c>
      <c r="T67" s="115"/>
      <c r="U67" s="117" t="str">
        <f t="shared" ref="U67:U71" si="96">IF(OR(V67="Preventivo",V67="Detectivo"),"Probabilidad",IF(V67="Correctivo","Impacto",""))</f>
        <v/>
      </c>
      <c r="V67" s="177"/>
      <c r="W67" s="177"/>
      <c r="X67" s="178" t="str">
        <f t="shared" si="91"/>
        <v/>
      </c>
      <c r="Y67" s="177"/>
      <c r="Z67" s="177"/>
      <c r="AA67" s="177"/>
      <c r="AB67" s="120" t="str">
        <f t="shared" si="94"/>
        <v/>
      </c>
      <c r="AC67" s="121" t="str">
        <f t="shared" si="65"/>
        <v/>
      </c>
      <c r="AD67" s="119" t="str">
        <f t="shared" si="66"/>
        <v/>
      </c>
      <c r="AE67" s="121" t="str">
        <f t="shared" si="67"/>
        <v/>
      </c>
      <c r="AF67" s="119" t="str">
        <f t="shared" si="95"/>
        <v/>
      </c>
      <c r="AG67" s="122" t="str">
        <f t="shared" si="69"/>
        <v/>
      </c>
      <c r="AH67" s="123"/>
      <c r="AI67" s="180"/>
      <c r="AJ67" s="182"/>
      <c r="AK67" s="182"/>
      <c r="AL67" s="181"/>
      <c r="AM67" s="354"/>
      <c r="AN67" s="354"/>
      <c r="AO67" s="354"/>
    </row>
    <row r="68" spans="1:41" ht="12.75" customHeight="1" x14ac:dyDescent="0.2">
      <c r="A68" s="251"/>
      <c r="B68" s="253"/>
      <c r="C68" s="253"/>
      <c r="D68" s="354"/>
      <c r="E68" s="420"/>
      <c r="F68" s="411"/>
      <c r="G68" s="253"/>
      <c r="H68" s="253"/>
      <c r="I68" s="253"/>
      <c r="J68" s="253"/>
      <c r="K68" s="275"/>
      <c r="L68" s="276"/>
      <c r="M68" s="277"/>
      <c r="N68" s="274"/>
      <c r="O68" s="277">
        <f>IF(NOT(ISERROR(MATCH(N68,_xlfn.ANCHORARRAY(F212),0))),M214&amp;"Por favor no seleccionar los criterios de impacto",N68)</f>
        <v>0</v>
      </c>
      <c r="P68" s="276"/>
      <c r="Q68" s="277"/>
      <c r="R68" s="280"/>
      <c r="S68" s="146">
        <v>5</v>
      </c>
      <c r="T68" s="115"/>
      <c r="U68" s="117" t="str">
        <f t="shared" si="96"/>
        <v/>
      </c>
      <c r="V68" s="177"/>
      <c r="W68" s="177"/>
      <c r="X68" s="178" t="str">
        <f t="shared" si="91"/>
        <v/>
      </c>
      <c r="Y68" s="177"/>
      <c r="Z68" s="177"/>
      <c r="AA68" s="177"/>
      <c r="AB68" s="120" t="str">
        <f t="shared" si="94"/>
        <v/>
      </c>
      <c r="AC68" s="121" t="str">
        <f t="shared" si="65"/>
        <v/>
      </c>
      <c r="AD68" s="119" t="str">
        <f t="shared" si="66"/>
        <v/>
      </c>
      <c r="AE68" s="121" t="str">
        <f t="shared" si="67"/>
        <v/>
      </c>
      <c r="AF68" s="119" t="str">
        <f t="shared" si="95"/>
        <v/>
      </c>
      <c r="AG68" s="122" t="str">
        <f t="shared" si="69"/>
        <v/>
      </c>
      <c r="AH68" s="123"/>
      <c r="AI68" s="180"/>
      <c r="AJ68" s="182"/>
      <c r="AK68" s="182"/>
      <c r="AL68" s="181"/>
      <c r="AM68" s="354"/>
      <c r="AN68" s="354"/>
      <c r="AO68" s="354"/>
    </row>
    <row r="69" spans="1:41" ht="12.75" customHeight="1" x14ac:dyDescent="0.2">
      <c r="A69" s="251"/>
      <c r="B69" s="253"/>
      <c r="C69" s="253"/>
      <c r="D69" s="354"/>
      <c r="E69" s="421"/>
      <c r="F69" s="412"/>
      <c r="G69" s="253"/>
      <c r="H69" s="253"/>
      <c r="I69" s="253"/>
      <c r="J69" s="253"/>
      <c r="K69" s="275"/>
      <c r="L69" s="276"/>
      <c r="M69" s="277"/>
      <c r="N69" s="274"/>
      <c r="O69" s="277">
        <f>IF(NOT(ISERROR(MATCH(N69,_xlfn.ANCHORARRAY(F213),0))),M215&amp;"Por favor no seleccionar los criterios de impacto",N69)</f>
        <v>0</v>
      </c>
      <c r="P69" s="276"/>
      <c r="Q69" s="277"/>
      <c r="R69" s="280"/>
      <c r="S69" s="146">
        <v>6</v>
      </c>
      <c r="T69" s="115"/>
      <c r="U69" s="117" t="str">
        <f t="shared" si="96"/>
        <v/>
      </c>
      <c r="V69" s="177"/>
      <c r="W69" s="177"/>
      <c r="X69" s="178" t="str">
        <f t="shared" si="91"/>
        <v/>
      </c>
      <c r="Y69" s="177"/>
      <c r="Z69" s="177"/>
      <c r="AA69" s="177"/>
      <c r="AB69" s="120" t="str">
        <f t="shared" si="94"/>
        <v/>
      </c>
      <c r="AC69" s="121" t="str">
        <f t="shared" si="65"/>
        <v/>
      </c>
      <c r="AD69" s="119" t="str">
        <f t="shared" si="66"/>
        <v/>
      </c>
      <c r="AE69" s="121" t="str">
        <f t="shared" si="67"/>
        <v/>
      </c>
      <c r="AF69" s="119" t="str">
        <f t="shared" si="95"/>
        <v/>
      </c>
      <c r="AG69" s="122" t="str">
        <f t="shared" si="69"/>
        <v/>
      </c>
      <c r="AH69" s="123"/>
      <c r="AI69" s="180"/>
      <c r="AJ69" s="182"/>
      <c r="AK69" s="182"/>
      <c r="AL69" s="181"/>
      <c r="AM69" s="354"/>
      <c r="AN69" s="354"/>
      <c r="AO69" s="354"/>
    </row>
    <row r="70" spans="1:41" ht="90" customHeight="1" x14ac:dyDescent="0.2">
      <c r="A70" s="251">
        <v>11</v>
      </c>
      <c r="B70" s="253" t="s">
        <v>212</v>
      </c>
      <c r="C70" s="253" t="s">
        <v>85</v>
      </c>
      <c r="D70" s="253" t="s">
        <v>231</v>
      </c>
      <c r="E70" s="355" t="s">
        <v>232</v>
      </c>
      <c r="F70" s="410" t="s">
        <v>233</v>
      </c>
      <c r="G70" s="253" t="s">
        <v>89</v>
      </c>
      <c r="H70" s="253" t="s">
        <v>90</v>
      </c>
      <c r="I70" s="253" t="s">
        <v>193</v>
      </c>
      <c r="J70" s="253" t="s">
        <v>234</v>
      </c>
      <c r="K70" s="275">
        <v>365</v>
      </c>
      <c r="L70" s="276" t="str">
        <f t="shared" ref="L70" si="97">IF(K70&lt;=0,"",IF(K70&lt;=2,"Muy Baja",IF(K70&lt;=24,"Baja",IF(K70&lt;=500,"Media",IF(K70&lt;=5000,"Alta","Muy Alta")))))</f>
        <v>Media</v>
      </c>
      <c r="M70" s="277">
        <f t="shared" ref="M70" si="98">IF(L70="","",IF(L70="Muy Baja",0.2,IF(L70="Baja",0.4,IF(L70="Media",0.6,IF(L70="Alta",0.8,IF(L70="Muy Alta",1,))))))</f>
        <v>0.6</v>
      </c>
      <c r="N70" s="274" t="s">
        <v>93</v>
      </c>
      <c r="O70" s="277" t="str">
        <f>IF(NOT(ISERROR(MATCH(N70,'Tabla Impacto'!$B$222:$B$224,0))),'Tabla Impacto'!$F$224&amp;"Por favor no seleccionar los criterios de impacto(Afectación Económica o presupuestal y Pérdida Reputacional)",N70)</f>
        <v xml:space="preserve">     El riesgo afecta la imagen de la entidad con algunos usuarios de relevancia frente al logro de los objetivos</v>
      </c>
      <c r="P70" s="276" t="str">
        <f>IF(OR(O70='Tabla Impacto'!$C$12,O70='Tabla Impacto'!$D$12),"Leve",IF(OR(O70='Tabla Impacto'!$C$13,O70='Tabla Impacto'!$D$13),"Menor",IF(OR(O70='Tabla Impacto'!$C$14,O70='Tabla Impacto'!$D$14),"Moderado",IF(OR(O70='Tabla Impacto'!$C$15,O70='Tabla Impacto'!$D$15),"Mayor",IF(OR(O70='Tabla Impacto'!$C$16,O70='Tabla Impacto'!$D$16),"Catastrófico","")))))</f>
        <v>Moderado</v>
      </c>
      <c r="Q70" s="277">
        <f t="shared" ref="Q70" si="99">IF(P70="","",IF(P70="Leve",0.2,IF(P70="Menor",0.4,IF(P70="Moderado",0.6,IF(P70="Mayor",0.8,IF(P70="Catastrófico",1,))))))</f>
        <v>0.6</v>
      </c>
      <c r="R70" s="280" t="str">
        <f t="shared" ref="R70" si="100">IF(OR(AND(L70="Muy Baja",P70="Leve"),AND(L70="Muy Baja",P70="Menor"),AND(L70="Baja",P70="Leve")),"Bajo",IF(OR(AND(L70="Muy baja",P70="Moderado"),AND(L70="Baja",P70="Menor"),AND(L70="Baja",P70="Moderado"),AND(L70="Media",P70="Leve"),AND(L70="Media",P70="Menor"),AND(L70="Media",P70="Moderado"),AND(L70="Alta",P70="Leve"),AND(L70="Alta",P70="Menor")),"Moderado",IF(OR(AND(L70="Muy Baja",P70="Mayor"),AND(L70="Baja",P70="Mayor"),AND(L70="Media",P70="Mayor"),AND(L70="Alta",P70="Moderado"),AND(L70="Alta",P70="Mayor"),AND(L70="Muy Alta",P70="Leve"),AND(L70="Muy Alta",P70="Menor"),AND(L70="Muy Alta",P70="Moderado"),AND(L70="Muy Alta",P70="Mayor")),"Alto",IF(OR(AND(L70="Muy Baja",P70="Catastrófico"),AND(L70="Baja",P70="Catastrófico"),AND(L70="Media",P70="Catastrófico"),AND(L70="Alta",P70="Catastrófico"),AND(L70="Muy Alta",P70="Catastrófico")),"Extremo",""))))</f>
        <v>Moderado</v>
      </c>
      <c r="S70" s="146">
        <v>1</v>
      </c>
      <c r="T70" s="160" t="s">
        <v>235</v>
      </c>
      <c r="U70" s="117" t="str">
        <f t="shared" si="96"/>
        <v>Probabilidad</v>
      </c>
      <c r="V70" s="177" t="s">
        <v>108</v>
      </c>
      <c r="W70" s="177" t="s">
        <v>96</v>
      </c>
      <c r="X70" s="178" t="str">
        <f>IF(AND(V70="Preventivo",W70="Automático"),"50%",IF(AND(V70="Preventivo",W70="Manual"),"40%",IF(AND(V70="Detectivo",W70="Automático"),"40%",IF(AND(V70="Detectivo",W70="Manual"),"30%",IF(AND(V70="Correctivo",W70="Automático"),"35%",IF(AND(V70="Correctivo",W70="Manual"),"25%",""))))))</f>
        <v>30%</v>
      </c>
      <c r="Y70" s="177" t="s">
        <v>97</v>
      </c>
      <c r="Z70" s="177" t="s">
        <v>98</v>
      </c>
      <c r="AA70" s="177" t="s">
        <v>99</v>
      </c>
      <c r="AB70" s="120">
        <f t="shared" ref="AB70" si="101">IFERROR(IF(U70="Probabilidad",(M70-(+M70*X70)),IF(U70="Impacto",M70,"")),"")</f>
        <v>0.42</v>
      </c>
      <c r="AC70" s="121" t="str">
        <f t="shared" si="65"/>
        <v>Media</v>
      </c>
      <c r="AD70" s="119">
        <f t="shared" si="66"/>
        <v>0.42</v>
      </c>
      <c r="AE70" s="121" t="str">
        <f t="shared" si="67"/>
        <v>Moderado</v>
      </c>
      <c r="AF70" s="119">
        <f t="shared" ref="AF70" si="102">IFERROR(IF(U70="Impacto",(Q70-(+Q70*X70)),IF(U70="Probabilidad",Q70,"")),"")</f>
        <v>0.6</v>
      </c>
      <c r="AG70" s="122" t="str">
        <f t="shared" si="69"/>
        <v>Moderado</v>
      </c>
      <c r="AH70" s="123" t="s">
        <v>217</v>
      </c>
      <c r="AI70" s="180" t="s">
        <v>236</v>
      </c>
      <c r="AJ70" s="182" t="s">
        <v>237</v>
      </c>
      <c r="AK70" s="180" t="s">
        <v>238</v>
      </c>
      <c r="AL70" s="181">
        <v>44562</v>
      </c>
      <c r="AM70" s="354" t="s">
        <v>239</v>
      </c>
      <c r="AN70" s="354" t="s">
        <v>139</v>
      </c>
      <c r="AO70" s="354" t="s">
        <v>240</v>
      </c>
    </row>
    <row r="71" spans="1:41" ht="90" customHeight="1" x14ac:dyDescent="0.2">
      <c r="A71" s="251"/>
      <c r="B71" s="253"/>
      <c r="C71" s="253"/>
      <c r="D71" s="253"/>
      <c r="E71" s="356"/>
      <c r="F71" s="411"/>
      <c r="G71" s="253"/>
      <c r="H71" s="253"/>
      <c r="I71" s="253"/>
      <c r="J71" s="253"/>
      <c r="K71" s="275"/>
      <c r="L71" s="276"/>
      <c r="M71" s="277"/>
      <c r="N71" s="274"/>
      <c r="O71" s="277">
        <f>IF(NOT(ISERROR(MATCH(N71,_xlfn.ANCHORARRAY(F215),0))),M217&amp;"Por favor no seleccionar los criterios de impacto",N71)</f>
        <v>0</v>
      </c>
      <c r="P71" s="276"/>
      <c r="Q71" s="277"/>
      <c r="R71" s="280"/>
      <c r="S71" s="146">
        <v>2</v>
      </c>
      <c r="T71" s="160" t="s">
        <v>241</v>
      </c>
      <c r="U71" s="117" t="str">
        <f t="shared" si="96"/>
        <v>Probabilidad</v>
      </c>
      <c r="V71" s="177" t="s">
        <v>108</v>
      </c>
      <c r="W71" s="177" t="s">
        <v>96</v>
      </c>
      <c r="X71" s="178" t="str">
        <f t="shared" ref="X71" si="103">IF(AND(V71="Preventivo",W71="Automático"),"50%",IF(AND(V71="Preventivo",W71="Manual"),"40%",IF(AND(V71="Detectivo",W71="Automático"),"40%",IF(AND(V71="Detectivo",W71="Manual"),"30%",IF(AND(V71="Correctivo",W71="Automático"),"35%",IF(AND(V71="Correctivo",W71="Manual"),"25%",""))))))</f>
        <v>30%</v>
      </c>
      <c r="Y71" s="177" t="s">
        <v>97</v>
      </c>
      <c r="Z71" s="177" t="s">
        <v>98</v>
      </c>
      <c r="AA71" s="177" t="s">
        <v>99</v>
      </c>
      <c r="AB71" s="120">
        <f t="shared" ref="AB71" si="104">IFERROR(IF(AND(U70="Probabilidad",U71="Probabilidad"),(AD70-(+AD70*X71)),IF(U71="Probabilidad",(M70-(+M70*X71)),IF(U71="Impacto",AD70,""))),"")</f>
        <v>0.29399999999999998</v>
      </c>
      <c r="AC71" s="121" t="str">
        <f t="shared" si="65"/>
        <v>Baja</v>
      </c>
      <c r="AD71" s="119">
        <f t="shared" si="66"/>
        <v>0.29399999999999998</v>
      </c>
      <c r="AE71" s="121" t="str">
        <f t="shared" si="67"/>
        <v>Moderado</v>
      </c>
      <c r="AF71" s="119">
        <f t="shared" ref="AF71" si="105">IFERROR(IF(AND(U70="Impacto",U71="Impacto"),(AF70-(+AF70*X71)),IF(U71="Impacto",($Q$10-(+$Q$10*X71)),IF(U71="Probabilidad",AF70,""))),"")</f>
        <v>0.6</v>
      </c>
      <c r="AG71" s="122" t="str">
        <f t="shared" si="69"/>
        <v>Moderado</v>
      </c>
      <c r="AH71" s="123" t="s">
        <v>217</v>
      </c>
      <c r="AI71" s="180" t="s">
        <v>218</v>
      </c>
      <c r="AJ71" s="182" t="s">
        <v>219</v>
      </c>
      <c r="AK71" s="180" t="s">
        <v>220</v>
      </c>
      <c r="AL71" s="181">
        <v>44562</v>
      </c>
      <c r="AM71" s="354"/>
      <c r="AN71" s="354"/>
      <c r="AO71" s="354"/>
    </row>
    <row r="72" spans="1:41" ht="13.5" customHeight="1" x14ac:dyDescent="0.2">
      <c r="A72" s="251"/>
      <c r="B72" s="253"/>
      <c r="C72" s="253"/>
      <c r="D72" s="253"/>
      <c r="E72" s="356"/>
      <c r="F72" s="411"/>
      <c r="G72" s="253"/>
      <c r="H72" s="253"/>
      <c r="I72" s="253"/>
      <c r="J72" s="253"/>
      <c r="K72" s="275"/>
      <c r="L72" s="276"/>
      <c r="M72" s="277"/>
      <c r="N72" s="274"/>
      <c r="O72" s="277">
        <f>IF(NOT(ISERROR(MATCH(N72,_xlfn.ANCHORARRAY(F216),0))),M218&amp;"Por favor no seleccionar los criterios de impacto",N72)</f>
        <v>0</v>
      </c>
      <c r="P72" s="276"/>
      <c r="Q72" s="277"/>
      <c r="R72" s="280"/>
      <c r="S72" s="146">
        <v>3</v>
      </c>
      <c r="T72" s="116"/>
      <c r="U72" s="117" t="str">
        <f t="shared" si="81"/>
        <v/>
      </c>
      <c r="V72" s="118"/>
      <c r="W72" s="118"/>
      <c r="X72" s="119" t="str">
        <f t="shared" si="82"/>
        <v/>
      </c>
      <c r="Y72" s="118"/>
      <c r="Z72" s="118"/>
      <c r="AA72" s="118"/>
      <c r="AB72" s="120" t="str">
        <f t="shared" ref="AB72:AB75" si="106">IFERROR(IF(AND(U71="Probabilidad",U72="Probabilidad"),(AD71-(+AD71*X72)),IF(AND(U71="Impacto",U72="Probabilidad"),(AD70-(+AD70*X72)),IF(U72="Impacto",AD71,""))),"")</f>
        <v/>
      </c>
      <c r="AC72" s="121" t="str">
        <f t="shared" si="65"/>
        <v/>
      </c>
      <c r="AD72" s="119" t="str">
        <f t="shared" si="66"/>
        <v/>
      </c>
      <c r="AE72" s="121" t="str">
        <f t="shared" si="67"/>
        <v/>
      </c>
      <c r="AF72" s="119" t="str">
        <f t="shared" ref="AF72:AF75" si="107">IFERROR(IF(AND(U71="Impacto",U72="Impacto"),(AF71-(+AF71*X72)),IF(AND(U71="Probabilidad",U72="Impacto"),(AF70-(+AF70*X72)),IF(U72="Probabilidad",AF71,""))),"")</f>
        <v/>
      </c>
      <c r="AG72" s="122" t="str">
        <f t="shared" si="69"/>
        <v/>
      </c>
      <c r="AH72" s="179"/>
      <c r="AI72" s="180"/>
      <c r="AJ72" s="182"/>
      <c r="AK72" s="182"/>
      <c r="AL72" s="181"/>
      <c r="AM72" s="354"/>
      <c r="AN72" s="354"/>
      <c r="AO72" s="354"/>
    </row>
    <row r="73" spans="1:41" ht="13.5" customHeight="1" x14ac:dyDescent="0.2">
      <c r="A73" s="251"/>
      <c r="B73" s="253"/>
      <c r="C73" s="253"/>
      <c r="D73" s="253"/>
      <c r="E73" s="356"/>
      <c r="F73" s="411"/>
      <c r="G73" s="253"/>
      <c r="H73" s="253"/>
      <c r="I73" s="253"/>
      <c r="J73" s="253"/>
      <c r="K73" s="275"/>
      <c r="L73" s="276"/>
      <c r="M73" s="277"/>
      <c r="N73" s="274"/>
      <c r="O73" s="277">
        <f>IF(NOT(ISERROR(MATCH(N73,_xlfn.ANCHORARRAY(F217),0))),M219&amp;"Por favor no seleccionar los criterios de impacto",N73)</f>
        <v>0</v>
      </c>
      <c r="P73" s="276"/>
      <c r="Q73" s="277"/>
      <c r="R73" s="280"/>
      <c r="S73" s="146">
        <v>4</v>
      </c>
      <c r="T73" s="115"/>
      <c r="U73" s="117" t="str">
        <f t="shared" si="81"/>
        <v/>
      </c>
      <c r="V73" s="118"/>
      <c r="W73" s="118"/>
      <c r="X73" s="119" t="str">
        <f t="shared" si="82"/>
        <v/>
      </c>
      <c r="Y73" s="118"/>
      <c r="Z73" s="118"/>
      <c r="AA73" s="118"/>
      <c r="AB73" s="120" t="str">
        <f t="shared" si="106"/>
        <v/>
      </c>
      <c r="AC73" s="121" t="str">
        <f t="shared" si="65"/>
        <v/>
      </c>
      <c r="AD73" s="119" t="str">
        <f t="shared" si="66"/>
        <v/>
      </c>
      <c r="AE73" s="121" t="str">
        <f t="shared" si="67"/>
        <v/>
      </c>
      <c r="AF73" s="119" t="str">
        <f t="shared" si="107"/>
        <v/>
      </c>
      <c r="AG73" s="122" t="str">
        <f t="shared" si="69"/>
        <v/>
      </c>
      <c r="AH73" s="179"/>
      <c r="AI73" s="180"/>
      <c r="AJ73" s="182"/>
      <c r="AK73" s="182"/>
      <c r="AL73" s="181"/>
      <c r="AM73" s="354"/>
      <c r="AN73" s="354"/>
      <c r="AO73" s="354"/>
    </row>
    <row r="74" spans="1:41" ht="13.5" customHeight="1" x14ac:dyDescent="0.2">
      <c r="A74" s="251"/>
      <c r="B74" s="253"/>
      <c r="C74" s="253"/>
      <c r="D74" s="253"/>
      <c r="E74" s="356"/>
      <c r="F74" s="411"/>
      <c r="G74" s="253"/>
      <c r="H74" s="253"/>
      <c r="I74" s="253"/>
      <c r="J74" s="253"/>
      <c r="K74" s="275"/>
      <c r="L74" s="276"/>
      <c r="M74" s="277"/>
      <c r="N74" s="274"/>
      <c r="O74" s="277">
        <f>IF(NOT(ISERROR(MATCH(N74,_xlfn.ANCHORARRAY(F218),0))),M220&amp;"Por favor no seleccionar los criterios de impacto",N74)</f>
        <v>0</v>
      </c>
      <c r="P74" s="276"/>
      <c r="Q74" s="277"/>
      <c r="R74" s="280"/>
      <c r="S74" s="146">
        <v>5</v>
      </c>
      <c r="T74" s="115"/>
      <c r="U74" s="117" t="str">
        <f t="shared" si="81"/>
        <v/>
      </c>
      <c r="V74" s="118"/>
      <c r="W74" s="118"/>
      <c r="X74" s="119" t="str">
        <f t="shared" si="82"/>
        <v/>
      </c>
      <c r="Y74" s="118"/>
      <c r="Z74" s="118"/>
      <c r="AA74" s="118"/>
      <c r="AB74" s="120" t="str">
        <f t="shared" si="106"/>
        <v/>
      </c>
      <c r="AC74" s="121" t="str">
        <f t="shared" si="65"/>
        <v/>
      </c>
      <c r="AD74" s="119" t="str">
        <f t="shared" si="66"/>
        <v/>
      </c>
      <c r="AE74" s="121" t="str">
        <f t="shared" si="67"/>
        <v/>
      </c>
      <c r="AF74" s="119" t="str">
        <f t="shared" si="107"/>
        <v/>
      </c>
      <c r="AG74" s="122" t="str">
        <f t="shared" si="69"/>
        <v/>
      </c>
      <c r="AH74" s="179"/>
      <c r="AI74" s="180"/>
      <c r="AJ74" s="182"/>
      <c r="AK74" s="182"/>
      <c r="AL74" s="181"/>
      <c r="AM74" s="354"/>
      <c r="AN74" s="354"/>
      <c r="AO74" s="354"/>
    </row>
    <row r="75" spans="1:41" ht="13.5" customHeight="1" x14ac:dyDescent="0.2">
      <c r="A75" s="251"/>
      <c r="B75" s="253"/>
      <c r="C75" s="253"/>
      <c r="D75" s="253"/>
      <c r="E75" s="357"/>
      <c r="F75" s="412"/>
      <c r="G75" s="253"/>
      <c r="H75" s="253"/>
      <c r="I75" s="253"/>
      <c r="J75" s="253"/>
      <c r="K75" s="275"/>
      <c r="L75" s="276"/>
      <c r="M75" s="277"/>
      <c r="N75" s="274"/>
      <c r="O75" s="277">
        <f>IF(NOT(ISERROR(MATCH(N75,_xlfn.ANCHORARRAY(F219),0))),M221&amp;"Por favor no seleccionar los criterios de impacto",N75)</f>
        <v>0</v>
      </c>
      <c r="P75" s="276"/>
      <c r="Q75" s="277"/>
      <c r="R75" s="280"/>
      <c r="S75" s="146">
        <v>6</v>
      </c>
      <c r="T75" s="115"/>
      <c r="U75" s="117" t="str">
        <f t="shared" si="81"/>
        <v/>
      </c>
      <c r="V75" s="118"/>
      <c r="W75" s="118"/>
      <c r="X75" s="119" t="str">
        <f t="shared" si="82"/>
        <v/>
      </c>
      <c r="Y75" s="118"/>
      <c r="Z75" s="118"/>
      <c r="AA75" s="118"/>
      <c r="AB75" s="120" t="str">
        <f t="shared" si="106"/>
        <v/>
      </c>
      <c r="AC75" s="121" t="str">
        <f t="shared" si="65"/>
        <v/>
      </c>
      <c r="AD75" s="119" t="str">
        <f t="shared" si="66"/>
        <v/>
      </c>
      <c r="AE75" s="121" t="str">
        <f t="shared" si="67"/>
        <v/>
      </c>
      <c r="AF75" s="119" t="str">
        <f t="shared" si="107"/>
        <v/>
      </c>
      <c r="AG75" s="122" t="str">
        <f t="shared" si="69"/>
        <v/>
      </c>
      <c r="AH75" s="179"/>
      <c r="AI75" s="180"/>
      <c r="AJ75" s="182"/>
      <c r="AK75" s="182"/>
      <c r="AL75" s="181"/>
      <c r="AM75" s="354"/>
      <c r="AN75" s="354"/>
      <c r="AO75" s="354"/>
    </row>
    <row r="76" spans="1:41" ht="76.5" customHeight="1" x14ac:dyDescent="0.2">
      <c r="A76" s="251">
        <v>12</v>
      </c>
      <c r="B76" s="253" t="s">
        <v>242</v>
      </c>
      <c r="C76" s="253" t="s">
        <v>128</v>
      </c>
      <c r="D76" s="294" t="s">
        <v>243</v>
      </c>
      <c r="E76" s="410" t="s">
        <v>244</v>
      </c>
      <c r="F76" s="416" t="s">
        <v>245</v>
      </c>
      <c r="G76" s="253" t="s">
        <v>89</v>
      </c>
      <c r="H76" s="253" t="s">
        <v>116</v>
      </c>
      <c r="I76" s="253" t="s">
        <v>193</v>
      </c>
      <c r="J76" s="253" t="s">
        <v>234</v>
      </c>
      <c r="K76" s="275">
        <v>400</v>
      </c>
      <c r="L76" s="276" t="str">
        <f t="shared" ref="L76" si="108">IF(K76&lt;=0,"",IF(K76&lt;=2,"Muy Baja",IF(K76&lt;=24,"Baja",IF(K76&lt;=500,"Media",IF(K76&lt;=5000,"Alta","Muy Alta")))))</f>
        <v>Media</v>
      </c>
      <c r="M76" s="277">
        <f t="shared" ref="M76" si="109">IF(L76="","",IF(L76="Muy Baja",0.2,IF(L76="Baja",0.4,IF(L76="Media",0.6,IF(L76="Alta",0.8,IF(L76="Muy Alta",1,))))))</f>
        <v>0.6</v>
      </c>
      <c r="N76" s="274" t="s">
        <v>93</v>
      </c>
      <c r="O76" s="277" t="str">
        <f>IF(NOT(ISERROR(MATCH(N76,'Tabla Impacto'!$B$222:$B$224,0))),'Tabla Impacto'!$F$224&amp;"Por favor no seleccionar los criterios de impacto(Afectación Económica o presupuestal y Pérdida Reputacional)",N76)</f>
        <v xml:space="preserve">     El riesgo afecta la imagen de la entidad con algunos usuarios de relevancia frente al logro de los objetivos</v>
      </c>
      <c r="P76" s="276" t="str">
        <f>IF(OR(O76='Tabla Impacto'!$C$12,O76='Tabla Impacto'!$D$12),"Leve",IF(OR(O76='Tabla Impacto'!$C$13,O76='Tabla Impacto'!$D$13),"Menor",IF(OR(O76='Tabla Impacto'!$C$14,O76='Tabla Impacto'!$D$14),"Moderado",IF(OR(O76='Tabla Impacto'!$C$15,O76='Tabla Impacto'!$D$15),"Mayor",IF(OR(O76='Tabla Impacto'!$C$16,O76='Tabla Impacto'!$D$16),"Catastrófico","")))))</f>
        <v>Moderado</v>
      </c>
      <c r="Q76" s="277">
        <f t="shared" ref="Q76" si="110">IF(P76="","",IF(P76="Leve",0.2,IF(P76="Menor",0.4,IF(P76="Moderado",0.6,IF(P76="Mayor",0.8,IF(P76="Catastrófico",1,))))))</f>
        <v>0.6</v>
      </c>
      <c r="R76" s="280" t="str">
        <f t="shared" ref="R76" si="111">IF(OR(AND(L76="Muy Baja",P76="Leve"),AND(L76="Muy Baja",P76="Menor"),AND(L76="Baja",P76="Leve")),"Bajo",IF(OR(AND(L76="Muy baja",P76="Moderado"),AND(L76="Baja",P76="Menor"),AND(L76="Baja",P76="Moderado"),AND(L76="Media",P76="Leve"),AND(L76="Media",P76="Menor"),AND(L76="Media",P76="Moderado"),AND(L76="Alta",P76="Leve"),AND(L76="Alta",P76="Menor")),"Moderado",IF(OR(AND(L76="Muy Baja",P76="Mayor"),AND(L76="Baja",P76="Mayor"),AND(L76="Media",P76="Mayor"),AND(L76="Alta",P76="Moderado"),AND(L76="Alta",P76="Mayor"),AND(L76="Muy Alta",P76="Leve"),AND(L76="Muy Alta",P76="Menor"),AND(L76="Muy Alta",P76="Moderado"),AND(L76="Muy Alta",P76="Mayor")),"Alto",IF(OR(AND(L76="Muy Baja",P76="Catastrófico"),AND(L76="Baja",P76="Catastrófico"),AND(L76="Media",P76="Catastrófico"),AND(L76="Alta",P76="Catastrófico"),AND(L76="Muy Alta",P76="Catastrófico")),"Extremo",""))))</f>
        <v>Moderado</v>
      </c>
      <c r="S76" s="146">
        <v>1</v>
      </c>
      <c r="T76" s="115" t="s">
        <v>246</v>
      </c>
      <c r="U76" s="117" t="s">
        <v>247</v>
      </c>
      <c r="V76" s="118" t="s">
        <v>108</v>
      </c>
      <c r="W76" s="118" t="s">
        <v>96</v>
      </c>
      <c r="X76" s="119" t="s">
        <v>248</v>
      </c>
      <c r="Y76" s="118" t="s">
        <v>97</v>
      </c>
      <c r="Z76" s="118" t="s">
        <v>98</v>
      </c>
      <c r="AA76" s="118" t="s">
        <v>99</v>
      </c>
      <c r="AB76" s="120">
        <f t="shared" ref="AB76" si="112">IFERROR(IF(U76="Probabilidad",(M76-(+M76*X76)),IF(U76="Impacto",M76,"")),"")</f>
        <v>0.42</v>
      </c>
      <c r="AC76" s="121" t="str">
        <f t="shared" si="65"/>
        <v>Media</v>
      </c>
      <c r="AD76" s="119">
        <f t="shared" si="66"/>
        <v>0.42</v>
      </c>
      <c r="AE76" s="121" t="str">
        <f t="shared" si="67"/>
        <v>Moderado</v>
      </c>
      <c r="AF76" s="119">
        <f t="shared" ref="AF76" si="113">IFERROR(IF(U76="Impacto",(Q76-(+Q76*X76)),IF(U76="Probabilidad",Q76,"")),"")</f>
        <v>0.6</v>
      </c>
      <c r="AG76" s="122" t="str">
        <f t="shared" si="69"/>
        <v>Moderado</v>
      </c>
      <c r="AH76" s="123" t="s">
        <v>110</v>
      </c>
      <c r="AI76" s="115" t="s">
        <v>249</v>
      </c>
      <c r="AJ76" s="115" t="s">
        <v>250</v>
      </c>
      <c r="AK76" s="115" t="s">
        <v>251</v>
      </c>
      <c r="AL76" s="186" t="s">
        <v>252</v>
      </c>
      <c r="AM76" s="292" t="s">
        <v>104</v>
      </c>
      <c r="AN76" s="253"/>
      <c r="AO76" s="253"/>
    </row>
    <row r="77" spans="1:41" ht="76.5" customHeight="1" x14ac:dyDescent="0.2">
      <c r="A77" s="251"/>
      <c r="B77" s="253"/>
      <c r="C77" s="253"/>
      <c r="D77" s="294"/>
      <c r="E77" s="411"/>
      <c r="F77" s="417"/>
      <c r="G77" s="253"/>
      <c r="H77" s="253"/>
      <c r="I77" s="253"/>
      <c r="J77" s="253"/>
      <c r="K77" s="275"/>
      <c r="L77" s="276"/>
      <c r="M77" s="277"/>
      <c r="N77" s="274"/>
      <c r="O77" s="277">
        <f>IF(NOT(ISERROR(MATCH(N77,_xlfn.ANCHORARRAY(#REF!),0))),M223&amp;"Por favor no seleccionar los criterios de impacto",N77)</f>
        <v>0</v>
      </c>
      <c r="P77" s="276"/>
      <c r="Q77" s="277"/>
      <c r="R77" s="280"/>
      <c r="S77" s="146">
        <v>2</v>
      </c>
      <c r="T77" s="115" t="s">
        <v>253</v>
      </c>
      <c r="U77" s="117" t="s">
        <v>247</v>
      </c>
      <c r="V77" s="118" t="s">
        <v>108</v>
      </c>
      <c r="W77" s="118" t="s">
        <v>96</v>
      </c>
      <c r="X77" s="119" t="s">
        <v>248</v>
      </c>
      <c r="Y77" s="118" t="s">
        <v>97</v>
      </c>
      <c r="Z77" s="118" t="s">
        <v>98</v>
      </c>
      <c r="AA77" s="118" t="s">
        <v>99</v>
      </c>
      <c r="AB77" s="120">
        <f t="shared" ref="AB77" si="114">IFERROR(IF(AND(U76="Probabilidad",U77="Probabilidad"),(AD76-(+AD76*X77)),IF(U77="Probabilidad",(M76-(+M76*X77)),IF(U77="Impacto",AD76,""))),"")</f>
        <v>0.29399999999999998</v>
      </c>
      <c r="AC77" s="121" t="str">
        <f t="shared" si="65"/>
        <v>Baja</v>
      </c>
      <c r="AD77" s="119">
        <f t="shared" si="66"/>
        <v>0.29399999999999998</v>
      </c>
      <c r="AE77" s="121" t="str">
        <f t="shared" si="67"/>
        <v>Moderado</v>
      </c>
      <c r="AF77" s="119">
        <f t="shared" ref="AF77" si="115">IFERROR(IF(AND(U76="Impacto",U77="Impacto"),(AF76-(+AF76*X77)),IF(U77="Impacto",($Q$10-(+$Q$10*X77)),IF(U77="Probabilidad",AF76,""))),"")</f>
        <v>0.6</v>
      </c>
      <c r="AG77" s="122" t="str">
        <f t="shared" si="69"/>
        <v>Moderado</v>
      </c>
      <c r="AH77" s="123" t="s">
        <v>110</v>
      </c>
      <c r="AI77" s="115" t="s">
        <v>254</v>
      </c>
      <c r="AJ77" s="115" t="s">
        <v>250</v>
      </c>
      <c r="AK77" s="115" t="s">
        <v>255</v>
      </c>
      <c r="AL77" s="186" t="s">
        <v>252</v>
      </c>
      <c r="AM77" s="292"/>
      <c r="AN77" s="253"/>
      <c r="AO77" s="253"/>
    </row>
    <row r="78" spans="1:41" ht="76.5" customHeight="1" x14ac:dyDescent="0.2">
      <c r="A78" s="251"/>
      <c r="B78" s="253"/>
      <c r="C78" s="253"/>
      <c r="D78" s="294"/>
      <c r="E78" s="411"/>
      <c r="F78" s="417"/>
      <c r="G78" s="253"/>
      <c r="H78" s="253"/>
      <c r="I78" s="253"/>
      <c r="J78" s="253"/>
      <c r="K78" s="275"/>
      <c r="L78" s="276"/>
      <c r="M78" s="277"/>
      <c r="N78" s="274"/>
      <c r="O78" s="277">
        <f>IF(NOT(ISERROR(MATCH(N78,_xlfn.ANCHORARRAY(#REF!),0))),M224&amp;"Por favor no seleccionar los criterios de impacto",N78)</f>
        <v>0</v>
      </c>
      <c r="P78" s="276"/>
      <c r="Q78" s="277"/>
      <c r="R78" s="280"/>
      <c r="S78" s="146">
        <v>3</v>
      </c>
      <c r="T78" s="115" t="s">
        <v>256</v>
      </c>
      <c r="U78" s="117" t="s">
        <v>247</v>
      </c>
      <c r="V78" s="118" t="s">
        <v>108</v>
      </c>
      <c r="W78" s="118" t="s">
        <v>96</v>
      </c>
      <c r="X78" s="119" t="s">
        <v>248</v>
      </c>
      <c r="Y78" s="118" t="s">
        <v>97</v>
      </c>
      <c r="Z78" s="118" t="s">
        <v>98</v>
      </c>
      <c r="AA78" s="118" t="s">
        <v>99</v>
      </c>
      <c r="AB78" s="120">
        <f t="shared" ref="AB78:AB81" si="116">IFERROR(IF(AND(U77="Probabilidad",U78="Probabilidad"),(AD77-(+AD77*X78)),IF(AND(U77="Impacto",U78="Probabilidad"),(AD76-(+AD76*X78)),IF(U78="Impacto",AD77,""))),"")</f>
        <v>0.20579999999999998</v>
      </c>
      <c r="AC78" s="121" t="str">
        <f t="shared" si="65"/>
        <v>Baja</v>
      </c>
      <c r="AD78" s="119">
        <f t="shared" si="66"/>
        <v>0.20579999999999998</v>
      </c>
      <c r="AE78" s="121" t="str">
        <f t="shared" si="67"/>
        <v>Moderado</v>
      </c>
      <c r="AF78" s="119">
        <f t="shared" ref="AF78:AF81" si="117">IFERROR(IF(AND(U77="Impacto",U78="Impacto"),(AF77-(+AF77*X78)),IF(AND(U77="Probabilidad",U78="Impacto"),(AF76-(+AF76*X78)),IF(U78="Probabilidad",AF77,""))),"")</f>
        <v>0.6</v>
      </c>
      <c r="AG78" s="122" t="str">
        <f t="shared" si="69"/>
        <v>Moderado</v>
      </c>
      <c r="AH78" s="123" t="s">
        <v>110</v>
      </c>
      <c r="AI78" s="115" t="s">
        <v>257</v>
      </c>
      <c r="AJ78" s="115" t="s">
        <v>250</v>
      </c>
      <c r="AK78" s="115" t="s">
        <v>255</v>
      </c>
      <c r="AL78" s="186" t="s">
        <v>252</v>
      </c>
      <c r="AM78" s="292"/>
      <c r="AN78" s="253"/>
      <c r="AO78" s="253"/>
    </row>
    <row r="79" spans="1:41" ht="13.5" customHeight="1" x14ac:dyDescent="0.2">
      <c r="A79" s="251"/>
      <c r="B79" s="253"/>
      <c r="C79" s="253"/>
      <c r="D79" s="294"/>
      <c r="E79" s="411"/>
      <c r="F79" s="417"/>
      <c r="G79" s="253"/>
      <c r="H79" s="253"/>
      <c r="I79" s="253"/>
      <c r="J79" s="253"/>
      <c r="K79" s="275"/>
      <c r="L79" s="276"/>
      <c r="M79" s="277"/>
      <c r="N79" s="274"/>
      <c r="O79" s="277">
        <f>IF(NOT(ISERROR(MATCH(N79,_xlfn.ANCHORARRAY(#REF!),0))),M225&amp;"Por favor no seleccionar los criterios de impacto",N79)</f>
        <v>0</v>
      </c>
      <c r="P79" s="276"/>
      <c r="Q79" s="277"/>
      <c r="R79" s="280"/>
      <c r="S79" s="146">
        <v>4</v>
      </c>
      <c r="T79" s="115"/>
      <c r="U79" s="117" t="s">
        <v>258</v>
      </c>
      <c r="V79" s="118"/>
      <c r="W79" s="118"/>
      <c r="X79" s="119" t="s">
        <v>258</v>
      </c>
      <c r="Y79" s="118"/>
      <c r="Z79" s="118"/>
      <c r="AA79" s="118"/>
      <c r="AB79" s="120" t="str">
        <f t="shared" si="116"/>
        <v/>
      </c>
      <c r="AC79" s="121" t="str">
        <f t="shared" si="65"/>
        <v/>
      </c>
      <c r="AD79" s="119" t="str">
        <f t="shared" si="66"/>
        <v/>
      </c>
      <c r="AE79" s="121" t="str">
        <f t="shared" si="67"/>
        <v/>
      </c>
      <c r="AF79" s="119" t="str">
        <f t="shared" si="117"/>
        <v/>
      </c>
      <c r="AG79" s="122" t="str">
        <f t="shared" si="69"/>
        <v/>
      </c>
      <c r="AH79" s="123"/>
      <c r="AI79" s="114"/>
      <c r="AJ79" s="124"/>
      <c r="AK79" s="124"/>
      <c r="AL79" s="125"/>
      <c r="AM79" s="292"/>
      <c r="AN79" s="253"/>
      <c r="AO79" s="253"/>
    </row>
    <row r="80" spans="1:41" ht="13.5" customHeight="1" x14ac:dyDescent="0.2">
      <c r="A80" s="251"/>
      <c r="B80" s="253"/>
      <c r="C80" s="253"/>
      <c r="D80" s="294"/>
      <c r="E80" s="411"/>
      <c r="F80" s="417"/>
      <c r="G80" s="253"/>
      <c r="H80" s="253"/>
      <c r="I80" s="253"/>
      <c r="J80" s="253"/>
      <c r="K80" s="275"/>
      <c r="L80" s="276"/>
      <c r="M80" s="277"/>
      <c r="N80" s="274"/>
      <c r="O80" s="277">
        <f>IF(NOT(ISERROR(MATCH(N80,_xlfn.ANCHORARRAY(#REF!),0))),M226&amp;"Por favor no seleccionar los criterios de impacto",N80)</f>
        <v>0</v>
      </c>
      <c r="P80" s="276"/>
      <c r="Q80" s="277"/>
      <c r="R80" s="280"/>
      <c r="S80" s="146">
        <v>5</v>
      </c>
      <c r="T80" s="115"/>
      <c r="U80" s="117" t="s">
        <v>258</v>
      </c>
      <c r="V80" s="118"/>
      <c r="W80" s="118"/>
      <c r="X80" s="119" t="s">
        <v>258</v>
      </c>
      <c r="Y80" s="118"/>
      <c r="Z80" s="118"/>
      <c r="AA80" s="118"/>
      <c r="AB80" s="120" t="str">
        <f t="shared" si="116"/>
        <v/>
      </c>
      <c r="AC80" s="121" t="str">
        <f t="shared" si="65"/>
        <v/>
      </c>
      <c r="AD80" s="119" t="str">
        <f t="shared" si="66"/>
        <v/>
      </c>
      <c r="AE80" s="121" t="str">
        <f t="shared" si="67"/>
        <v/>
      </c>
      <c r="AF80" s="119" t="str">
        <f t="shared" si="117"/>
        <v/>
      </c>
      <c r="AG80" s="122" t="str">
        <f t="shared" si="69"/>
        <v/>
      </c>
      <c r="AH80" s="123"/>
      <c r="AI80" s="114"/>
      <c r="AJ80" s="124"/>
      <c r="AK80" s="124"/>
      <c r="AL80" s="125"/>
      <c r="AM80" s="292"/>
      <c r="AN80" s="253"/>
      <c r="AO80" s="253"/>
    </row>
    <row r="81" spans="1:41" ht="13.5" customHeight="1" x14ac:dyDescent="0.2">
      <c r="A81" s="251"/>
      <c r="B81" s="253"/>
      <c r="C81" s="253"/>
      <c r="D81" s="294"/>
      <c r="E81" s="412"/>
      <c r="F81" s="418"/>
      <c r="G81" s="253"/>
      <c r="H81" s="253"/>
      <c r="I81" s="253"/>
      <c r="J81" s="253"/>
      <c r="K81" s="275"/>
      <c r="L81" s="276"/>
      <c r="M81" s="277"/>
      <c r="N81" s="274"/>
      <c r="O81" s="277">
        <f>IF(NOT(ISERROR(MATCH(N81,_xlfn.ANCHORARRAY(#REF!),0))),M227&amp;"Por favor no seleccionar los criterios de impacto",N81)</f>
        <v>0</v>
      </c>
      <c r="P81" s="276"/>
      <c r="Q81" s="277"/>
      <c r="R81" s="280"/>
      <c r="S81" s="146">
        <v>6</v>
      </c>
      <c r="T81" s="115"/>
      <c r="U81" s="117" t="s">
        <v>258</v>
      </c>
      <c r="V81" s="118"/>
      <c r="W81" s="118"/>
      <c r="X81" s="119" t="s">
        <v>258</v>
      </c>
      <c r="Y81" s="118"/>
      <c r="Z81" s="118"/>
      <c r="AA81" s="118"/>
      <c r="AB81" s="120" t="str">
        <f t="shared" si="116"/>
        <v/>
      </c>
      <c r="AC81" s="121" t="str">
        <f t="shared" si="65"/>
        <v/>
      </c>
      <c r="AD81" s="119" t="str">
        <f t="shared" si="66"/>
        <v/>
      </c>
      <c r="AE81" s="121" t="str">
        <f t="shared" si="67"/>
        <v/>
      </c>
      <c r="AF81" s="119" t="str">
        <f t="shared" si="117"/>
        <v/>
      </c>
      <c r="AG81" s="122" t="str">
        <f t="shared" si="69"/>
        <v/>
      </c>
      <c r="AH81" s="123"/>
      <c r="AI81" s="114"/>
      <c r="AJ81" s="124"/>
      <c r="AK81" s="124"/>
      <c r="AL81" s="125"/>
      <c r="AM81" s="292"/>
      <c r="AN81" s="253"/>
      <c r="AO81" s="253"/>
    </row>
    <row r="82" spans="1:41" ht="85.5" customHeight="1" x14ac:dyDescent="0.2">
      <c r="A82" s="251">
        <v>13</v>
      </c>
      <c r="B82" s="253" t="s">
        <v>242</v>
      </c>
      <c r="C82" s="253" t="s">
        <v>85</v>
      </c>
      <c r="D82" s="292" t="s">
        <v>259</v>
      </c>
      <c r="E82" s="410" t="s">
        <v>260</v>
      </c>
      <c r="F82" s="410" t="s">
        <v>261</v>
      </c>
      <c r="G82" s="253" t="s">
        <v>89</v>
      </c>
      <c r="H82" s="253" t="s">
        <v>116</v>
      </c>
      <c r="I82" s="253" t="s">
        <v>262</v>
      </c>
      <c r="J82" s="253" t="s">
        <v>234</v>
      </c>
      <c r="K82" s="275">
        <v>48</v>
      </c>
      <c r="L82" s="276" t="str">
        <f t="shared" ref="L82" si="118">IF(K82&lt;=0,"",IF(K82&lt;=2,"Muy Baja",IF(K82&lt;=24,"Baja",IF(K82&lt;=500,"Media",IF(K82&lt;=5000,"Alta","Muy Alta")))))</f>
        <v>Media</v>
      </c>
      <c r="M82" s="277">
        <f t="shared" ref="M82" si="119">IF(L82="","",IF(L82="Muy Baja",0.2,IF(L82="Baja",0.4,IF(L82="Media",0.6,IF(L82="Alta",0.8,IF(L82="Muy Alta",1,))))))</f>
        <v>0.6</v>
      </c>
      <c r="N82" s="274" t="s">
        <v>93</v>
      </c>
      <c r="O82" s="277" t="str">
        <f>IF(NOT(ISERROR(MATCH(N82,'Tabla Impacto'!$B$222:$B$224,0))),'Tabla Impacto'!$F$224&amp;"Por favor no seleccionar los criterios de impacto(Afectación Económica o presupuestal y Pérdida Reputacional)",N82)</f>
        <v xml:space="preserve">     El riesgo afecta la imagen de la entidad con algunos usuarios de relevancia frente al logro de los objetivos</v>
      </c>
      <c r="P82" s="276" t="str">
        <f>IF(OR(O82='Tabla Impacto'!$C$12,O82='Tabla Impacto'!$D$12),"Leve",IF(OR(O82='Tabla Impacto'!$C$13,O82='Tabla Impacto'!$D$13),"Menor",IF(OR(O82='Tabla Impacto'!$C$14,O82='Tabla Impacto'!$D$14),"Moderado",IF(OR(O82='Tabla Impacto'!$C$15,O82='Tabla Impacto'!$D$15),"Mayor",IF(OR(O82='Tabla Impacto'!$C$16,O82='Tabla Impacto'!$D$16),"Catastrófico","")))))</f>
        <v>Moderado</v>
      </c>
      <c r="Q82" s="277">
        <f t="shared" ref="Q82" si="120">IF(P82="","",IF(P82="Leve",0.2,IF(P82="Menor",0.4,IF(P82="Moderado",0.6,IF(P82="Mayor",0.8,IF(P82="Catastrófico",1,))))))</f>
        <v>0.6</v>
      </c>
      <c r="R82" s="280" t="str">
        <f t="shared" ref="R82" si="121">IF(OR(AND(L82="Muy Baja",P82="Leve"),AND(L82="Muy Baja",P82="Menor"),AND(L82="Baja",P82="Leve")),"Bajo",IF(OR(AND(L82="Muy baja",P82="Moderado"),AND(L82="Baja",P82="Menor"),AND(L82="Baja",P82="Moderado"),AND(L82="Media",P82="Leve"),AND(L82="Media",P82="Menor"),AND(L82="Media",P82="Moderado"),AND(L82="Alta",P82="Leve"),AND(L82="Alta",P82="Menor")),"Moderado",IF(OR(AND(L82="Muy Baja",P82="Mayor"),AND(L82="Baja",P82="Mayor"),AND(L82="Media",P82="Mayor"),AND(L82="Alta",P82="Moderado"),AND(L82="Alta",P82="Mayor"),AND(L82="Muy Alta",P82="Leve"),AND(L82="Muy Alta",P82="Menor"),AND(L82="Muy Alta",P82="Moderado"),AND(L82="Muy Alta",P82="Mayor")),"Alto",IF(OR(AND(L82="Muy Baja",P82="Catastrófico"),AND(L82="Baja",P82="Catastrófico"),AND(L82="Media",P82="Catastrófico"),AND(L82="Alta",P82="Catastrófico"),AND(L82="Muy Alta",P82="Catastrófico")),"Extremo",""))))</f>
        <v>Moderado</v>
      </c>
      <c r="S82" s="146">
        <v>1</v>
      </c>
      <c r="T82" s="127" t="s">
        <v>263</v>
      </c>
      <c r="U82" s="117" t="s">
        <v>247</v>
      </c>
      <c r="V82" s="118" t="s">
        <v>108</v>
      </c>
      <c r="W82" s="118" t="s">
        <v>96</v>
      </c>
      <c r="X82" s="119" t="s">
        <v>248</v>
      </c>
      <c r="Y82" s="118" t="s">
        <v>97</v>
      </c>
      <c r="Z82" s="118" t="s">
        <v>98</v>
      </c>
      <c r="AA82" s="118" t="s">
        <v>99</v>
      </c>
      <c r="AB82" s="120">
        <f t="shared" ref="AB82" si="122">IFERROR(IF(U82="Probabilidad",(M82-(+M82*X82)),IF(U82="Impacto",M82,"")),"")</f>
        <v>0.42</v>
      </c>
      <c r="AC82" s="121" t="str">
        <f t="shared" si="65"/>
        <v>Media</v>
      </c>
      <c r="AD82" s="119">
        <f t="shared" si="66"/>
        <v>0.42</v>
      </c>
      <c r="AE82" s="121" t="str">
        <f t="shared" si="67"/>
        <v>Moderado</v>
      </c>
      <c r="AF82" s="119">
        <f t="shared" ref="AF82" si="123">IFERROR(IF(U82="Impacto",(Q82-(+Q82*X82)),IF(U82="Probabilidad",Q82,"")),"")</f>
        <v>0.6</v>
      </c>
      <c r="AG82" s="122" t="str">
        <f t="shared" si="69"/>
        <v>Moderado</v>
      </c>
      <c r="AH82" s="123" t="s">
        <v>110</v>
      </c>
      <c r="AI82" s="115" t="s">
        <v>264</v>
      </c>
      <c r="AJ82" s="115" t="s">
        <v>250</v>
      </c>
      <c r="AK82" s="115" t="s">
        <v>255</v>
      </c>
      <c r="AL82" s="186" t="s">
        <v>252</v>
      </c>
      <c r="AM82" s="292" t="s">
        <v>104</v>
      </c>
      <c r="AN82" s="292" t="s">
        <v>265</v>
      </c>
      <c r="AO82" s="292" t="s">
        <v>250</v>
      </c>
    </row>
    <row r="83" spans="1:41" ht="85.5" customHeight="1" x14ac:dyDescent="0.2">
      <c r="A83" s="251"/>
      <c r="B83" s="253"/>
      <c r="C83" s="253"/>
      <c r="D83" s="292"/>
      <c r="E83" s="411"/>
      <c r="F83" s="411"/>
      <c r="G83" s="253"/>
      <c r="H83" s="253"/>
      <c r="I83" s="253"/>
      <c r="J83" s="253"/>
      <c r="K83" s="275"/>
      <c r="L83" s="276"/>
      <c r="M83" s="277"/>
      <c r="N83" s="274"/>
      <c r="O83" s="277">
        <f>IF(NOT(ISERROR(MATCH(N83,_xlfn.ANCHORARRAY(F227),0))),M229&amp;"Por favor no seleccionar los criterios de impacto",N83)</f>
        <v>0</v>
      </c>
      <c r="P83" s="276"/>
      <c r="Q83" s="277"/>
      <c r="R83" s="280"/>
      <c r="S83" s="146">
        <v>2</v>
      </c>
      <c r="T83" s="115" t="s">
        <v>266</v>
      </c>
      <c r="U83" s="117" t="s">
        <v>247</v>
      </c>
      <c r="V83" s="118" t="s">
        <v>108</v>
      </c>
      <c r="W83" s="118" t="s">
        <v>96</v>
      </c>
      <c r="X83" s="119" t="s">
        <v>248</v>
      </c>
      <c r="Y83" s="118" t="s">
        <v>97</v>
      </c>
      <c r="Z83" s="118" t="s">
        <v>98</v>
      </c>
      <c r="AA83" s="118" t="s">
        <v>99</v>
      </c>
      <c r="AB83" s="120">
        <f t="shared" ref="AB83" si="124">IFERROR(IF(AND(U82="Probabilidad",U83="Probabilidad"),(AD82-(+AD82*X83)),IF(U83="Probabilidad",(M82-(+M82*X83)),IF(U83="Impacto",AD82,""))),"")</f>
        <v>0.29399999999999998</v>
      </c>
      <c r="AC83" s="121" t="str">
        <f t="shared" si="65"/>
        <v>Baja</v>
      </c>
      <c r="AD83" s="119">
        <f t="shared" si="66"/>
        <v>0.29399999999999998</v>
      </c>
      <c r="AE83" s="121" t="str">
        <f t="shared" si="67"/>
        <v>Moderado</v>
      </c>
      <c r="AF83" s="119">
        <f t="shared" ref="AF83" si="125">IFERROR(IF(AND(U82="Impacto",U83="Impacto"),(AF82-(+AF82*X83)),IF(U83="Impacto",($Q$10-(+$Q$10*X83)),IF(U83="Probabilidad",AF82,""))),"")</f>
        <v>0.6</v>
      </c>
      <c r="AG83" s="122" t="str">
        <f t="shared" si="69"/>
        <v>Moderado</v>
      </c>
      <c r="AH83" s="123" t="s">
        <v>110</v>
      </c>
      <c r="AI83" s="115" t="s">
        <v>267</v>
      </c>
      <c r="AJ83" s="115" t="s">
        <v>250</v>
      </c>
      <c r="AK83" s="115" t="s">
        <v>268</v>
      </c>
      <c r="AL83" s="186" t="s">
        <v>252</v>
      </c>
      <c r="AM83" s="292"/>
      <c r="AN83" s="292"/>
      <c r="AO83" s="292"/>
    </row>
    <row r="84" spans="1:41" ht="85.5" customHeight="1" x14ac:dyDescent="0.2">
      <c r="A84" s="251"/>
      <c r="B84" s="253"/>
      <c r="C84" s="253"/>
      <c r="D84" s="292"/>
      <c r="E84" s="411"/>
      <c r="F84" s="411"/>
      <c r="G84" s="253"/>
      <c r="H84" s="253"/>
      <c r="I84" s="253"/>
      <c r="J84" s="253"/>
      <c r="K84" s="275"/>
      <c r="L84" s="276"/>
      <c r="M84" s="277"/>
      <c r="N84" s="274"/>
      <c r="O84" s="277">
        <f>IF(NOT(ISERROR(MATCH(N84,_xlfn.ANCHORARRAY(F228),0))),M230&amp;"Por favor no seleccionar los criterios de impacto",N84)</f>
        <v>0</v>
      </c>
      <c r="P84" s="276"/>
      <c r="Q84" s="277"/>
      <c r="R84" s="280"/>
      <c r="S84" s="146">
        <v>3</v>
      </c>
      <c r="T84" s="115" t="s">
        <v>269</v>
      </c>
      <c r="U84" s="117" t="s">
        <v>247</v>
      </c>
      <c r="V84" s="118" t="s">
        <v>108</v>
      </c>
      <c r="W84" s="118" t="s">
        <v>96</v>
      </c>
      <c r="X84" s="119" t="s">
        <v>248</v>
      </c>
      <c r="Y84" s="118" t="s">
        <v>97</v>
      </c>
      <c r="Z84" s="118" t="s">
        <v>98</v>
      </c>
      <c r="AA84" s="118" t="s">
        <v>99</v>
      </c>
      <c r="AB84" s="120">
        <f t="shared" ref="AB84:AB87" si="126">IFERROR(IF(AND(U83="Probabilidad",U84="Probabilidad"),(AD83-(+AD83*X84)),IF(AND(U83="Impacto",U84="Probabilidad"),(AD82-(+AD82*X84)),IF(U84="Impacto",AD83,""))),"")</f>
        <v>0.20579999999999998</v>
      </c>
      <c r="AC84" s="121" t="str">
        <f t="shared" si="65"/>
        <v>Baja</v>
      </c>
      <c r="AD84" s="119">
        <f t="shared" si="66"/>
        <v>0.20579999999999998</v>
      </c>
      <c r="AE84" s="121" t="str">
        <f t="shared" si="67"/>
        <v>Moderado</v>
      </c>
      <c r="AF84" s="119">
        <f t="shared" ref="AF84:AF87" si="127">IFERROR(IF(AND(U83="Impacto",U84="Impacto"),(AF83-(+AF83*X84)),IF(AND(U83="Probabilidad",U84="Impacto"),(AF82-(+AF82*X84)),IF(U84="Probabilidad",AF83,""))),"")</f>
        <v>0.6</v>
      </c>
      <c r="AG84" s="122" t="str">
        <f t="shared" si="69"/>
        <v>Moderado</v>
      </c>
      <c r="AH84" s="123" t="s">
        <v>110</v>
      </c>
      <c r="AI84" s="115" t="s">
        <v>257</v>
      </c>
      <c r="AJ84" s="115" t="s">
        <v>250</v>
      </c>
      <c r="AK84" s="115" t="s">
        <v>255</v>
      </c>
      <c r="AL84" s="186" t="s">
        <v>252</v>
      </c>
      <c r="AM84" s="292"/>
      <c r="AN84" s="292"/>
      <c r="AO84" s="292"/>
    </row>
    <row r="85" spans="1:41" ht="10.5" customHeight="1" x14ac:dyDescent="0.2">
      <c r="A85" s="251"/>
      <c r="B85" s="253"/>
      <c r="C85" s="253"/>
      <c r="D85" s="292"/>
      <c r="E85" s="411"/>
      <c r="F85" s="411"/>
      <c r="G85" s="253"/>
      <c r="H85" s="253"/>
      <c r="I85" s="253"/>
      <c r="J85" s="253"/>
      <c r="K85" s="275"/>
      <c r="L85" s="276"/>
      <c r="M85" s="277"/>
      <c r="N85" s="274"/>
      <c r="O85" s="277">
        <f>IF(NOT(ISERROR(MATCH(N85,_xlfn.ANCHORARRAY(F229),0))),M231&amp;"Por favor no seleccionar los criterios de impacto",N85)</f>
        <v>0</v>
      </c>
      <c r="P85" s="276"/>
      <c r="Q85" s="277"/>
      <c r="R85" s="280"/>
      <c r="S85" s="146">
        <v>4</v>
      </c>
      <c r="T85" s="115"/>
      <c r="U85" s="117" t="s">
        <v>258</v>
      </c>
      <c r="V85" s="118"/>
      <c r="W85" s="118"/>
      <c r="X85" s="119" t="s">
        <v>258</v>
      </c>
      <c r="Y85" s="118"/>
      <c r="Z85" s="118"/>
      <c r="AA85" s="118"/>
      <c r="AB85" s="120" t="str">
        <f t="shared" si="126"/>
        <v/>
      </c>
      <c r="AC85" s="121" t="str">
        <f t="shared" si="65"/>
        <v/>
      </c>
      <c r="AD85" s="119" t="str">
        <f t="shared" si="66"/>
        <v/>
      </c>
      <c r="AE85" s="121" t="str">
        <f t="shared" si="67"/>
        <v/>
      </c>
      <c r="AF85" s="119" t="str">
        <f t="shared" si="127"/>
        <v/>
      </c>
      <c r="AG85" s="122" t="str">
        <f t="shared" si="69"/>
        <v/>
      </c>
      <c r="AH85" s="123"/>
      <c r="AI85" s="114"/>
      <c r="AJ85" s="124"/>
      <c r="AK85" s="124"/>
      <c r="AL85" s="125"/>
      <c r="AM85" s="292"/>
      <c r="AN85" s="292"/>
      <c r="AO85" s="292"/>
    </row>
    <row r="86" spans="1:41" ht="10.5" customHeight="1" x14ac:dyDescent="0.2">
      <c r="A86" s="251"/>
      <c r="B86" s="253"/>
      <c r="C86" s="253"/>
      <c r="D86" s="292"/>
      <c r="E86" s="411"/>
      <c r="F86" s="411"/>
      <c r="G86" s="253"/>
      <c r="H86" s="253"/>
      <c r="I86" s="253"/>
      <c r="J86" s="253"/>
      <c r="K86" s="275"/>
      <c r="L86" s="276"/>
      <c r="M86" s="277"/>
      <c r="N86" s="274"/>
      <c r="O86" s="277">
        <f>IF(NOT(ISERROR(MATCH(N86,_xlfn.ANCHORARRAY(F230),0))),M232&amp;"Por favor no seleccionar los criterios de impacto",N86)</f>
        <v>0</v>
      </c>
      <c r="P86" s="276"/>
      <c r="Q86" s="277"/>
      <c r="R86" s="280"/>
      <c r="S86" s="146">
        <v>5</v>
      </c>
      <c r="T86" s="115"/>
      <c r="U86" s="117" t="s">
        <v>258</v>
      </c>
      <c r="V86" s="118"/>
      <c r="W86" s="118"/>
      <c r="X86" s="119" t="s">
        <v>258</v>
      </c>
      <c r="Y86" s="118"/>
      <c r="Z86" s="118"/>
      <c r="AA86" s="118"/>
      <c r="AB86" s="120" t="str">
        <f t="shared" si="126"/>
        <v/>
      </c>
      <c r="AC86" s="121" t="str">
        <f t="shared" si="65"/>
        <v/>
      </c>
      <c r="AD86" s="119" t="str">
        <f t="shared" si="66"/>
        <v/>
      </c>
      <c r="AE86" s="121" t="str">
        <f t="shared" si="67"/>
        <v/>
      </c>
      <c r="AF86" s="119" t="str">
        <f t="shared" si="127"/>
        <v/>
      </c>
      <c r="AG86" s="122" t="str">
        <f t="shared" si="69"/>
        <v/>
      </c>
      <c r="AH86" s="123"/>
      <c r="AI86" s="114"/>
      <c r="AJ86" s="124"/>
      <c r="AK86" s="124"/>
      <c r="AL86" s="125"/>
      <c r="AM86" s="292"/>
      <c r="AN86" s="292"/>
      <c r="AO86" s="292"/>
    </row>
    <row r="87" spans="1:41" ht="10.5" customHeight="1" x14ac:dyDescent="0.2">
      <c r="A87" s="251"/>
      <c r="B87" s="253"/>
      <c r="C87" s="253"/>
      <c r="D87" s="292"/>
      <c r="E87" s="412"/>
      <c r="F87" s="412"/>
      <c r="G87" s="253"/>
      <c r="H87" s="253"/>
      <c r="I87" s="253"/>
      <c r="J87" s="253"/>
      <c r="K87" s="275"/>
      <c r="L87" s="276"/>
      <c r="M87" s="277"/>
      <c r="N87" s="274"/>
      <c r="O87" s="277">
        <f>IF(NOT(ISERROR(MATCH(N87,_xlfn.ANCHORARRAY(F231),0))),M233&amp;"Por favor no seleccionar los criterios de impacto",N87)</f>
        <v>0</v>
      </c>
      <c r="P87" s="276"/>
      <c r="Q87" s="277"/>
      <c r="R87" s="280"/>
      <c r="S87" s="146">
        <v>6</v>
      </c>
      <c r="T87" s="115"/>
      <c r="U87" s="117" t="s">
        <v>258</v>
      </c>
      <c r="V87" s="118"/>
      <c r="W87" s="118"/>
      <c r="X87" s="119" t="s">
        <v>258</v>
      </c>
      <c r="Y87" s="118"/>
      <c r="Z87" s="118"/>
      <c r="AA87" s="118"/>
      <c r="AB87" s="120" t="str">
        <f t="shared" si="126"/>
        <v/>
      </c>
      <c r="AC87" s="121" t="str">
        <f t="shared" si="65"/>
        <v/>
      </c>
      <c r="AD87" s="119" t="str">
        <f t="shared" si="66"/>
        <v/>
      </c>
      <c r="AE87" s="121" t="str">
        <f t="shared" si="67"/>
        <v/>
      </c>
      <c r="AF87" s="119" t="str">
        <f t="shared" si="127"/>
        <v/>
      </c>
      <c r="AG87" s="122" t="str">
        <f t="shared" si="69"/>
        <v/>
      </c>
      <c r="AH87" s="123"/>
      <c r="AI87" s="114"/>
      <c r="AJ87" s="124"/>
      <c r="AK87" s="124"/>
      <c r="AL87" s="125"/>
      <c r="AM87" s="292"/>
      <c r="AN87" s="292"/>
      <c r="AO87" s="292"/>
    </row>
    <row r="88" spans="1:41" ht="97.5" customHeight="1" x14ac:dyDescent="0.2">
      <c r="A88" s="251">
        <v>14</v>
      </c>
      <c r="B88" s="253" t="s">
        <v>242</v>
      </c>
      <c r="C88" s="253" t="s">
        <v>85</v>
      </c>
      <c r="D88" s="253" t="s">
        <v>270</v>
      </c>
      <c r="E88" s="246" t="s">
        <v>271</v>
      </c>
      <c r="F88" s="410" t="s">
        <v>272</v>
      </c>
      <c r="G88" s="253" t="s">
        <v>89</v>
      </c>
      <c r="H88" s="355" t="s">
        <v>116</v>
      </c>
      <c r="I88" s="253" t="s">
        <v>193</v>
      </c>
      <c r="J88" s="253"/>
      <c r="K88" s="275">
        <v>1800</v>
      </c>
      <c r="L88" s="276" t="str">
        <f t="shared" ref="L88" si="128">IF(K88&lt;=0,"",IF(K88&lt;=2,"Muy Baja",IF(K88&lt;=24,"Baja",IF(K88&lt;=500,"Media",IF(K88&lt;=5000,"Alta","Muy Alta")))))</f>
        <v>Alta</v>
      </c>
      <c r="M88" s="277">
        <f t="shared" ref="M88" si="129">IF(L88="","",IF(L88="Muy Baja",0.2,IF(L88="Baja",0.4,IF(L88="Media",0.6,IF(L88="Alta",0.8,IF(L88="Muy Alta",1,))))))</f>
        <v>0.8</v>
      </c>
      <c r="N88" s="274" t="s">
        <v>93</v>
      </c>
      <c r="O88" s="277" t="str">
        <f>IF(NOT(ISERROR(MATCH(N88,'Tabla Impacto'!$B$222:$B$224,0))),'Tabla Impacto'!$F$224&amp;"Por favor no seleccionar los criterios de impacto(Afectación Económica o presupuestal y Pérdida Reputacional)",N88)</f>
        <v xml:space="preserve">     El riesgo afecta la imagen de la entidad con algunos usuarios de relevancia frente al logro de los objetivos</v>
      </c>
      <c r="P88" s="276" t="str">
        <f>IF(OR(O88='Tabla Impacto'!$C$12,O88='Tabla Impacto'!$D$12),"Leve",IF(OR(O88='Tabla Impacto'!$C$13,O88='Tabla Impacto'!$D$13),"Menor",IF(OR(O88='Tabla Impacto'!$C$14,O88='Tabla Impacto'!$D$14),"Moderado",IF(OR(O88='Tabla Impacto'!$C$15,O88='Tabla Impacto'!$D$15),"Mayor",IF(OR(O88='Tabla Impacto'!$C$16,O88='Tabla Impacto'!$D$16),"Catastrófico","")))))</f>
        <v>Moderado</v>
      </c>
      <c r="Q88" s="277">
        <f t="shared" ref="Q88" si="130">IF(P88="","",IF(P88="Leve",0.2,IF(P88="Menor",0.4,IF(P88="Moderado",0.6,IF(P88="Mayor",0.8,IF(P88="Catastrófico",1,))))))</f>
        <v>0.6</v>
      </c>
      <c r="R88" s="280" t="str">
        <f t="shared" ref="R88" si="131">IF(OR(AND(L88="Muy Baja",P88="Leve"),AND(L88="Muy Baja",P88="Menor"),AND(L88="Baja",P88="Leve")),"Bajo",IF(OR(AND(L88="Muy baja",P88="Moderado"),AND(L88="Baja",P88="Menor"),AND(L88="Baja",P88="Moderado"),AND(L88="Media",P88="Leve"),AND(L88="Media",P88="Menor"),AND(L88="Media",P88="Moderado"),AND(L88="Alta",P88="Leve"),AND(L88="Alta",P88="Menor")),"Moderado",IF(OR(AND(L88="Muy Baja",P88="Mayor"),AND(L88="Baja",P88="Mayor"),AND(L88="Media",P88="Mayor"),AND(L88="Alta",P88="Moderado"),AND(L88="Alta",P88="Mayor"),AND(L88="Muy Alta",P88="Leve"),AND(L88="Muy Alta",P88="Menor"),AND(L88="Muy Alta",P88="Moderado"),AND(L88="Muy Alta",P88="Mayor")),"Alto",IF(OR(AND(L88="Muy Baja",P88="Catastrófico"),AND(L88="Baja",P88="Catastrófico"),AND(L88="Media",P88="Catastrófico"),AND(L88="Alta",P88="Catastrófico"),AND(L88="Muy Alta",P88="Catastrófico")),"Extremo",""))))</f>
        <v>Alto</v>
      </c>
      <c r="S88" s="146">
        <v>1</v>
      </c>
      <c r="T88" s="160" t="s">
        <v>273</v>
      </c>
      <c r="U88" s="117" t="s">
        <v>247</v>
      </c>
      <c r="V88" s="185" t="s">
        <v>95</v>
      </c>
      <c r="W88" s="185" t="s">
        <v>96</v>
      </c>
      <c r="X88" s="119" t="s">
        <v>274</v>
      </c>
      <c r="Y88" s="185" t="s">
        <v>97</v>
      </c>
      <c r="Z88" s="185" t="s">
        <v>98</v>
      </c>
      <c r="AA88" s="185" t="s">
        <v>99</v>
      </c>
      <c r="AB88" s="120">
        <f t="shared" ref="AB88" si="132">IFERROR(IF(U88="Probabilidad",(M88-(+M88*X88)),IF(U88="Impacto",M88,"")),"")</f>
        <v>0.48</v>
      </c>
      <c r="AC88" s="121" t="str">
        <f t="shared" si="65"/>
        <v>Media</v>
      </c>
      <c r="AD88" s="119">
        <f t="shared" si="66"/>
        <v>0.48</v>
      </c>
      <c r="AE88" s="121" t="str">
        <f t="shared" si="67"/>
        <v>Moderado</v>
      </c>
      <c r="AF88" s="119">
        <f t="shared" ref="AF88" si="133">IFERROR(IF(U88="Impacto",(Q88-(+Q88*X88)),IF(U88="Probabilidad",Q88,"")),"")</f>
        <v>0.6</v>
      </c>
      <c r="AG88" s="122" t="str">
        <f t="shared" si="69"/>
        <v>Moderado</v>
      </c>
      <c r="AH88" s="187" t="s">
        <v>110</v>
      </c>
      <c r="AI88" s="115" t="s">
        <v>275</v>
      </c>
      <c r="AJ88" s="162" t="s">
        <v>276</v>
      </c>
      <c r="AK88" s="114" t="s">
        <v>277</v>
      </c>
      <c r="AL88" s="188" t="s">
        <v>278</v>
      </c>
      <c r="AM88" s="294" t="s">
        <v>104</v>
      </c>
      <c r="AN88" s="294" t="s">
        <v>265</v>
      </c>
      <c r="AO88" s="294" t="s">
        <v>279</v>
      </c>
    </row>
    <row r="89" spans="1:41" ht="97.5" customHeight="1" x14ac:dyDescent="0.2">
      <c r="A89" s="251"/>
      <c r="B89" s="253"/>
      <c r="C89" s="253"/>
      <c r="D89" s="253"/>
      <c r="E89" s="250"/>
      <c r="F89" s="411"/>
      <c r="G89" s="253"/>
      <c r="H89" s="356"/>
      <c r="I89" s="253"/>
      <c r="J89" s="253"/>
      <c r="K89" s="275"/>
      <c r="L89" s="276"/>
      <c r="M89" s="277"/>
      <c r="N89" s="274"/>
      <c r="O89" s="277">
        <f>IF(NOT(ISERROR(MATCH(N89,_xlfn.ANCHORARRAY(F233),0))),M235&amp;"Por favor no seleccionar los criterios de impacto",N89)</f>
        <v>0</v>
      </c>
      <c r="P89" s="276"/>
      <c r="Q89" s="277"/>
      <c r="R89" s="280"/>
      <c r="S89" s="146">
        <v>2</v>
      </c>
      <c r="T89" s="160" t="s">
        <v>280</v>
      </c>
      <c r="U89" s="117" t="s">
        <v>247</v>
      </c>
      <c r="V89" s="185" t="s">
        <v>108</v>
      </c>
      <c r="W89" s="185" t="s">
        <v>96</v>
      </c>
      <c r="X89" s="119" t="s">
        <v>248</v>
      </c>
      <c r="Y89" s="185" t="s">
        <v>97</v>
      </c>
      <c r="Z89" s="185" t="s">
        <v>98</v>
      </c>
      <c r="AA89" s="185" t="s">
        <v>99</v>
      </c>
      <c r="AB89" s="120">
        <f t="shared" ref="AB89" si="134">IFERROR(IF(AND(U88="Probabilidad",U89="Probabilidad"),(AD88-(+AD88*X89)),IF(U89="Probabilidad",(M88-(+M88*X89)),IF(U89="Impacto",AD88,""))),"")</f>
        <v>0.33599999999999997</v>
      </c>
      <c r="AC89" s="121" t="str">
        <f t="shared" si="65"/>
        <v>Baja</v>
      </c>
      <c r="AD89" s="119">
        <f t="shared" si="66"/>
        <v>0.33599999999999997</v>
      </c>
      <c r="AE89" s="121" t="str">
        <f t="shared" si="67"/>
        <v>Moderado</v>
      </c>
      <c r="AF89" s="119">
        <f t="shared" ref="AF89" si="135">IFERROR(IF(AND(U88="Impacto",U89="Impacto"),(AF88-(+AF88*X89)),IF(U89="Impacto",($Q$10-(+$Q$10*X89)),IF(U89="Probabilidad",AF88,""))),"")</f>
        <v>0.6</v>
      </c>
      <c r="AG89" s="122" t="str">
        <f t="shared" si="69"/>
        <v>Moderado</v>
      </c>
      <c r="AH89" s="187" t="s">
        <v>110</v>
      </c>
      <c r="AI89" s="160" t="s">
        <v>281</v>
      </c>
      <c r="AJ89" s="160" t="s">
        <v>276</v>
      </c>
      <c r="AK89" s="161" t="s">
        <v>282</v>
      </c>
      <c r="AL89" s="188" t="s">
        <v>278</v>
      </c>
      <c r="AM89" s="294"/>
      <c r="AN89" s="294"/>
      <c r="AO89" s="294"/>
    </row>
    <row r="90" spans="1:41" ht="97.5" customHeight="1" x14ac:dyDescent="0.2">
      <c r="A90" s="251"/>
      <c r="B90" s="253"/>
      <c r="C90" s="253"/>
      <c r="D90" s="253"/>
      <c r="E90" s="250"/>
      <c r="F90" s="411"/>
      <c r="G90" s="253"/>
      <c r="H90" s="356"/>
      <c r="I90" s="253"/>
      <c r="J90" s="253"/>
      <c r="K90" s="275"/>
      <c r="L90" s="276"/>
      <c r="M90" s="277"/>
      <c r="N90" s="274"/>
      <c r="O90" s="277">
        <f>IF(NOT(ISERROR(MATCH(N90,_xlfn.ANCHORARRAY(F234),0))),M236&amp;"Por favor no seleccionar los criterios de impacto",N90)</f>
        <v>0</v>
      </c>
      <c r="P90" s="276"/>
      <c r="Q90" s="277"/>
      <c r="R90" s="280"/>
      <c r="S90" s="146">
        <v>3</v>
      </c>
      <c r="T90" s="160" t="s">
        <v>283</v>
      </c>
      <c r="U90" s="117" t="s">
        <v>247</v>
      </c>
      <c r="V90" s="185" t="s">
        <v>108</v>
      </c>
      <c r="W90" s="185" t="s">
        <v>96</v>
      </c>
      <c r="X90" s="119" t="s">
        <v>248</v>
      </c>
      <c r="Y90" s="185" t="s">
        <v>97</v>
      </c>
      <c r="Z90" s="185" t="s">
        <v>98</v>
      </c>
      <c r="AA90" s="185" t="s">
        <v>99</v>
      </c>
      <c r="AB90" s="120">
        <f t="shared" ref="AB90:AB93" si="136">IFERROR(IF(AND(U89="Probabilidad",U90="Probabilidad"),(AD89-(+AD89*X90)),IF(AND(U89="Impacto",U90="Probabilidad"),(AD88-(+AD88*X90)),IF(U90="Impacto",AD89,""))),"")</f>
        <v>0.23519999999999996</v>
      </c>
      <c r="AC90" s="121" t="str">
        <f t="shared" si="65"/>
        <v>Baja</v>
      </c>
      <c r="AD90" s="119">
        <f t="shared" si="66"/>
        <v>0.23519999999999996</v>
      </c>
      <c r="AE90" s="121" t="str">
        <f t="shared" si="67"/>
        <v>Moderado</v>
      </c>
      <c r="AF90" s="119">
        <f t="shared" ref="AF90:AF93" si="137">IFERROR(IF(AND(U89="Impacto",U90="Impacto"),(AF89-(+AF89*X90)),IF(AND(U89="Probabilidad",U90="Impacto"),(AF88-(+AF88*X90)),IF(U90="Probabilidad",AF89,""))),"")</f>
        <v>0.6</v>
      </c>
      <c r="AG90" s="122" t="str">
        <f t="shared" si="69"/>
        <v>Moderado</v>
      </c>
      <c r="AH90" s="187" t="s">
        <v>110</v>
      </c>
      <c r="AI90" s="160" t="s">
        <v>284</v>
      </c>
      <c r="AJ90" s="160" t="s">
        <v>276</v>
      </c>
      <c r="AK90" s="161" t="s">
        <v>285</v>
      </c>
      <c r="AL90" s="188" t="s">
        <v>278</v>
      </c>
      <c r="AM90" s="294"/>
      <c r="AN90" s="294"/>
      <c r="AO90" s="294"/>
    </row>
    <row r="91" spans="1:41" ht="10.5" customHeight="1" x14ac:dyDescent="0.2">
      <c r="A91" s="251"/>
      <c r="B91" s="253"/>
      <c r="C91" s="253"/>
      <c r="D91" s="253"/>
      <c r="E91" s="250"/>
      <c r="F91" s="411"/>
      <c r="G91" s="253"/>
      <c r="H91" s="356"/>
      <c r="I91" s="253"/>
      <c r="J91" s="253"/>
      <c r="K91" s="275"/>
      <c r="L91" s="276"/>
      <c r="M91" s="277"/>
      <c r="N91" s="274"/>
      <c r="O91" s="277">
        <f>IF(NOT(ISERROR(MATCH(N91,_xlfn.ANCHORARRAY(F235),0))),M237&amp;"Por favor no seleccionar los criterios de impacto",N91)</f>
        <v>0</v>
      </c>
      <c r="P91" s="276"/>
      <c r="Q91" s="277"/>
      <c r="R91" s="280"/>
      <c r="S91" s="146">
        <v>4</v>
      </c>
      <c r="T91" s="115"/>
      <c r="U91" s="117" t="str">
        <f t="shared" si="81"/>
        <v/>
      </c>
      <c r="V91" s="118"/>
      <c r="W91" s="118"/>
      <c r="X91" s="119" t="str">
        <f t="shared" si="82"/>
        <v/>
      </c>
      <c r="Y91" s="118"/>
      <c r="Z91" s="118"/>
      <c r="AA91" s="118"/>
      <c r="AB91" s="120" t="str">
        <f t="shared" si="136"/>
        <v/>
      </c>
      <c r="AC91" s="121" t="str">
        <f t="shared" si="65"/>
        <v/>
      </c>
      <c r="AD91" s="119" t="str">
        <f t="shared" si="66"/>
        <v/>
      </c>
      <c r="AE91" s="121" t="str">
        <f t="shared" si="67"/>
        <v/>
      </c>
      <c r="AF91" s="119" t="str">
        <f t="shared" si="137"/>
        <v/>
      </c>
      <c r="AG91" s="122" t="str">
        <f t="shared" si="69"/>
        <v/>
      </c>
      <c r="AH91" s="123"/>
      <c r="AI91" s="114"/>
      <c r="AJ91" s="124"/>
      <c r="AK91" s="124"/>
      <c r="AL91" s="125"/>
      <c r="AM91" s="293"/>
      <c r="AN91" s="293"/>
      <c r="AO91" s="293"/>
    </row>
    <row r="92" spans="1:41" ht="10.5" customHeight="1" x14ac:dyDescent="0.25">
      <c r="A92" s="251"/>
      <c r="B92" s="253"/>
      <c r="C92" s="253"/>
      <c r="D92" s="253"/>
      <c r="E92" s="250"/>
      <c r="F92" s="411"/>
      <c r="G92" s="253"/>
      <c r="H92" s="356"/>
      <c r="I92" s="253"/>
      <c r="J92" s="253"/>
      <c r="K92" s="275"/>
      <c r="L92" s="276"/>
      <c r="M92" s="277"/>
      <c r="N92" s="274"/>
      <c r="O92" s="277">
        <f>IF(NOT(ISERROR(MATCH(N92,_xlfn.ANCHORARRAY(F236),0))),M238&amp;"Por favor no seleccionar los criterios de impacto",N92)</f>
        <v>0</v>
      </c>
      <c r="P92" s="276"/>
      <c r="Q92" s="277"/>
      <c r="R92" s="280"/>
      <c r="S92" s="146">
        <v>5</v>
      </c>
      <c r="T92" s="115"/>
      <c r="U92" s="117" t="str">
        <f t="shared" si="81"/>
        <v/>
      </c>
      <c r="V92" s="118"/>
      <c r="W92" s="118"/>
      <c r="X92" s="119" t="str">
        <f t="shared" si="82"/>
        <v/>
      </c>
      <c r="Y92" s="118"/>
      <c r="Z92" s="118"/>
      <c r="AA92" s="118"/>
      <c r="AB92" s="120" t="str">
        <f t="shared" si="136"/>
        <v/>
      </c>
      <c r="AC92" s="121" t="str">
        <f t="shared" si="65"/>
        <v/>
      </c>
      <c r="AD92" s="119" t="str">
        <f t="shared" si="66"/>
        <v/>
      </c>
      <c r="AE92" s="121" t="str">
        <f t="shared" si="67"/>
        <v/>
      </c>
      <c r="AF92" s="119" t="str">
        <f t="shared" si="137"/>
        <v/>
      </c>
      <c r="AG92" s="122" t="str">
        <f t="shared" si="69"/>
        <v/>
      </c>
      <c r="AH92" s="123"/>
      <c r="AI92"/>
      <c r="AJ92" s="124"/>
      <c r="AK92"/>
      <c r="AL92" s="125"/>
      <c r="AM92" s="293"/>
      <c r="AN92" s="293"/>
      <c r="AO92" s="293"/>
    </row>
    <row r="93" spans="1:41" ht="10.5" customHeight="1" x14ac:dyDescent="0.2">
      <c r="A93" s="251"/>
      <c r="B93" s="253"/>
      <c r="C93" s="253"/>
      <c r="D93" s="253"/>
      <c r="E93" s="247"/>
      <c r="F93" s="412"/>
      <c r="G93" s="253"/>
      <c r="H93" s="357"/>
      <c r="I93" s="253"/>
      <c r="J93" s="253"/>
      <c r="K93" s="275"/>
      <c r="L93" s="276"/>
      <c r="M93" s="277"/>
      <c r="N93" s="274"/>
      <c r="O93" s="277">
        <f>IF(NOT(ISERROR(MATCH(N93,_xlfn.ANCHORARRAY(F237),0))),M239&amp;"Por favor no seleccionar los criterios de impacto",N93)</f>
        <v>0</v>
      </c>
      <c r="P93" s="276"/>
      <c r="Q93" s="277"/>
      <c r="R93" s="280"/>
      <c r="S93" s="146">
        <v>6</v>
      </c>
      <c r="T93" s="115"/>
      <c r="U93" s="117" t="str">
        <f t="shared" si="81"/>
        <v/>
      </c>
      <c r="V93" s="118"/>
      <c r="W93" s="118"/>
      <c r="X93" s="119" t="str">
        <f t="shared" si="82"/>
        <v/>
      </c>
      <c r="Y93" s="118"/>
      <c r="Z93" s="118"/>
      <c r="AA93" s="118"/>
      <c r="AB93" s="120" t="str">
        <f t="shared" si="136"/>
        <v/>
      </c>
      <c r="AC93" s="121" t="str">
        <f t="shared" si="65"/>
        <v/>
      </c>
      <c r="AD93" s="119" t="str">
        <f t="shared" si="66"/>
        <v/>
      </c>
      <c r="AE93" s="121" t="str">
        <f t="shared" si="67"/>
        <v/>
      </c>
      <c r="AF93" s="119" t="str">
        <f t="shared" si="137"/>
        <v/>
      </c>
      <c r="AG93" s="122" t="str">
        <f t="shared" si="69"/>
        <v/>
      </c>
      <c r="AH93" s="123"/>
      <c r="AI93" s="114"/>
      <c r="AJ93" s="124"/>
      <c r="AK93" s="124"/>
      <c r="AL93" s="125"/>
      <c r="AM93" s="293"/>
      <c r="AN93" s="293"/>
      <c r="AO93" s="293"/>
    </row>
    <row r="94" spans="1:41" ht="77.45" customHeight="1" x14ac:dyDescent="0.2">
      <c r="A94" s="251">
        <v>15</v>
      </c>
      <c r="B94" s="253" t="s">
        <v>286</v>
      </c>
      <c r="C94" s="253" t="s">
        <v>287</v>
      </c>
      <c r="D94" s="253" t="s">
        <v>288</v>
      </c>
      <c r="E94" s="246" t="s">
        <v>289</v>
      </c>
      <c r="F94" s="410" t="s">
        <v>290</v>
      </c>
      <c r="G94" s="253" t="s">
        <v>89</v>
      </c>
      <c r="H94" s="253" t="s">
        <v>90</v>
      </c>
      <c r="I94" s="253" t="s">
        <v>193</v>
      </c>
      <c r="J94" s="253"/>
      <c r="K94" s="275">
        <v>365</v>
      </c>
      <c r="L94" s="276" t="str">
        <f>IF(K94&lt;=0,"",IF(K94&lt;=2,"Muy Baja",IF(K94&lt;=24,"Baja",IF(K94&lt;=500,"Media",IF(K94&lt;=5000,"Alta","Muy Alta")))))</f>
        <v>Media</v>
      </c>
      <c r="M94" s="277">
        <f>IF(L94="","",IF(L94="Muy Baja",0.2,IF(L94="Baja",0.4,IF(L94="Media",0.6,IF(L94="Alta",0.8,IF(L94="Muy Alta",1,))))))</f>
        <v>0.6</v>
      </c>
      <c r="N94" s="274" t="s">
        <v>291</v>
      </c>
      <c r="O94" s="277" t="str">
        <f>IF(NOT(ISERROR(MATCH(N94,'[5]Tabla Impacto'!$B$222:$B$224,0))),'[5]Tabla Impacto'!$F$224&amp;"Por favor no seleccionar los criterios de impacto(Afectación Económica o presupuestal y Pérdida Reputacional)",N94)</f>
        <v xml:space="preserve">     Entre 130 y 650 SMLMV </v>
      </c>
      <c r="P94" s="276" t="str">
        <f>IF(OR(O94='[5]Tabla Impacto'!$C$12,O94='[5]Tabla Impacto'!$D$12),"Leve",IF(OR(O94='[5]Tabla Impacto'!$C$13,O94='[5]Tabla Impacto'!$D$13),"Menor",IF(OR(O94='[5]Tabla Impacto'!$C$14,O94='[5]Tabla Impacto'!$D$14),"Moderado",IF(OR(O94='[5]Tabla Impacto'!$C$15,O94='[5]Tabla Impacto'!$D$15),"Mayor",IF(OR(O94='[5]Tabla Impacto'!$C$16,O94='[5]Tabla Impacto'!$D$16),"Catastrófico","")))))</f>
        <v>Menor</v>
      </c>
      <c r="Q94" s="277">
        <f>IF(P94="","",IF(P94="Leve",0.2,IF(P94="Menor",0.4,IF(P94="Moderado",0.6,IF(P94="Mayor",0.8,IF(P94="Catastrófico",1,))))))</f>
        <v>0.4</v>
      </c>
      <c r="R94" s="280" t="str">
        <f>IF(OR(AND(L94="Muy Baja",P94="Leve"),AND(L94="Muy Baja",P94="Menor"),AND(L94="Baja",P94="Leve")),"Bajo",IF(OR(AND(L94="Muy baja",P94="Moderado"),AND(L94="Baja",P94="Menor"),AND(L94="Baja",P94="Moderado"),AND(L94="Media",P94="Leve"),AND(L94="Media",P94="Menor"),AND(L94="Media",P94="Moderado"),AND(L94="Alta",P94="Leve"),AND(L94="Alta",P94="Menor")),"Moderado",IF(OR(AND(L94="Muy Baja",P94="Mayor"),AND(L94="Baja",P94="Mayor"),AND(L94="Media",P94="Mayor"),AND(L94="Alta",P94="Moderado"),AND(L94="Alta",P94="Mayor"),AND(L94="Muy Alta",P94="Leve"),AND(L94="Muy Alta",P94="Menor"),AND(L94="Muy Alta",P94="Moderado"),AND(L94="Muy Alta",P94="Mayor")),"Alto",IF(OR(AND(L94="Muy Baja",P94="Catastrófico"),AND(L94="Baja",P94="Catastrófico"),AND(L94="Media",P94="Catastrófico"),AND(L94="Alta",P94="Catastrófico"),AND(L94="Muy Alta",P94="Catastrófico")),"Extremo",""))))</f>
        <v>Moderado</v>
      </c>
      <c r="S94" s="146">
        <v>1</v>
      </c>
      <c r="T94" s="115" t="s">
        <v>292</v>
      </c>
      <c r="U94" s="117" t="str">
        <f t="shared" si="81"/>
        <v>Probabilidad</v>
      </c>
      <c r="V94" s="118" t="s">
        <v>108</v>
      </c>
      <c r="W94" s="118" t="s">
        <v>96</v>
      </c>
      <c r="X94" s="119" t="str">
        <f>IF(AND(V94="Preventivo",W94="Automático"),"50%",IF(AND(V94="Preventivo",W94="Manual"),"40%",IF(AND(V94="Detectivo",W94="Automático"),"40%",IF(AND(V94="Detectivo",W94="Manual"),"30%",IF(AND(V94="Correctivo",W94="Automático"),"35%",IF(AND(V94="Correctivo",W94="Manual"),"25%",""))))))</f>
        <v>30%</v>
      </c>
      <c r="Y94" s="118" t="s">
        <v>97</v>
      </c>
      <c r="Z94" s="118" t="s">
        <v>98</v>
      </c>
      <c r="AA94" s="118" t="s">
        <v>99</v>
      </c>
      <c r="AB94" s="120">
        <f>IFERROR(IF(U94="Probabilidad",(M94-(+M94*X94)),IF(U94="Impacto",M94,"")),"")</f>
        <v>0.42</v>
      </c>
      <c r="AC94" s="121" t="str">
        <f>IFERROR(IF(AB94="","",IF(AB94&lt;=0.2,"Muy Baja",IF(AB94&lt;=0.4,"Baja",IF(AB94&lt;=0.6,"Media",IF(AB94&lt;=0.8,"Alta","Muy Alta"))))),"")</f>
        <v>Media</v>
      </c>
      <c r="AD94" s="119">
        <f>+AB94</f>
        <v>0.42</v>
      </c>
      <c r="AE94" s="121" t="str">
        <f>IFERROR(IF(AF94="","",IF(AF94&lt;=0.2,"Leve",IF(AF94&lt;=0.4,"Menor",IF(AF94&lt;=0.6,"Moderado",IF(AF94&lt;=0.8,"Mayor","Catastrófico"))))),"")</f>
        <v>Menor</v>
      </c>
      <c r="AF94" s="119">
        <f>IFERROR(IF(U94="Impacto",(Q94-(+Q94*X94)),IF(U94="Probabilidad",Q94,"")),"")</f>
        <v>0.4</v>
      </c>
      <c r="AG94" s="122" t="str">
        <f>IFERROR(IF(OR(AND(AC94="Muy Baja",AE94="Leve"),AND(AC94="Muy Baja",AE94="Menor"),AND(AC94="Baja",AE94="Leve")),"Bajo",IF(OR(AND(AC94="Muy baja",AE94="Moderado"),AND(AC94="Baja",AE94="Menor"),AND(AC94="Baja",AE94="Moderado"),AND(AC94="Media",AE94="Leve"),AND(AC94="Media",AE94="Menor"),AND(AC94="Media",AE94="Moderado"),AND(AC94="Alta",AE94="Leve"),AND(AC94="Alta",AE94="Menor")),"Moderado",IF(OR(AND(AC94="Muy Baja",AE94="Mayor"),AND(AC94="Baja",AE94="Mayor"),AND(AC94="Media",AE94="Mayor"),AND(AC94="Alta",AE94="Moderado"),AND(AC94="Alta",AE94="Mayor"),AND(AC94="Muy Alta",AE94="Leve"),AND(AC94="Muy Alta",AE94="Menor"),AND(AC94="Muy Alta",AE94="Moderado"),AND(AC94="Muy Alta",AE94="Mayor")),"Alto",IF(OR(AND(AC94="Muy Baja",AE94="Catastrófico"),AND(AC94="Baja",AE94="Catastrófico"),AND(AC94="Media",AE94="Catastrófico"),AND(AC94="Alta",AE94="Catastrófico"),AND(AC94="Muy Alta",AE94="Catastrófico")),"Extremo","")))),"")</f>
        <v>Moderado</v>
      </c>
      <c r="AH94" s="123" t="s">
        <v>110</v>
      </c>
      <c r="AI94" s="114" t="s">
        <v>293</v>
      </c>
      <c r="AJ94" s="124" t="s">
        <v>294</v>
      </c>
      <c r="AK94" s="124" t="s">
        <v>295</v>
      </c>
      <c r="AL94" s="125" t="s">
        <v>165</v>
      </c>
      <c r="AM94" s="176" t="s">
        <v>296</v>
      </c>
      <c r="AN94" s="176" t="s">
        <v>297</v>
      </c>
      <c r="AO94" s="176" t="s">
        <v>298</v>
      </c>
    </row>
    <row r="95" spans="1:41" ht="77.45" customHeight="1" x14ac:dyDescent="0.2">
      <c r="A95" s="251"/>
      <c r="B95" s="253"/>
      <c r="C95" s="253"/>
      <c r="D95" s="253"/>
      <c r="E95" s="250"/>
      <c r="F95" s="411"/>
      <c r="G95" s="253"/>
      <c r="H95" s="253"/>
      <c r="I95" s="253"/>
      <c r="J95" s="253"/>
      <c r="K95" s="275"/>
      <c r="L95" s="276"/>
      <c r="M95" s="277"/>
      <c r="N95" s="274"/>
      <c r="O95" s="277">
        <f>IF(NOT(ISERROR(MATCH(N95,_xlfn.ANCHORARRAY(D106),0))),M108&amp;"Por favor no seleccionar los criterios de impacto",N95)</f>
        <v>0</v>
      </c>
      <c r="P95" s="276"/>
      <c r="Q95" s="277"/>
      <c r="R95" s="280"/>
      <c r="S95" s="146">
        <v>2</v>
      </c>
      <c r="T95" s="201" t="s">
        <v>299</v>
      </c>
      <c r="U95" s="117" t="str">
        <f t="shared" si="81"/>
        <v>Probabilidad</v>
      </c>
      <c r="V95" s="118" t="s">
        <v>108</v>
      </c>
      <c r="W95" s="118" t="s">
        <v>96</v>
      </c>
      <c r="X95" s="119" t="str">
        <f t="shared" ref="X95:X99" si="138">IF(AND(V95="Preventivo",W95="Automático"),"50%",IF(AND(V95="Preventivo",W95="Manual"),"40%",IF(AND(V95="Detectivo",W95="Automático"),"40%",IF(AND(V95="Detectivo",W95="Manual"),"30%",IF(AND(V95="Correctivo",W95="Automático"),"35%",IF(AND(V95="Correctivo",W95="Manual"),"25%",""))))))</f>
        <v>30%</v>
      </c>
      <c r="Y95" s="118" t="s">
        <v>97</v>
      </c>
      <c r="Z95" s="118" t="s">
        <v>98</v>
      </c>
      <c r="AA95" s="118" t="s">
        <v>99</v>
      </c>
      <c r="AB95" s="120">
        <f>IFERROR(IF(AND(U94="Probabilidad",U95="Probabilidad"),(AD94-(+AD94*X95)),IF(U95="Probabilidad",(M94-(+M94*X95)),IF(U95="Impacto",AD94,""))),"")</f>
        <v>0.29399999999999998</v>
      </c>
      <c r="AC95" s="121" t="str">
        <f t="shared" ref="AC95:AC117" si="139">IFERROR(IF(AB95="","",IF(AB95&lt;=0.2,"Muy Baja",IF(AB95&lt;=0.4,"Baja",IF(AB95&lt;=0.6,"Media",IF(AB95&lt;=0.8,"Alta","Muy Alta"))))),"")</f>
        <v>Baja</v>
      </c>
      <c r="AD95" s="119">
        <f t="shared" ref="AD95:AD99" si="140">+AB95</f>
        <v>0.29399999999999998</v>
      </c>
      <c r="AE95" s="121" t="str">
        <f t="shared" ref="AE95:AE117" si="141">IFERROR(IF(AF95="","",IF(AF95&lt;=0.2,"Leve",IF(AF95&lt;=0.4,"Menor",IF(AF95&lt;=0.6,"Moderado",IF(AF95&lt;=0.8,"Mayor","Catastrófico"))))),"")</f>
        <v>Menor</v>
      </c>
      <c r="AF95" s="119">
        <f>IFERROR(IF(AND(U94="Impacto",U95="Impacto"),(AF94-(+AF94*X95)),IF(U95="Impacto",($R$13-(+$R$13*X95)),IF(U95="Probabilidad",AF94,""))),"")</f>
        <v>0.4</v>
      </c>
      <c r="AG95" s="122" t="str">
        <f t="shared" ref="AG95:AG99" si="142">IFERROR(IF(OR(AND(AC95="Muy Baja",AE95="Leve"),AND(AC95="Muy Baja",AE95="Menor"),AND(AC95="Baja",AE95="Leve")),"Bajo",IF(OR(AND(AC95="Muy baja",AE95="Moderado"),AND(AC95="Baja",AE95="Menor"),AND(AC95="Baja",AE95="Moderado"),AND(AC95="Media",AE95="Leve"),AND(AC95="Media",AE95="Menor"),AND(AC95="Media",AE95="Moderado"),AND(AC95="Alta",AE95="Leve"),AND(AC95="Alta",AE95="Menor")),"Moderado",IF(OR(AND(AC95="Muy Baja",AE95="Mayor"),AND(AC95="Baja",AE95="Mayor"),AND(AC95="Media",AE95="Mayor"),AND(AC95="Alta",AE95="Moderado"),AND(AC95="Alta",AE95="Mayor"),AND(AC95="Muy Alta",AE95="Leve"),AND(AC95="Muy Alta",AE95="Menor"),AND(AC95="Muy Alta",AE95="Moderado"),AND(AC95="Muy Alta",AE95="Mayor")),"Alto",IF(OR(AND(AC95="Muy Baja",AE95="Catastrófico"),AND(AC95="Baja",AE95="Catastrófico"),AND(AC95="Media",AE95="Catastrófico"),AND(AC95="Alta",AE95="Catastrófico"),AND(AC95="Muy Alta",AE95="Catastrófico")),"Extremo","")))),"")</f>
        <v>Moderado</v>
      </c>
      <c r="AH95" s="123" t="s">
        <v>110</v>
      </c>
      <c r="AI95" s="114"/>
      <c r="AJ95" s="124"/>
      <c r="AK95" s="114"/>
      <c r="AL95" s="125"/>
      <c r="AM95" s="176"/>
      <c r="AN95" s="176"/>
      <c r="AO95" s="176"/>
    </row>
    <row r="96" spans="1:41" ht="18" customHeight="1" x14ac:dyDescent="0.2">
      <c r="A96" s="251"/>
      <c r="B96" s="253"/>
      <c r="C96" s="253"/>
      <c r="D96" s="253"/>
      <c r="E96" s="250"/>
      <c r="F96" s="411"/>
      <c r="G96" s="253"/>
      <c r="H96" s="253"/>
      <c r="I96" s="253"/>
      <c r="J96" s="253"/>
      <c r="K96" s="275"/>
      <c r="L96" s="276"/>
      <c r="M96" s="277"/>
      <c r="N96" s="274"/>
      <c r="O96" s="277">
        <f>IF(NOT(ISERROR(MATCH(N96,_xlfn.ANCHORARRAY(D107),0))),M109&amp;"Por favor no seleccionar los criterios de impacto",N96)</f>
        <v>0</v>
      </c>
      <c r="P96" s="276"/>
      <c r="Q96" s="277"/>
      <c r="R96" s="280"/>
      <c r="S96" s="146">
        <v>3</v>
      </c>
      <c r="T96" s="116"/>
      <c r="U96" s="117" t="str">
        <f t="shared" si="81"/>
        <v/>
      </c>
      <c r="V96" s="118"/>
      <c r="W96" s="118"/>
      <c r="X96" s="119" t="str">
        <f t="shared" si="138"/>
        <v/>
      </c>
      <c r="Y96" s="118"/>
      <c r="Z96" s="118"/>
      <c r="AA96" s="118"/>
      <c r="AB96" s="120" t="str">
        <f>IFERROR(IF(AND(U95="Probabilidad",U96="Probabilidad"),(AD95-(+AD95*X96)),IF(AND(U95="Impacto",U96="Probabilidad"),(AD94-(+AD94*X96)),IF(U96="Impacto",AD95,""))),"")</f>
        <v/>
      </c>
      <c r="AC96" s="121" t="str">
        <f t="shared" si="139"/>
        <v/>
      </c>
      <c r="AD96" s="119" t="str">
        <f t="shared" si="140"/>
        <v/>
      </c>
      <c r="AE96" s="121" t="str">
        <f t="shared" si="141"/>
        <v/>
      </c>
      <c r="AF96" s="119" t="str">
        <f>IFERROR(IF(AND(U95="Impacto",U96="Impacto"),(AF95-(+AF95*X96)),IF(AND(U95="Probabilidad",U96="Impacto"),(AF94-(+AF94*X96)),IF(U96="Probabilidad",AF95,""))),"")</f>
        <v/>
      </c>
      <c r="AG96" s="122" t="str">
        <f t="shared" si="142"/>
        <v/>
      </c>
      <c r="AH96" s="123"/>
      <c r="AI96" s="114"/>
      <c r="AJ96" s="124"/>
      <c r="AK96" s="124"/>
      <c r="AL96" s="125"/>
      <c r="AM96" s="176"/>
      <c r="AN96" s="176"/>
      <c r="AO96" s="176"/>
    </row>
    <row r="97" spans="1:41" ht="18" customHeight="1" x14ac:dyDescent="0.2">
      <c r="A97" s="251"/>
      <c r="B97" s="253"/>
      <c r="C97" s="253"/>
      <c r="D97" s="253"/>
      <c r="E97" s="250"/>
      <c r="F97" s="411"/>
      <c r="G97" s="253"/>
      <c r="H97" s="253"/>
      <c r="I97" s="253"/>
      <c r="J97" s="253"/>
      <c r="K97" s="275"/>
      <c r="L97" s="276"/>
      <c r="M97" s="277"/>
      <c r="N97" s="274"/>
      <c r="O97" s="277">
        <f>IF(NOT(ISERROR(MATCH(N97,_xlfn.ANCHORARRAY(D108),0))),M110&amp;"Por favor no seleccionar los criterios de impacto",N97)</f>
        <v>0</v>
      </c>
      <c r="P97" s="276"/>
      <c r="Q97" s="277"/>
      <c r="R97" s="280"/>
      <c r="S97" s="146">
        <v>4</v>
      </c>
      <c r="T97" s="115"/>
      <c r="U97" s="117" t="str">
        <f t="shared" si="81"/>
        <v/>
      </c>
      <c r="V97" s="118"/>
      <c r="W97" s="118"/>
      <c r="X97" s="119" t="str">
        <f t="shared" si="138"/>
        <v/>
      </c>
      <c r="Y97" s="118"/>
      <c r="Z97" s="118"/>
      <c r="AA97" s="118"/>
      <c r="AB97" s="120" t="str">
        <f t="shared" ref="AB97:AB99" si="143">IFERROR(IF(AND(U96="Probabilidad",U97="Probabilidad"),(AD96-(+AD96*X97)),IF(AND(U96="Impacto",U97="Probabilidad"),(AD95-(+AD95*X97)),IF(U97="Impacto",AD96,""))),"")</f>
        <v/>
      </c>
      <c r="AC97" s="121" t="str">
        <f t="shared" si="139"/>
        <v/>
      </c>
      <c r="AD97" s="119" t="str">
        <f t="shared" si="140"/>
        <v/>
      </c>
      <c r="AE97" s="121" t="str">
        <f t="shared" si="141"/>
        <v/>
      </c>
      <c r="AF97" s="119" t="str">
        <f t="shared" ref="AF97:AF99" si="144">IFERROR(IF(AND(U96="Impacto",U97="Impacto"),(AF96-(+AF96*X97)),IF(AND(U96="Probabilidad",U97="Impacto"),(AF95-(+AF95*X97)),IF(U97="Probabilidad",AF96,""))),"")</f>
        <v/>
      </c>
      <c r="AG97" s="122" t="str">
        <f>IFERROR(IF(OR(AND(AC97="Muy Baja",AE97="Leve"),AND(AC97="Muy Baja",AE97="Menor"),AND(AC97="Baja",AE97="Leve")),"Bajo",IF(OR(AND(AC97="Muy baja",AE97="Moderado"),AND(AC97="Baja",AE97="Menor"),AND(AC97="Baja",AE97="Moderado"),AND(AC97="Media",AE97="Leve"),AND(AC97="Media",AE97="Menor"),AND(AC97="Media",AE97="Moderado"),AND(AC97="Alta",AE97="Leve"),AND(AC97="Alta",AE97="Menor")),"Moderado",IF(OR(AND(AC97="Muy Baja",AE97="Mayor"),AND(AC97="Baja",AE97="Mayor"),AND(AC97="Media",AE97="Mayor"),AND(AC97="Alta",AE97="Moderado"),AND(AC97="Alta",AE97="Mayor"),AND(AC97="Muy Alta",AE97="Leve"),AND(AC97="Muy Alta",AE97="Menor"),AND(AC97="Muy Alta",AE97="Moderado"),AND(AC97="Muy Alta",AE97="Mayor")),"Alto",IF(OR(AND(AC97="Muy Baja",AE97="Catastrófico"),AND(AC97="Baja",AE97="Catastrófico"),AND(AC97="Media",AE97="Catastrófico"),AND(AC97="Alta",AE97="Catastrófico"),AND(AC97="Muy Alta",AE97="Catastrófico")),"Extremo","")))),"")</f>
        <v/>
      </c>
      <c r="AH97" s="123"/>
      <c r="AI97" s="114"/>
      <c r="AJ97" s="124"/>
      <c r="AK97" s="124"/>
      <c r="AL97" s="125"/>
      <c r="AM97" s="176"/>
      <c r="AN97" s="176"/>
      <c r="AO97" s="176"/>
    </row>
    <row r="98" spans="1:41" ht="18" customHeight="1" x14ac:dyDescent="0.2">
      <c r="A98" s="251"/>
      <c r="B98" s="253"/>
      <c r="C98" s="253"/>
      <c r="D98" s="253"/>
      <c r="E98" s="250"/>
      <c r="F98" s="411"/>
      <c r="G98" s="253"/>
      <c r="H98" s="253"/>
      <c r="I98" s="253"/>
      <c r="J98" s="253"/>
      <c r="K98" s="275"/>
      <c r="L98" s="276"/>
      <c r="M98" s="277"/>
      <c r="N98" s="274"/>
      <c r="O98" s="277">
        <f>IF(NOT(ISERROR(MATCH(N98,_xlfn.ANCHORARRAY(D109),0))),M111&amp;"Por favor no seleccionar los criterios de impacto",N98)</f>
        <v>0</v>
      </c>
      <c r="P98" s="276"/>
      <c r="Q98" s="277"/>
      <c r="R98" s="280"/>
      <c r="S98" s="146">
        <v>5</v>
      </c>
      <c r="T98" s="115"/>
      <c r="U98" s="117" t="str">
        <f t="shared" si="81"/>
        <v/>
      </c>
      <c r="V98" s="118"/>
      <c r="W98" s="118"/>
      <c r="X98" s="119" t="str">
        <f t="shared" si="138"/>
        <v/>
      </c>
      <c r="Y98" s="118"/>
      <c r="Z98" s="118"/>
      <c r="AA98" s="118"/>
      <c r="AB98" s="120" t="str">
        <f t="shared" si="143"/>
        <v/>
      </c>
      <c r="AC98" s="121" t="str">
        <f t="shared" si="139"/>
        <v/>
      </c>
      <c r="AD98" s="119" t="str">
        <f t="shared" si="140"/>
        <v/>
      </c>
      <c r="AE98" s="121" t="str">
        <f t="shared" si="141"/>
        <v/>
      </c>
      <c r="AF98" s="119" t="str">
        <f t="shared" si="144"/>
        <v/>
      </c>
      <c r="AG98" s="122" t="str">
        <f t="shared" si="142"/>
        <v/>
      </c>
      <c r="AH98" s="123"/>
      <c r="AI98" s="114"/>
      <c r="AJ98" s="124"/>
      <c r="AK98" s="124"/>
      <c r="AL98" s="125"/>
      <c r="AM98" s="176"/>
      <c r="AN98" s="176"/>
      <c r="AO98" s="176"/>
    </row>
    <row r="99" spans="1:41" ht="18" customHeight="1" x14ac:dyDescent="0.2">
      <c r="A99" s="251"/>
      <c r="B99" s="253"/>
      <c r="C99" s="253"/>
      <c r="D99" s="253"/>
      <c r="E99" s="247"/>
      <c r="F99" s="412"/>
      <c r="G99" s="253"/>
      <c r="H99" s="253"/>
      <c r="I99" s="253"/>
      <c r="J99" s="253"/>
      <c r="K99" s="275"/>
      <c r="L99" s="276"/>
      <c r="M99" s="277"/>
      <c r="N99" s="274"/>
      <c r="O99" s="277">
        <f>IF(NOT(ISERROR(MATCH(N99,_xlfn.ANCHORARRAY(D110),0))),M112&amp;"Por favor no seleccionar los criterios de impacto",N99)</f>
        <v>0</v>
      </c>
      <c r="P99" s="276"/>
      <c r="Q99" s="277"/>
      <c r="R99" s="280"/>
      <c r="S99" s="146">
        <v>6</v>
      </c>
      <c r="T99" s="115"/>
      <c r="U99" s="117" t="str">
        <f t="shared" si="81"/>
        <v/>
      </c>
      <c r="V99" s="118"/>
      <c r="W99" s="118"/>
      <c r="X99" s="119" t="str">
        <f t="shared" si="138"/>
        <v/>
      </c>
      <c r="Y99" s="118"/>
      <c r="Z99" s="118"/>
      <c r="AA99" s="118"/>
      <c r="AB99" s="120" t="str">
        <f t="shared" si="143"/>
        <v/>
      </c>
      <c r="AC99" s="121" t="str">
        <f t="shared" si="139"/>
        <v/>
      </c>
      <c r="AD99" s="119" t="str">
        <f t="shared" si="140"/>
        <v/>
      </c>
      <c r="AE99" s="121" t="str">
        <f t="shared" si="141"/>
        <v/>
      </c>
      <c r="AF99" s="119" t="str">
        <f t="shared" si="144"/>
        <v/>
      </c>
      <c r="AG99" s="122" t="str">
        <f t="shared" si="142"/>
        <v/>
      </c>
      <c r="AH99" s="123"/>
      <c r="AI99" s="114"/>
      <c r="AJ99" s="124"/>
      <c r="AK99" s="124"/>
      <c r="AL99" s="125"/>
      <c r="AM99" s="176"/>
      <c r="AN99" s="176"/>
      <c r="AO99" s="176"/>
    </row>
    <row r="100" spans="1:41" ht="85.9" customHeight="1" x14ac:dyDescent="0.2">
      <c r="A100" s="251">
        <v>16</v>
      </c>
      <c r="B100" s="253" t="s">
        <v>286</v>
      </c>
      <c r="C100" s="253" t="s">
        <v>287</v>
      </c>
      <c r="D100" s="253" t="s">
        <v>300</v>
      </c>
      <c r="E100" s="246" t="s">
        <v>301</v>
      </c>
      <c r="F100" s="410" t="s">
        <v>302</v>
      </c>
      <c r="G100" s="337" t="s">
        <v>89</v>
      </c>
      <c r="H100" s="337" t="s">
        <v>90</v>
      </c>
      <c r="I100" s="253" t="s">
        <v>193</v>
      </c>
      <c r="J100" s="253"/>
      <c r="K100" s="275">
        <v>933</v>
      </c>
      <c r="L100" s="276" t="str">
        <f>IF(K100&lt;=0,"",IF(K100&lt;=2,"Muy Baja",IF(K100&lt;=24,"Baja",IF(K100&lt;=500,"Media",IF(K100&lt;=5000,"Alta","Muy Alta")))))</f>
        <v>Alta</v>
      </c>
      <c r="M100" s="277">
        <f>IF(L100="","",IF(L100="Muy Baja",0.2,IF(L100="Baja",0.4,IF(L100="Media",0.6,IF(L100="Alta",0.8,IF(L100="Muy Alta",1,))))))</f>
        <v>0.8</v>
      </c>
      <c r="N100" s="274" t="s">
        <v>303</v>
      </c>
      <c r="O100" s="277" t="str">
        <f>IF(NOT(ISERROR(MATCH(N100,'[5]Tabla Impacto'!$B$222:$B$224,0))),'[5]Tabla Impacto'!$F$224&amp;"Por favor no seleccionar los criterios de impacto(Afectación Económica o presupuestal y Pérdida Reputacional)",N100)</f>
        <v xml:space="preserve">     Afectación menor a 130 SMLMV .</v>
      </c>
      <c r="P100" s="276" t="str">
        <f>IF(OR(O100='[5]Tabla Impacto'!$C$12,O100='[5]Tabla Impacto'!$D$12),"Leve",IF(OR(O100='[5]Tabla Impacto'!$C$13,O100='[5]Tabla Impacto'!$D$13),"Menor",IF(OR(O100='[5]Tabla Impacto'!$C$14,O100='[5]Tabla Impacto'!$D$14),"Moderado",IF(OR(O100='[5]Tabla Impacto'!$C$15,O100='[5]Tabla Impacto'!$D$15),"Mayor",IF(OR(O100='[5]Tabla Impacto'!$C$16,O100='[5]Tabla Impacto'!$D$16),"Catastrófico","")))))</f>
        <v>Leve</v>
      </c>
      <c r="Q100" s="277">
        <f>IF(P100="","",IF(P100="Leve",0.2,IF(P100="Menor",0.4,IF(P100="Moderado",0.6,IF(P100="Mayor",0.8,IF(P100="Catastrófico",1,))))))</f>
        <v>0.2</v>
      </c>
      <c r="R100" s="280" t="str">
        <f>IF(OR(AND(L100="Muy Baja",P100="Leve"),AND(L100="Muy Baja",P100="Menor"),AND(L100="Baja",P100="Leve")),"Bajo",IF(OR(AND(L100="Muy baja",P100="Moderado"),AND(L100="Baja",P100="Menor"),AND(L100="Baja",P100="Moderado"),AND(L100="Media",P100="Leve"),AND(L100="Media",P100="Menor"),AND(L100="Media",P100="Moderado"),AND(L100="Alta",P100="Leve"),AND(L100="Alta",P100="Menor")),"Moderado",IF(OR(AND(L100="Muy Baja",P100="Mayor"),AND(L100="Baja",P100="Mayor"),AND(L100="Media",P100="Mayor"),AND(L100="Alta",P100="Moderado"),AND(L100="Alta",P100="Mayor"),AND(L100="Muy Alta",P100="Leve"),AND(L100="Muy Alta",P100="Menor"),AND(L100="Muy Alta",P100="Moderado"),AND(L100="Muy Alta",P100="Mayor")),"Alto",IF(OR(AND(L100="Muy Baja",P100="Catastrófico"),AND(L100="Baja",P100="Catastrófico"),AND(L100="Media",P100="Catastrófico"),AND(L100="Alta",P100="Catastrófico"),AND(L100="Muy Alta",P100="Catastrófico")),"Extremo",""))))</f>
        <v>Moderado</v>
      </c>
      <c r="S100" s="146">
        <v>1</v>
      </c>
      <c r="T100" s="202" t="s">
        <v>304</v>
      </c>
      <c r="U100" s="117" t="str">
        <f>IF(OR(V100="Preventivo",V100="Detectivo"),"Probabilidad",IF(V100="Correctivo","Impacto",""))</f>
        <v>Probabilidad</v>
      </c>
      <c r="V100" s="118" t="s">
        <v>108</v>
      </c>
      <c r="W100" s="118" t="s">
        <v>96</v>
      </c>
      <c r="X100" s="119" t="str">
        <f>IF(AND(V100="Preventivo",W100="Automático"),"50%",IF(AND(V100="Preventivo",W100="Manual"),"40%",IF(AND(V100="Detectivo",W100="Automático"),"40%",IF(AND(V100="Detectivo",W100="Manual"),"30%",IF(AND(V100="Correctivo",W100="Automático"),"35%",IF(AND(V100="Correctivo",W100="Manual"),"25%",""))))))</f>
        <v>30%</v>
      </c>
      <c r="Y100" s="118" t="s">
        <v>97</v>
      </c>
      <c r="Z100" s="118" t="s">
        <v>98</v>
      </c>
      <c r="AA100" s="118" t="s">
        <v>99</v>
      </c>
      <c r="AB100" s="120">
        <f>IFERROR(IF(U100="Probabilidad",(M100-(+M100*X100)),IF(U100="Impacto",M100,"")),"")</f>
        <v>0.56000000000000005</v>
      </c>
      <c r="AC100" s="121" t="str">
        <f>IFERROR(IF(AB100="","",IF(AB100&lt;=0.2,"Muy Baja",IF(AB100&lt;=0.4,"Baja",IF(AB100&lt;=0.6,"Media",IF(AB100&lt;=0.8,"Alta","Muy Alta"))))),"")</f>
        <v>Media</v>
      </c>
      <c r="AD100" s="119">
        <f>+AB100</f>
        <v>0.56000000000000005</v>
      </c>
      <c r="AE100" s="121" t="str">
        <f>IFERROR(IF(AF100="","",IF(AF100&lt;=0.2,"Leve",IF(AF100&lt;=0.4,"Menor",IF(AF100&lt;=0.6,"Moderado",IF(AF100&lt;=0.8,"Mayor","Catastrófico"))))),"")</f>
        <v>Leve</v>
      </c>
      <c r="AF100" s="119">
        <f t="shared" ref="AF100" si="145">IFERROR(IF(U100="Impacto",(Q100-(+Q100*X100)),IF(U100="Probabilidad",Q100,"")),"")</f>
        <v>0.2</v>
      </c>
      <c r="AG100" s="122" t="str">
        <f>IFERROR(IF(OR(AND(AC100="Muy Baja",AE100="Leve"),AND(AC100="Muy Baja",AE100="Menor"),AND(AC100="Baja",AE100="Leve")),"Bajo",IF(OR(AND(AC100="Muy baja",AE100="Moderado"),AND(AC100="Baja",AE100="Menor"),AND(AC100="Baja",AE100="Moderado"),AND(AC100="Media",AE100="Leve"),AND(AC100="Media",AE100="Menor"),AND(AC100="Media",AE100="Moderado"),AND(AC100="Alta",AE100="Leve"),AND(AC100="Alta",AE100="Menor")),"Moderado",IF(OR(AND(AC100="Muy Baja",AE100="Mayor"),AND(AC100="Baja",AE100="Mayor"),AND(AC100="Media",AE100="Mayor"),AND(AC100="Alta",AE100="Moderado"),AND(AC100="Alta",AE100="Mayor"),AND(AC100="Muy Alta",AE100="Leve"),AND(AC100="Muy Alta",AE100="Menor"),AND(AC100="Muy Alta",AE100="Moderado"),AND(AC100="Muy Alta",AE100="Mayor")),"Alto",IF(OR(AND(AC100="Muy Baja",AE100="Catastrófico"),AND(AC100="Baja",AE100="Catastrófico"),AND(AC100="Media",AE100="Catastrófico"),AND(AC100="Alta",AE100="Catastrófico"),AND(AC100="Muy Alta",AE100="Catastrófico")),"Extremo","")))),"")</f>
        <v>Moderado</v>
      </c>
      <c r="AH100" s="123" t="s">
        <v>110</v>
      </c>
      <c r="AI100" s="114" t="s">
        <v>305</v>
      </c>
      <c r="AJ100" s="114" t="s">
        <v>306</v>
      </c>
      <c r="AK100" s="114" t="s">
        <v>307</v>
      </c>
      <c r="AL100" s="176" t="s">
        <v>140</v>
      </c>
      <c r="AM100" s="199" t="s">
        <v>308</v>
      </c>
      <c r="AN100" s="199" t="s">
        <v>309</v>
      </c>
      <c r="AO100" s="114" t="s">
        <v>298</v>
      </c>
    </row>
    <row r="101" spans="1:41" ht="85.9" customHeight="1" x14ac:dyDescent="0.2">
      <c r="A101" s="251"/>
      <c r="B101" s="253"/>
      <c r="C101" s="253"/>
      <c r="D101" s="253"/>
      <c r="E101" s="250"/>
      <c r="F101" s="411"/>
      <c r="G101" s="337"/>
      <c r="H101" s="337"/>
      <c r="I101" s="253"/>
      <c r="J101" s="253"/>
      <c r="K101" s="275"/>
      <c r="L101" s="276"/>
      <c r="M101" s="277"/>
      <c r="N101" s="274"/>
      <c r="O101" s="277">
        <f>IF(NOT(ISERROR(MATCH(N101,_xlfn.ANCHORARRAY(D112),0))),M114&amp;"Por favor no seleccionar los criterios de impacto",N101)</f>
        <v>0</v>
      </c>
      <c r="P101" s="276"/>
      <c r="Q101" s="277"/>
      <c r="R101" s="280"/>
      <c r="S101" s="146">
        <v>2</v>
      </c>
      <c r="T101" s="115" t="s">
        <v>310</v>
      </c>
      <c r="U101" s="117" t="str">
        <f>IF(OR(V101="Preventivo",V101="Detectivo"),"Probabilidad",IF(V101="Correctivo","Impacto",""))</f>
        <v>Probabilidad</v>
      </c>
      <c r="V101" s="118" t="s">
        <v>95</v>
      </c>
      <c r="W101" s="118" t="s">
        <v>96</v>
      </c>
      <c r="X101" s="119" t="str">
        <f t="shared" ref="X101:X105" si="146">IF(AND(V101="Preventivo",W101="Automático"),"50%",IF(AND(V101="Preventivo",W101="Manual"),"40%",IF(AND(V101="Detectivo",W101="Automático"),"40%",IF(AND(V101="Detectivo",W101="Manual"),"30%",IF(AND(V101="Correctivo",W101="Automático"),"35%",IF(AND(V101="Correctivo",W101="Manual"),"25%",""))))))</f>
        <v>40%</v>
      </c>
      <c r="Y101" s="118" t="s">
        <v>97</v>
      </c>
      <c r="Z101" s="118" t="s">
        <v>98</v>
      </c>
      <c r="AA101" s="118" t="s">
        <v>99</v>
      </c>
      <c r="AB101" s="120">
        <f>IFERROR(IF(AND(U100="Probabilidad",U101="Probabilidad"),(AD100-(+AD100*X101)),IF(U101="Probabilidad",(M100-(+M100*X101)),IF(U101="Impacto",AD100,""))),"")</f>
        <v>0.33600000000000002</v>
      </c>
      <c r="AC101" s="121" t="str">
        <f t="shared" si="139"/>
        <v>Baja</v>
      </c>
      <c r="AD101" s="119">
        <f t="shared" ref="AD101:AD105" si="147">+AB101</f>
        <v>0.33600000000000002</v>
      </c>
      <c r="AE101" s="121" t="str">
        <f t="shared" si="141"/>
        <v>Leve</v>
      </c>
      <c r="AF101" s="119">
        <f t="shared" ref="AF101" si="148">IFERROR(IF(AND(U100="Impacto",U101="Impacto"),(AF100-(+AF100*X101)),IF(U101="Impacto",($R$13-(+$R$13*X101)),IF(U101="Probabilidad",AF100,""))),"")</f>
        <v>0.2</v>
      </c>
      <c r="AG101" s="122" t="str">
        <f t="shared" ref="AG101:AG102" si="149">IFERROR(IF(OR(AND(AC101="Muy Baja",AE101="Leve"),AND(AC101="Muy Baja",AE101="Menor"),AND(AC101="Baja",AE101="Leve")),"Bajo",IF(OR(AND(AC101="Muy baja",AE101="Moderado"),AND(AC101="Baja",AE101="Menor"),AND(AC101="Baja",AE101="Moderado"),AND(AC101="Media",AE101="Leve"),AND(AC101="Media",AE101="Menor"),AND(AC101="Media",AE101="Moderado"),AND(AC101="Alta",AE101="Leve"),AND(AC101="Alta",AE101="Menor")),"Moderado",IF(OR(AND(AC101="Muy Baja",AE101="Mayor"),AND(AC101="Baja",AE101="Mayor"),AND(AC101="Media",AE101="Mayor"),AND(AC101="Alta",AE101="Moderado"),AND(AC101="Alta",AE101="Mayor"),AND(AC101="Muy Alta",AE101="Leve"),AND(AC101="Muy Alta",AE101="Menor"),AND(AC101="Muy Alta",AE101="Moderado"),AND(AC101="Muy Alta",AE101="Mayor")),"Alto",IF(OR(AND(AC101="Muy Baja",AE101="Catastrófico"),AND(AC101="Baja",AE101="Catastrófico"),AND(AC101="Media",AE101="Catastrófico"),AND(AC101="Alta",AE101="Catastrófico"),AND(AC101="Muy Alta",AE101="Catastrófico")),"Extremo","")))),"")</f>
        <v>Bajo</v>
      </c>
      <c r="AH101" s="123" t="s">
        <v>217</v>
      </c>
      <c r="AI101" s="114"/>
      <c r="AJ101" s="124"/>
      <c r="AK101" s="114"/>
      <c r="AL101" s="125"/>
      <c r="AM101" s="199"/>
      <c r="AN101" s="199"/>
      <c r="AO101" s="114"/>
    </row>
    <row r="102" spans="1:41" ht="18" customHeight="1" x14ac:dyDescent="0.2">
      <c r="A102" s="251"/>
      <c r="B102" s="253"/>
      <c r="C102" s="253"/>
      <c r="D102" s="253"/>
      <c r="E102" s="250"/>
      <c r="F102" s="411"/>
      <c r="G102" s="337"/>
      <c r="H102" s="337"/>
      <c r="I102" s="253"/>
      <c r="J102" s="253"/>
      <c r="K102" s="275"/>
      <c r="L102" s="276"/>
      <c r="M102" s="277"/>
      <c r="N102" s="274"/>
      <c r="O102" s="277">
        <f>IF(NOT(ISERROR(MATCH(N102,_xlfn.ANCHORARRAY(D113),0))),M115&amp;"Por favor no seleccionar los criterios de impacto",N102)</f>
        <v>0</v>
      </c>
      <c r="P102" s="276"/>
      <c r="Q102" s="277"/>
      <c r="R102" s="280"/>
      <c r="S102" s="146">
        <v>3</v>
      </c>
      <c r="T102" s="116"/>
      <c r="U102" s="117" t="str">
        <f>IF(OR(V102="Preventivo",V102="Detectivo"),"Probabilidad",IF(V102="Correctivo","Impacto",""))</f>
        <v/>
      </c>
      <c r="V102" s="118"/>
      <c r="W102" s="118"/>
      <c r="X102" s="119" t="str">
        <f t="shared" si="146"/>
        <v/>
      </c>
      <c r="Y102" s="118"/>
      <c r="Z102" s="118"/>
      <c r="AA102" s="118"/>
      <c r="AB102" s="120" t="str">
        <f>IFERROR(IF(AND(U101="Probabilidad",U102="Probabilidad"),(AD101-(+AD101*X102)),IF(AND(U101="Impacto",U102="Probabilidad"),(AD100-(+AD100*X102)),IF(U102="Impacto",AD101,""))),"")</f>
        <v/>
      </c>
      <c r="AC102" s="121" t="str">
        <f t="shared" si="139"/>
        <v/>
      </c>
      <c r="AD102" s="119" t="str">
        <f t="shared" si="147"/>
        <v/>
      </c>
      <c r="AE102" s="121" t="str">
        <f t="shared" si="141"/>
        <v/>
      </c>
      <c r="AF102" s="119" t="str">
        <f t="shared" ref="AF102:AF117" si="150">IFERROR(IF(AND(U101="Impacto",U102="Impacto"),(AF101-(+AF101*X102)),IF(AND(U101="Probabilidad",U102="Impacto"),(AF100-(+AF100*X102)),IF(U102="Probabilidad",AF101,""))),"")</f>
        <v/>
      </c>
      <c r="AG102" s="122" t="str">
        <f t="shared" si="149"/>
        <v/>
      </c>
      <c r="AH102" s="123"/>
      <c r="AI102" s="114"/>
      <c r="AJ102" s="124"/>
      <c r="AK102" s="124"/>
      <c r="AL102" s="125"/>
      <c r="AM102" s="199"/>
      <c r="AN102" s="199"/>
      <c r="AO102" s="114"/>
    </row>
    <row r="103" spans="1:41" ht="18" customHeight="1" x14ac:dyDescent="0.2">
      <c r="A103" s="251"/>
      <c r="B103" s="253"/>
      <c r="C103" s="253"/>
      <c r="D103" s="253"/>
      <c r="E103" s="250"/>
      <c r="F103" s="411"/>
      <c r="G103" s="337"/>
      <c r="H103" s="337"/>
      <c r="I103" s="253"/>
      <c r="J103" s="253"/>
      <c r="K103" s="275"/>
      <c r="L103" s="276"/>
      <c r="M103" s="277"/>
      <c r="N103" s="274"/>
      <c r="O103" s="277">
        <f>IF(NOT(ISERROR(MATCH(N103,_xlfn.ANCHORARRAY(D114),0))),M116&amp;"Por favor no seleccionar los criterios de impacto",N103)</f>
        <v>0</v>
      </c>
      <c r="P103" s="276"/>
      <c r="Q103" s="277"/>
      <c r="R103" s="280"/>
      <c r="S103" s="146">
        <v>4</v>
      </c>
      <c r="T103" s="115"/>
      <c r="U103" s="117" t="str">
        <f t="shared" ref="U103:U105" si="151">IF(OR(V103="Preventivo",V103="Detectivo"),"Probabilidad",IF(V103="Correctivo","Impacto",""))</f>
        <v/>
      </c>
      <c r="V103" s="118"/>
      <c r="W103" s="118"/>
      <c r="X103" s="119" t="str">
        <f t="shared" si="146"/>
        <v/>
      </c>
      <c r="Y103" s="118"/>
      <c r="Z103" s="118"/>
      <c r="AA103" s="118"/>
      <c r="AB103" s="120" t="str">
        <f t="shared" ref="AB103:AB105" si="152">IFERROR(IF(AND(U102="Probabilidad",U103="Probabilidad"),(AD102-(+AD102*X103)),IF(AND(U102="Impacto",U103="Probabilidad"),(AD101-(+AD101*X103)),IF(U103="Impacto",AD102,""))),"")</f>
        <v/>
      </c>
      <c r="AC103" s="121" t="str">
        <f t="shared" si="139"/>
        <v/>
      </c>
      <c r="AD103" s="119" t="str">
        <f t="shared" si="147"/>
        <v/>
      </c>
      <c r="AE103" s="121" t="str">
        <f t="shared" si="141"/>
        <v/>
      </c>
      <c r="AF103" s="119" t="str">
        <f t="shared" si="150"/>
        <v/>
      </c>
      <c r="AG103" s="122" t="str">
        <f>IFERROR(IF(OR(AND(AC103="Muy Baja",AE103="Leve"),AND(AC103="Muy Baja",AE103="Menor"),AND(AC103="Baja",AE103="Leve")),"Bajo",IF(OR(AND(AC103="Muy baja",AE103="Moderado"),AND(AC103="Baja",AE103="Menor"),AND(AC103="Baja",AE103="Moderado"),AND(AC103="Media",AE103="Leve"),AND(AC103="Media",AE103="Menor"),AND(AC103="Media",AE103="Moderado"),AND(AC103="Alta",AE103="Leve"),AND(AC103="Alta",AE103="Menor")),"Moderado",IF(OR(AND(AC103="Muy Baja",AE103="Mayor"),AND(AC103="Baja",AE103="Mayor"),AND(AC103="Media",AE103="Mayor"),AND(AC103="Alta",AE103="Moderado"),AND(AC103="Alta",AE103="Mayor"),AND(AC103="Muy Alta",AE103="Leve"),AND(AC103="Muy Alta",AE103="Menor"),AND(AC103="Muy Alta",AE103="Moderado"),AND(AC103="Muy Alta",AE103="Mayor")),"Alto",IF(OR(AND(AC103="Muy Baja",AE103="Catastrófico"),AND(AC103="Baja",AE103="Catastrófico"),AND(AC103="Media",AE103="Catastrófico"),AND(AC103="Alta",AE103="Catastrófico"),AND(AC103="Muy Alta",AE103="Catastrófico")),"Extremo","")))),"")</f>
        <v/>
      </c>
      <c r="AH103" s="123"/>
      <c r="AI103" s="114"/>
      <c r="AJ103" s="124"/>
      <c r="AK103" s="124"/>
      <c r="AL103" s="125"/>
      <c r="AM103" s="199"/>
      <c r="AN103" s="199"/>
      <c r="AO103" s="114"/>
    </row>
    <row r="104" spans="1:41" ht="18" customHeight="1" x14ac:dyDescent="0.2">
      <c r="A104" s="251"/>
      <c r="B104" s="253"/>
      <c r="C104" s="253"/>
      <c r="D104" s="253"/>
      <c r="E104" s="250"/>
      <c r="F104" s="411"/>
      <c r="G104" s="337"/>
      <c r="H104" s="337"/>
      <c r="I104" s="253"/>
      <c r="J104" s="253"/>
      <c r="K104" s="275"/>
      <c r="L104" s="276"/>
      <c r="M104" s="277"/>
      <c r="N104" s="274"/>
      <c r="O104" s="277">
        <f>IF(NOT(ISERROR(MATCH(N104,_xlfn.ANCHORARRAY(D115),0))),M117&amp;"Por favor no seleccionar los criterios de impacto",N104)</f>
        <v>0</v>
      </c>
      <c r="P104" s="276"/>
      <c r="Q104" s="277"/>
      <c r="R104" s="280"/>
      <c r="S104" s="146">
        <v>5</v>
      </c>
      <c r="T104" s="115"/>
      <c r="U104" s="117" t="str">
        <f t="shared" si="151"/>
        <v/>
      </c>
      <c r="V104" s="118"/>
      <c r="W104" s="118"/>
      <c r="X104" s="119" t="str">
        <f t="shared" si="146"/>
        <v/>
      </c>
      <c r="Y104" s="118"/>
      <c r="Z104" s="118"/>
      <c r="AA104" s="118"/>
      <c r="AB104" s="120" t="str">
        <f t="shared" si="152"/>
        <v/>
      </c>
      <c r="AC104" s="121" t="str">
        <f t="shared" si="139"/>
        <v/>
      </c>
      <c r="AD104" s="119" t="str">
        <f t="shared" si="147"/>
        <v/>
      </c>
      <c r="AE104" s="121" t="str">
        <f t="shared" si="141"/>
        <v/>
      </c>
      <c r="AF104" s="119" t="str">
        <f t="shared" si="150"/>
        <v/>
      </c>
      <c r="AG104" s="122" t="str">
        <f t="shared" ref="AG104:AG105" si="153">IFERROR(IF(OR(AND(AC104="Muy Baja",AE104="Leve"),AND(AC104="Muy Baja",AE104="Menor"),AND(AC104="Baja",AE104="Leve")),"Bajo",IF(OR(AND(AC104="Muy baja",AE104="Moderado"),AND(AC104="Baja",AE104="Menor"),AND(AC104="Baja",AE104="Moderado"),AND(AC104="Media",AE104="Leve"),AND(AC104="Media",AE104="Menor"),AND(AC104="Media",AE104="Moderado"),AND(AC104="Alta",AE104="Leve"),AND(AC104="Alta",AE104="Menor")),"Moderado",IF(OR(AND(AC104="Muy Baja",AE104="Mayor"),AND(AC104="Baja",AE104="Mayor"),AND(AC104="Media",AE104="Mayor"),AND(AC104="Alta",AE104="Moderado"),AND(AC104="Alta",AE104="Mayor"),AND(AC104="Muy Alta",AE104="Leve"),AND(AC104="Muy Alta",AE104="Menor"),AND(AC104="Muy Alta",AE104="Moderado"),AND(AC104="Muy Alta",AE104="Mayor")),"Alto",IF(OR(AND(AC104="Muy Baja",AE104="Catastrófico"),AND(AC104="Baja",AE104="Catastrófico"),AND(AC104="Media",AE104="Catastrófico"),AND(AC104="Alta",AE104="Catastrófico"),AND(AC104="Muy Alta",AE104="Catastrófico")),"Extremo","")))),"")</f>
        <v/>
      </c>
      <c r="AH104" s="123"/>
      <c r="AI104" s="114"/>
      <c r="AJ104" s="124"/>
      <c r="AK104" s="124"/>
      <c r="AL104" s="125"/>
      <c r="AM104" s="199"/>
      <c r="AN104" s="199"/>
      <c r="AO104" s="114"/>
    </row>
    <row r="105" spans="1:41" ht="18" customHeight="1" x14ac:dyDescent="0.2">
      <c r="A105" s="251"/>
      <c r="B105" s="253"/>
      <c r="C105" s="253"/>
      <c r="D105" s="253"/>
      <c r="E105" s="247"/>
      <c r="F105" s="412"/>
      <c r="G105" s="337"/>
      <c r="H105" s="337"/>
      <c r="I105" s="253"/>
      <c r="J105" s="253"/>
      <c r="K105" s="275"/>
      <c r="L105" s="276"/>
      <c r="M105" s="277"/>
      <c r="N105" s="274"/>
      <c r="O105" s="277">
        <f>IF(NOT(ISERROR(MATCH(N105,_xlfn.ANCHORARRAY(D116),0))),M118&amp;"Por favor no seleccionar los criterios de impacto",N105)</f>
        <v>0</v>
      </c>
      <c r="P105" s="276"/>
      <c r="Q105" s="277"/>
      <c r="R105" s="280"/>
      <c r="S105" s="146">
        <v>6</v>
      </c>
      <c r="T105" s="115"/>
      <c r="U105" s="117" t="str">
        <f t="shared" si="151"/>
        <v/>
      </c>
      <c r="V105" s="118"/>
      <c r="W105" s="118"/>
      <c r="X105" s="119" t="str">
        <f t="shared" si="146"/>
        <v/>
      </c>
      <c r="Y105" s="118"/>
      <c r="Z105" s="118"/>
      <c r="AA105" s="118"/>
      <c r="AB105" s="120" t="str">
        <f t="shared" si="152"/>
        <v/>
      </c>
      <c r="AC105" s="121" t="str">
        <f t="shared" si="139"/>
        <v/>
      </c>
      <c r="AD105" s="119" t="str">
        <f t="shared" si="147"/>
        <v/>
      </c>
      <c r="AE105" s="121" t="str">
        <f t="shared" si="141"/>
        <v/>
      </c>
      <c r="AF105" s="119" t="str">
        <f t="shared" si="150"/>
        <v/>
      </c>
      <c r="AG105" s="122" t="str">
        <f t="shared" si="153"/>
        <v/>
      </c>
      <c r="AH105" s="123"/>
      <c r="AI105" s="114"/>
      <c r="AJ105" s="124"/>
      <c r="AK105" s="124"/>
      <c r="AL105" s="125"/>
      <c r="AM105" s="199"/>
      <c r="AN105" s="199"/>
      <c r="AO105" s="114"/>
    </row>
    <row r="106" spans="1:41" ht="54.6" customHeight="1" x14ac:dyDescent="0.2">
      <c r="A106" s="251">
        <v>17</v>
      </c>
      <c r="B106" s="253" t="s">
        <v>286</v>
      </c>
      <c r="C106" s="253" t="s">
        <v>128</v>
      </c>
      <c r="D106" s="253" t="s">
        <v>311</v>
      </c>
      <c r="E106" s="246" t="s">
        <v>312</v>
      </c>
      <c r="F106" s="410" t="s">
        <v>313</v>
      </c>
      <c r="G106" s="253" t="s">
        <v>89</v>
      </c>
      <c r="H106" s="253" t="s">
        <v>90</v>
      </c>
      <c r="I106" s="253" t="s">
        <v>193</v>
      </c>
      <c r="J106" s="253"/>
      <c r="K106" s="275">
        <v>761</v>
      </c>
      <c r="L106" s="276" t="str">
        <f>IF(K106&lt;=0,"",IF(K106&lt;=2,"Muy Baja",IF(K106&lt;=24,"Baja",IF(K106&lt;=500,"Media",IF(K106&lt;=5000,"Alta","Muy Alta")))))</f>
        <v>Alta</v>
      </c>
      <c r="M106" s="277">
        <f>IF(L106="","",IF(L106="Muy Baja",0.2,IF(L106="Baja",0.4,IF(L106="Media",0.6,IF(L106="Alta",0.8,IF(L106="Muy Alta",1,))))))</f>
        <v>0.8</v>
      </c>
      <c r="N106" s="274" t="s">
        <v>93</v>
      </c>
      <c r="O106" s="277" t="str">
        <f>IF(NOT(ISERROR(MATCH(N106,'[5]Tabla Impacto'!$B$222:$B$224,0))),'[5]Tabla Impacto'!$F$224&amp;"Por favor no seleccionar los criterios de impacto(Afectación Económica o presupuestal y Pérdida Reputacional)",N106)</f>
        <v xml:space="preserve">     El riesgo afecta la imagen de la entidad con algunos usuarios de relevancia frente al logro de los objetivos</v>
      </c>
      <c r="P106" s="276" t="str">
        <f>IF(OR(O106='[5]Tabla Impacto'!$C$12,O106='[5]Tabla Impacto'!$D$12),"Leve",IF(OR(O106='[5]Tabla Impacto'!$C$13,O106='[5]Tabla Impacto'!$D$13),"Menor",IF(OR(O106='[5]Tabla Impacto'!$C$14,O106='[5]Tabla Impacto'!$D$14),"Moderado",IF(OR(O106='[5]Tabla Impacto'!$C$15,O106='[5]Tabla Impacto'!$D$15),"Mayor",IF(OR(O106='[5]Tabla Impacto'!$C$16,O106='[5]Tabla Impacto'!$D$16),"Catastrófico","")))))</f>
        <v>Moderado</v>
      </c>
      <c r="Q106" s="277">
        <f>IF(P106="","",IF(P106="Leve",0.2,IF(P106="Menor",0.4,IF(P106="Moderado",0.6,IF(P106="Mayor",0.8,IF(P106="Catastrófico",1,))))))</f>
        <v>0.6</v>
      </c>
      <c r="R106" s="280" t="str">
        <f>IF(OR(AND(L106="Muy Baja",P106="Leve"),AND(L106="Muy Baja",P106="Menor"),AND(L106="Baja",P106="Leve")),"Bajo",IF(OR(AND(L106="Muy baja",P106="Moderado"),AND(L106="Baja",P106="Menor"),AND(L106="Baja",P106="Moderado"),AND(L106="Media",P106="Leve"),AND(L106="Media",P106="Menor"),AND(L106="Media",P106="Moderado"),AND(L106="Alta",P106="Leve"),AND(L106="Alta",P106="Menor")),"Moderado",IF(OR(AND(L106="Muy Baja",P106="Mayor"),AND(L106="Baja",P106="Mayor"),AND(L106="Media",P106="Mayor"),AND(L106="Alta",P106="Moderado"),AND(L106="Alta",P106="Mayor"),AND(L106="Muy Alta",P106="Leve"),AND(L106="Muy Alta",P106="Menor"),AND(L106="Muy Alta",P106="Moderado"),AND(L106="Muy Alta",P106="Mayor")),"Alto",IF(OR(AND(L106="Muy Baja",P106="Catastrófico"),AND(L106="Baja",P106="Catastrófico"),AND(L106="Media",P106="Catastrófico"),AND(L106="Alta",P106="Catastrófico"),AND(L106="Muy Alta",P106="Catastrófico")),"Extremo",""))))</f>
        <v>Alto</v>
      </c>
      <c r="S106" s="146">
        <v>1</v>
      </c>
      <c r="T106" s="115" t="s">
        <v>314</v>
      </c>
      <c r="U106" s="117" t="str">
        <f>IF(OR(V106="Preventivo",V106="Detectivo"),"Probabilidad",IF(V106="Correctivo","Impacto",""))</f>
        <v>Probabilidad</v>
      </c>
      <c r="V106" s="118" t="s">
        <v>108</v>
      </c>
      <c r="W106" s="118" t="s">
        <v>96</v>
      </c>
      <c r="X106" s="119" t="str">
        <f>IF(AND(V106="Preventivo",W106="Automático"),"50%",IF(AND(V106="Preventivo",W106="Manual"),"40%",IF(AND(V106="Detectivo",W106="Automático"),"40%",IF(AND(V106="Detectivo",W106="Manual"),"30%",IF(AND(V106="Correctivo",W106="Automático"),"35%",IF(AND(V106="Correctivo",W106="Manual"),"25%",""))))))</f>
        <v>30%</v>
      </c>
      <c r="Y106" s="118" t="s">
        <v>97</v>
      </c>
      <c r="Z106" s="118" t="s">
        <v>98</v>
      </c>
      <c r="AA106" s="118" t="s">
        <v>99</v>
      </c>
      <c r="AB106" s="120">
        <f>IFERROR(IF(U106="Probabilidad",(M106-(+M106*X106)),IF(U106="Impacto",M106,"")),"")</f>
        <v>0.56000000000000005</v>
      </c>
      <c r="AC106" s="121" t="str">
        <f>IFERROR(IF(AB106="","",IF(AB106&lt;=0.2,"Muy Baja",IF(AB106&lt;=0.4,"Baja",IF(AB106&lt;=0.6,"Media",IF(AB106&lt;=0.8,"Alta","Muy Alta"))))),"")</f>
        <v>Media</v>
      </c>
      <c r="AD106" s="119">
        <f>+AB106</f>
        <v>0.56000000000000005</v>
      </c>
      <c r="AE106" s="121" t="str">
        <f>IFERROR(IF(AF106="","",IF(AF106&lt;=0.2,"Leve",IF(AF106&lt;=0.4,"Menor",IF(AF106&lt;=0.6,"Moderado",IF(AF106&lt;=0.8,"Mayor","Catastrófico"))))),"")</f>
        <v>Moderado</v>
      </c>
      <c r="AF106" s="119">
        <f t="shared" ref="AF106" si="154">IFERROR(IF(U106="Impacto",(Q106-(+Q106*X106)),IF(U106="Probabilidad",Q106,"")),"")</f>
        <v>0.6</v>
      </c>
      <c r="AG106" s="122" t="str">
        <f>IFERROR(IF(OR(AND(AC106="Muy Baja",AE106="Leve"),AND(AC106="Muy Baja",AE106="Menor"),AND(AC106="Baja",AE106="Leve")),"Bajo",IF(OR(AND(AC106="Muy baja",AE106="Moderado"),AND(AC106="Baja",AE106="Menor"),AND(AC106="Baja",AE106="Moderado"),AND(AC106="Media",AE106="Leve"),AND(AC106="Media",AE106="Menor"),AND(AC106="Media",AE106="Moderado"),AND(AC106="Alta",AE106="Leve"),AND(AC106="Alta",AE106="Menor")),"Moderado",IF(OR(AND(AC106="Muy Baja",AE106="Mayor"),AND(AC106="Baja",AE106="Mayor"),AND(AC106="Media",AE106="Mayor"),AND(AC106="Alta",AE106="Moderado"),AND(AC106="Alta",AE106="Mayor"),AND(AC106="Muy Alta",AE106="Leve"),AND(AC106="Muy Alta",AE106="Menor"),AND(AC106="Muy Alta",AE106="Moderado"),AND(AC106="Muy Alta",AE106="Mayor")),"Alto",IF(OR(AND(AC106="Muy Baja",AE106="Catastrófico"),AND(AC106="Baja",AE106="Catastrófico"),AND(AC106="Media",AE106="Catastrófico"),AND(AC106="Alta",AE106="Catastrófico"),AND(AC106="Muy Alta",AE106="Catastrófico")),"Extremo","")))),"")</f>
        <v>Moderado</v>
      </c>
      <c r="AH106" s="123" t="s">
        <v>110</v>
      </c>
      <c r="AI106" s="149" t="s">
        <v>315</v>
      </c>
      <c r="AJ106" s="114" t="s">
        <v>316</v>
      </c>
      <c r="AK106" s="114" t="s">
        <v>317</v>
      </c>
      <c r="AL106" s="125" t="s">
        <v>204</v>
      </c>
      <c r="AM106" s="203" t="s">
        <v>318</v>
      </c>
      <c r="AN106" s="203" t="s">
        <v>319</v>
      </c>
      <c r="AO106" s="203" t="s">
        <v>306</v>
      </c>
    </row>
    <row r="107" spans="1:41" ht="18" customHeight="1" x14ac:dyDescent="0.2">
      <c r="A107" s="251"/>
      <c r="B107" s="253"/>
      <c r="C107" s="253"/>
      <c r="D107" s="253"/>
      <c r="E107" s="250"/>
      <c r="F107" s="411"/>
      <c r="G107" s="253"/>
      <c r="H107" s="253"/>
      <c r="I107" s="253"/>
      <c r="J107" s="253"/>
      <c r="K107" s="275"/>
      <c r="L107" s="276"/>
      <c r="M107" s="277"/>
      <c r="N107" s="274"/>
      <c r="O107" s="277">
        <f t="shared" ref="O107:O111" si="155">IF(NOT(ISERROR(MATCH(N107,_xlfn.ANCHORARRAY(D118),0))),M120&amp;"Por favor no seleccionar los criterios de impacto",N107)</f>
        <v>0</v>
      </c>
      <c r="P107" s="276"/>
      <c r="Q107" s="277"/>
      <c r="R107" s="280"/>
      <c r="S107" s="146">
        <v>2</v>
      </c>
      <c r="T107" s="115"/>
      <c r="U107" s="117" t="str">
        <f>IF(OR(V107="Preventivo",V107="Detectivo"),"Probabilidad",IF(V107="Correctivo","Impacto",""))</f>
        <v/>
      </c>
      <c r="V107" s="118"/>
      <c r="W107" s="118"/>
      <c r="X107" s="119" t="str">
        <f t="shared" ref="X107:X111" si="156">IF(AND(V107="Preventivo",W107="Automático"),"50%",IF(AND(V107="Preventivo",W107="Manual"),"40%",IF(AND(V107="Detectivo",W107="Automático"),"40%",IF(AND(V107="Detectivo",W107="Manual"),"30%",IF(AND(V107="Correctivo",W107="Automático"),"35%",IF(AND(V107="Correctivo",W107="Manual"),"25%",""))))))</f>
        <v/>
      </c>
      <c r="Y107" s="118"/>
      <c r="Z107" s="118"/>
      <c r="AA107" s="118"/>
      <c r="AB107" s="120" t="str">
        <f>IFERROR(IF(AND(U106="Probabilidad",U107="Probabilidad"),(AD106-(+AD106*X107)),IF(U107="Probabilidad",(M106-(+M106*X107)),IF(U107="Impacto",AD106,""))),"")</f>
        <v/>
      </c>
      <c r="AC107" s="121" t="str">
        <f t="shared" si="139"/>
        <v/>
      </c>
      <c r="AD107" s="119" t="str">
        <f t="shared" ref="AD107:AD111" si="157">+AB107</f>
        <v/>
      </c>
      <c r="AE107" s="121" t="str">
        <f t="shared" si="141"/>
        <v/>
      </c>
      <c r="AF107" s="119" t="str">
        <f t="shared" ref="AF107" si="158">IFERROR(IF(AND(U106="Impacto",U107="Impacto"),(AF106-(+AF106*X107)),IF(U107="Impacto",($R$13-(+$R$13*X107)),IF(U107="Probabilidad",AF106,""))),"")</f>
        <v/>
      </c>
      <c r="AG107" s="122" t="str">
        <f t="shared" ref="AG107:AG108" si="159">IFERROR(IF(OR(AND(AC107="Muy Baja",AE107="Leve"),AND(AC107="Muy Baja",AE107="Menor"),AND(AC107="Baja",AE107="Leve")),"Bajo",IF(OR(AND(AC107="Muy baja",AE107="Moderado"),AND(AC107="Baja",AE107="Menor"),AND(AC107="Baja",AE107="Moderado"),AND(AC107="Media",AE107="Leve"),AND(AC107="Media",AE107="Menor"),AND(AC107="Media",AE107="Moderado"),AND(AC107="Alta",AE107="Leve"),AND(AC107="Alta",AE107="Menor")),"Moderado",IF(OR(AND(AC107="Muy Baja",AE107="Mayor"),AND(AC107="Baja",AE107="Mayor"),AND(AC107="Media",AE107="Mayor"),AND(AC107="Alta",AE107="Moderado"),AND(AC107="Alta",AE107="Mayor"),AND(AC107="Muy Alta",AE107="Leve"),AND(AC107="Muy Alta",AE107="Menor"),AND(AC107="Muy Alta",AE107="Moderado"),AND(AC107="Muy Alta",AE107="Mayor")),"Alto",IF(OR(AND(AC107="Muy Baja",AE107="Catastrófico"),AND(AC107="Baja",AE107="Catastrófico"),AND(AC107="Media",AE107="Catastrófico"),AND(AC107="Alta",AE107="Catastrófico"),AND(AC107="Muy Alta",AE107="Catastrófico")),"Extremo","")))),"")</f>
        <v/>
      </c>
      <c r="AH107" s="123"/>
      <c r="AI107" s="114"/>
      <c r="AJ107" s="124"/>
      <c r="AK107" s="124"/>
      <c r="AL107" s="125"/>
      <c r="AM107" s="203"/>
      <c r="AN107" s="203"/>
      <c r="AO107" s="203"/>
    </row>
    <row r="108" spans="1:41" ht="18" customHeight="1" x14ac:dyDescent="0.2">
      <c r="A108" s="251"/>
      <c r="B108" s="253"/>
      <c r="C108" s="253"/>
      <c r="D108" s="253"/>
      <c r="E108" s="250"/>
      <c r="F108" s="411"/>
      <c r="G108" s="253"/>
      <c r="H108" s="253"/>
      <c r="I108" s="253"/>
      <c r="J108" s="253"/>
      <c r="K108" s="275"/>
      <c r="L108" s="276"/>
      <c r="M108" s="277"/>
      <c r="N108" s="274"/>
      <c r="O108" s="277">
        <f t="shared" si="155"/>
        <v>0</v>
      </c>
      <c r="P108" s="276"/>
      <c r="Q108" s="277"/>
      <c r="R108" s="280"/>
      <c r="S108" s="146">
        <v>3</v>
      </c>
      <c r="T108" s="115"/>
      <c r="U108" s="117" t="str">
        <f>IF(OR(V108="Preventivo",V108="Detectivo"),"Probabilidad",IF(V108="Correctivo","Impacto",""))</f>
        <v/>
      </c>
      <c r="V108" s="118"/>
      <c r="W108" s="118"/>
      <c r="X108" s="119" t="str">
        <f t="shared" si="156"/>
        <v/>
      </c>
      <c r="Y108" s="118"/>
      <c r="Z108" s="118"/>
      <c r="AA108" s="118"/>
      <c r="AB108" s="120" t="str">
        <f>IFERROR(IF(AND(U107="Probabilidad",U108="Probabilidad"),(AD107-(+AD107*X108)),IF(AND(U107="Impacto",U108="Probabilidad"),(AD106-(+AD106*X108)),IF(U108="Impacto",AD107,""))),"")</f>
        <v/>
      </c>
      <c r="AC108" s="121" t="str">
        <f t="shared" si="139"/>
        <v/>
      </c>
      <c r="AD108" s="119" t="str">
        <f t="shared" si="157"/>
        <v/>
      </c>
      <c r="AE108" s="121" t="str">
        <f t="shared" si="141"/>
        <v/>
      </c>
      <c r="AF108" s="119" t="str">
        <f t="shared" ref="AF108" si="160">IFERROR(IF(AND(U107="Impacto",U108="Impacto"),(AF107-(+AF107*X108)),IF(AND(U107="Probabilidad",U108="Impacto"),(AF106-(+AF106*X108)),IF(U108="Probabilidad",AF107,""))),"")</f>
        <v/>
      </c>
      <c r="AG108" s="122" t="str">
        <f t="shared" si="159"/>
        <v/>
      </c>
      <c r="AH108" s="123"/>
      <c r="AI108" s="114"/>
      <c r="AJ108" s="124"/>
      <c r="AK108" s="124"/>
      <c r="AL108" s="125"/>
      <c r="AM108" s="203"/>
      <c r="AN108" s="203"/>
      <c r="AO108" s="203"/>
    </row>
    <row r="109" spans="1:41" ht="18" customHeight="1" x14ac:dyDescent="0.2">
      <c r="A109" s="251"/>
      <c r="B109" s="253"/>
      <c r="C109" s="253"/>
      <c r="D109" s="253"/>
      <c r="E109" s="250"/>
      <c r="F109" s="411"/>
      <c r="G109" s="253"/>
      <c r="H109" s="253"/>
      <c r="I109" s="253"/>
      <c r="J109" s="253"/>
      <c r="K109" s="275"/>
      <c r="L109" s="276"/>
      <c r="M109" s="277"/>
      <c r="N109" s="274"/>
      <c r="O109" s="277">
        <f t="shared" si="155"/>
        <v>0</v>
      </c>
      <c r="P109" s="276"/>
      <c r="Q109" s="277"/>
      <c r="R109" s="280"/>
      <c r="S109" s="146">
        <v>4</v>
      </c>
      <c r="T109" s="115"/>
      <c r="U109" s="117" t="str">
        <f t="shared" ref="U109:U111" si="161">IF(OR(V109="Preventivo",V109="Detectivo"),"Probabilidad",IF(V109="Correctivo","Impacto",""))</f>
        <v/>
      </c>
      <c r="V109" s="118"/>
      <c r="W109" s="118"/>
      <c r="X109" s="119" t="str">
        <f t="shared" si="156"/>
        <v/>
      </c>
      <c r="Y109" s="118"/>
      <c r="Z109" s="118"/>
      <c r="AA109" s="118"/>
      <c r="AB109" s="120" t="str">
        <f t="shared" ref="AB109:AB111" si="162">IFERROR(IF(AND(U108="Probabilidad",U109="Probabilidad"),(AD108-(+AD108*X109)),IF(AND(U108="Impacto",U109="Probabilidad"),(AD107-(+AD107*X109)),IF(U109="Impacto",AD108,""))),"")</f>
        <v/>
      </c>
      <c r="AC109" s="121" t="str">
        <f t="shared" si="139"/>
        <v/>
      </c>
      <c r="AD109" s="119" t="str">
        <f t="shared" si="157"/>
        <v/>
      </c>
      <c r="AE109" s="121" t="str">
        <f t="shared" si="141"/>
        <v/>
      </c>
      <c r="AF109" s="119" t="str">
        <f t="shared" si="150"/>
        <v/>
      </c>
      <c r="AG109" s="122" t="str">
        <f>IFERROR(IF(OR(AND(AC109="Muy Baja",AE109="Leve"),AND(AC109="Muy Baja",AE109="Menor"),AND(AC109="Baja",AE109="Leve")),"Bajo",IF(OR(AND(AC109="Muy baja",AE109="Moderado"),AND(AC109="Baja",AE109="Menor"),AND(AC109="Baja",AE109="Moderado"),AND(AC109="Media",AE109="Leve"),AND(AC109="Media",AE109="Menor"),AND(AC109="Media",AE109="Moderado"),AND(AC109="Alta",AE109="Leve"),AND(AC109="Alta",AE109="Menor")),"Moderado",IF(OR(AND(AC109="Muy Baja",AE109="Mayor"),AND(AC109="Baja",AE109="Mayor"),AND(AC109="Media",AE109="Mayor"),AND(AC109="Alta",AE109="Moderado"),AND(AC109="Alta",AE109="Mayor"),AND(AC109="Muy Alta",AE109="Leve"),AND(AC109="Muy Alta",AE109="Menor"),AND(AC109="Muy Alta",AE109="Moderado"),AND(AC109="Muy Alta",AE109="Mayor")),"Alto",IF(OR(AND(AC109="Muy Baja",AE109="Catastrófico"),AND(AC109="Baja",AE109="Catastrófico"),AND(AC109="Media",AE109="Catastrófico"),AND(AC109="Alta",AE109="Catastrófico"),AND(AC109="Muy Alta",AE109="Catastrófico")),"Extremo","")))),"")</f>
        <v/>
      </c>
      <c r="AH109" s="123"/>
      <c r="AI109" s="114"/>
      <c r="AJ109" s="124"/>
      <c r="AK109" s="124"/>
      <c r="AL109" s="125"/>
      <c r="AM109" s="203"/>
      <c r="AN109" s="203"/>
      <c r="AO109" s="203"/>
    </row>
    <row r="110" spans="1:41" ht="18" customHeight="1" x14ac:dyDescent="0.2">
      <c r="A110" s="251"/>
      <c r="B110" s="253"/>
      <c r="C110" s="253"/>
      <c r="D110" s="253"/>
      <c r="E110" s="250"/>
      <c r="F110" s="411"/>
      <c r="G110" s="253"/>
      <c r="H110" s="253"/>
      <c r="I110" s="253"/>
      <c r="J110" s="253"/>
      <c r="K110" s="275"/>
      <c r="L110" s="276"/>
      <c r="M110" s="277"/>
      <c r="N110" s="274"/>
      <c r="O110" s="277">
        <f t="shared" si="155"/>
        <v>0</v>
      </c>
      <c r="P110" s="276"/>
      <c r="Q110" s="277"/>
      <c r="R110" s="280"/>
      <c r="S110" s="146">
        <v>5</v>
      </c>
      <c r="T110" s="115"/>
      <c r="U110" s="117" t="str">
        <f t="shared" si="161"/>
        <v/>
      </c>
      <c r="V110" s="118"/>
      <c r="W110" s="118"/>
      <c r="X110" s="119" t="str">
        <f t="shared" si="156"/>
        <v/>
      </c>
      <c r="Y110" s="118"/>
      <c r="Z110" s="118"/>
      <c r="AA110" s="118"/>
      <c r="AB110" s="120" t="str">
        <f t="shared" si="162"/>
        <v/>
      </c>
      <c r="AC110" s="121" t="str">
        <f t="shared" si="139"/>
        <v/>
      </c>
      <c r="AD110" s="119" t="str">
        <f t="shared" si="157"/>
        <v/>
      </c>
      <c r="AE110" s="121" t="str">
        <f t="shared" si="141"/>
        <v/>
      </c>
      <c r="AF110" s="119" t="str">
        <f t="shared" si="150"/>
        <v/>
      </c>
      <c r="AG110" s="122" t="str">
        <f t="shared" ref="AG110:AG111" si="163">IFERROR(IF(OR(AND(AC110="Muy Baja",AE110="Leve"),AND(AC110="Muy Baja",AE110="Menor"),AND(AC110="Baja",AE110="Leve")),"Bajo",IF(OR(AND(AC110="Muy baja",AE110="Moderado"),AND(AC110="Baja",AE110="Menor"),AND(AC110="Baja",AE110="Moderado"),AND(AC110="Media",AE110="Leve"),AND(AC110="Media",AE110="Menor"),AND(AC110="Media",AE110="Moderado"),AND(AC110="Alta",AE110="Leve"),AND(AC110="Alta",AE110="Menor")),"Moderado",IF(OR(AND(AC110="Muy Baja",AE110="Mayor"),AND(AC110="Baja",AE110="Mayor"),AND(AC110="Media",AE110="Mayor"),AND(AC110="Alta",AE110="Moderado"),AND(AC110="Alta",AE110="Mayor"),AND(AC110="Muy Alta",AE110="Leve"),AND(AC110="Muy Alta",AE110="Menor"),AND(AC110="Muy Alta",AE110="Moderado"),AND(AC110="Muy Alta",AE110="Mayor")),"Alto",IF(OR(AND(AC110="Muy Baja",AE110="Catastrófico"),AND(AC110="Baja",AE110="Catastrófico"),AND(AC110="Media",AE110="Catastrófico"),AND(AC110="Alta",AE110="Catastrófico"),AND(AC110="Muy Alta",AE110="Catastrófico")),"Extremo","")))),"")</f>
        <v/>
      </c>
      <c r="AH110" s="123"/>
      <c r="AI110" s="114"/>
      <c r="AJ110" s="124"/>
      <c r="AK110" s="124"/>
      <c r="AL110" s="125"/>
      <c r="AM110" s="203"/>
      <c r="AN110" s="203"/>
      <c r="AO110" s="203"/>
    </row>
    <row r="111" spans="1:41" ht="18" customHeight="1" x14ac:dyDescent="0.2">
      <c r="A111" s="251"/>
      <c r="B111" s="253"/>
      <c r="C111" s="253"/>
      <c r="D111" s="253"/>
      <c r="E111" s="247"/>
      <c r="F111" s="412"/>
      <c r="G111" s="253"/>
      <c r="H111" s="253"/>
      <c r="I111" s="253"/>
      <c r="J111" s="253"/>
      <c r="K111" s="275"/>
      <c r="L111" s="276"/>
      <c r="M111" s="277"/>
      <c r="N111" s="274"/>
      <c r="O111" s="277">
        <f t="shared" si="155"/>
        <v>0</v>
      </c>
      <c r="P111" s="276"/>
      <c r="Q111" s="277"/>
      <c r="R111" s="280"/>
      <c r="S111" s="146">
        <v>6</v>
      </c>
      <c r="T111" s="115"/>
      <c r="U111" s="117" t="str">
        <f t="shared" si="161"/>
        <v/>
      </c>
      <c r="V111" s="118"/>
      <c r="W111" s="118"/>
      <c r="X111" s="119" t="str">
        <f t="shared" si="156"/>
        <v/>
      </c>
      <c r="Y111" s="118"/>
      <c r="Z111" s="118"/>
      <c r="AA111" s="118"/>
      <c r="AB111" s="120" t="str">
        <f t="shared" si="162"/>
        <v/>
      </c>
      <c r="AC111" s="121" t="str">
        <f t="shared" si="139"/>
        <v/>
      </c>
      <c r="AD111" s="119" t="str">
        <f t="shared" si="157"/>
        <v/>
      </c>
      <c r="AE111" s="121" t="str">
        <f t="shared" si="141"/>
        <v/>
      </c>
      <c r="AF111" s="119" t="str">
        <f t="shared" si="150"/>
        <v/>
      </c>
      <c r="AG111" s="122" t="str">
        <f t="shared" si="163"/>
        <v/>
      </c>
      <c r="AH111" s="123"/>
      <c r="AI111" s="114"/>
      <c r="AJ111" s="124"/>
      <c r="AK111" s="124"/>
      <c r="AL111" s="125"/>
      <c r="AM111" s="203"/>
      <c r="AN111" s="203"/>
      <c r="AO111" s="203"/>
    </row>
    <row r="112" spans="1:41" ht="73.900000000000006" customHeight="1" x14ac:dyDescent="0.2">
      <c r="A112" s="251">
        <v>18</v>
      </c>
      <c r="B112" s="253" t="s">
        <v>286</v>
      </c>
      <c r="C112" s="253" t="s">
        <v>128</v>
      </c>
      <c r="D112" s="253" t="s">
        <v>320</v>
      </c>
      <c r="E112" s="246" t="s">
        <v>321</v>
      </c>
      <c r="F112" s="410" t="s">
        <v>322</v>
      </c>
      <c r="G112" s="253" t="s">
        <v>89</v>
      </c>
      <c r="H112" s="253" t="s">
        <v>323</v>
      </c>
      <c r="I112" s="253" t="s">
        <v>193</v>
      </c>
      <c r="J112" s="253"/>
      <c r="K112" s="275">
        <v>365</v>
      </c>
      <c r="L112" s="276" t="str">
        <f>IF(K112&lt;=0,"",IF(K112&lt;=2,"Muy Baja",IF(K112&lt;=24,"Baja",IF(K112&lt;=500,"Media",IF(K112&lt;=5000,"Alta","Muy Alta")))))</f>
        <v>Media</v>
      </c>
      <c r="M112" s="277">
        <f>IF(L112="","",IF(L112="Muy Baja",0.2,IF(L112="Baja",0.4,IF(L112="Media",0.6,IF(L112="Alta",0.8,IF(L112="Muy Alta",1,))))))</f>
        <v>0.6</v>
      </c>
      <c r="N112" s="274" t="s">
        <v>176</v>
      </c>
      <c r="O112" s="277" t="str">
        <f>IF(NOT(ISERROR(MATCH(N112,'[5]Tabla Impacto'!$B$222:$B$224,0))),'[5]Tabla Impacto'!$F$224&amp;"Por favor no seleccionar los criterios de impacto(Afectación Económica o presupuestal y Pérdida Reputacional)",N112)</f>
        <v xml:space="preserve">     El riesgo afecta la imagen de la entidad internamente, de conocimiento general, nivel interno, de junta directiva y accionistas y/o de proveedores</v>
      </c>
      <c r="P112" s="276" t="str">
        <f>IF(OR(O112='[5]Tabla Impacto'!$C$12,O112='[5]Tabla Impacto'!$D$12),"Leve",IF(OR(O112='[5]Tabla Impacto'!$C$13,O112='[5]Tabla Impacto'!$D$13),"Menor",IF(OR(O112='[5]Tabla Impacto'!$C$14,O112='[5]Tabla Impacto'!$D$14),"Moderado",IF(OR(O112='[5]Tabla Impacto'!$C$15,O112='[5]Tabla Impacto'!$D$15),"Mayor",IF(OR(O112='[5]Tabla Impacto'!$C$16,O112='[5]Tabla Impacto'!$D$16),"Catastrófico","")))))</f>
        <v/>
      </c>
      <c r="Q112" s="277" t="str">
        <f>IF(P112="","",IF(P112="Leve",0.2,IF(P112="Menor",0.4,IF(P112="Moderado",0.6,IF(P112="Mayor",0.8,IF(P112="Catastrófico",1,))))))</f>
        <v/>
      </c>
      <c r="R112" s="280" t="str">
        <f>IF(OR(AND(L112="Muy Baja",P112="Leve"),AND(L112="Muy Baja",P112="Menor"),AND(L112="Baja",P112="Leve")),"Bajo",IF(OR(AND(L112="Muy baja",P112="Moderado"),AND(L112="Baja",P112="Menor"),AND(L112="Baja",P112="Moderado"),AND(L112="Media",P112="Leve"),AND(L112="Media",P112="Menor"),AND(L112="Media",P112="Moderado"),AND(L112="Alta",P112="Leve"),AND(L112="Alta",P112="Menor")),"Moderado",IF(OR(AND(L112="Muy Baja",P112="Mayor"),AND(L112="Baja",P112="Mayor"),AND(L112="Media",P112="Mayor"),AND(L112="Alta",P112="Moderado"),AND(L112="Alta",P112="Mayor"),AND(L112="Muy Alta",P112="Leve"),AND(L112="Muy Alta",P112="Menor"),AND(L112="Muy Alta",P112="Moderado"),AND(L112="Muy Alta",P112="Mayor")),"Alto",IF(OR(AND(L112="Muy Baja",P112="Catastrófico"),AND(L112="Baja",P112="Catastrófico"),AND(L112="Media",P112="Catastrófico"),AND(L112="Alta",P112="Catastrófico"),AND(L112="Muy Alta",P112="Catastrófico")),"Extremo",""))))</f>
        <v/>
      </c>
      <c r="S112" s="146">
        <v>1</v>
      </c>
      <c r="T112" s="115" t="s">
        <v>324</v>
      </c>
      <c r="U112" s="117" t="str">
        <f>IF(OR(V112="Preventivo",V112="Detectivo"),"Probabilidad",IF(V112="Correctivo","Impacto",""))</f>
        <v>Probabilidad</v>
      </c>
      <c r="V112" s="118" t="s">
        <v>95</v>
      </c>
      <c r="W112" s="118" t="s">
        <v>96</v>
      </c>
      <c r="X112" s="119" t="str">
        <f>IF(AND(V112="Preventivo",W112="Automático"),"50%",IF(AND(V112="Preventivo",W112="Manual"),"40%",IF(AND(V112="Detectivo",W112="Automático"),"40%",IF(AND(V112="Detectivo",W112="Manual"),"30%",IF(AND(V112="Correctivo",W112="Automático"),"35%",IF(AND(V112="Correctivo",W112="Manual"),"25%",""))))))</f>
        <v>40%</v>
      </c>
      <c r="Y112" s="118" t="s">
        <v>109</v>
      </c>
      <c r="Z112" s="118" t="s">
        <v>98</v>
      </c>
      <c r="AA112" s="118" t="s">
        <v>99</v>
      </c>
      <c r="AB112" s="120">
        <f>IFERROR(IF(U112="Probabilidad",(M112-(+M112*X112)),IF(U112="Impacto",M112,"")),"")</f>
        <v>0.36</v>
      </c>
      <c r="AC112" s="121" t="str">
        <f>IFERROR(IF(AB112="","",IF(AB112&lt;=0.2,"Muy Baja",IF(AB112&lt;=0.4,"Baja",IF(AB112&lt;=0.6,"Media",IF(AB112&lt;=0.8,"Alta","Muy Alta"))))),"")</f>
        <v>Baja</v>
      </c>
      <c r="AD112" s="119">
        <f>+AB112</f>
        <v>0.36</v>
      </c>
      <c r="AE112" s="121" t="str">
        <f>IFERROR(IF(AF112="","",IF(AF112&lt;=0.2,"Leve",IF(AF112&lt;=0.4,"Menor",IF(AF112&lt;=0.6,"Moderado",IF(AF112&lt;=0.8,"Mayor","Catastrófico"))))),"")</f>
        <v/>
      </c>
      <c r="AF112" s="119" t="str">
        <f t="shared" ref="AF112" si="164">IFERROR(IF(U112="Impacto",(Q112-(+Q112*X112)),IF(U112="Probabilidad",Q112,"")),"")</f>
        <v/>
      </c>
      <c r="AG112" s="122" t="str">
        <f>IFERROR(IF(OR(AND(AC112="Muy Baja",AE112="Leve"),AND(AC112="Muy Baja",AE112="Menor"),AND(AC112="Baja",AE112="Leve")),"Bajo",IF(OR(AND(AC112="Muy baja",AE112="Moderado"),AND(AC112="Baja",AE112="Menor"),AND(AC112="Baja",AE112="Moderado"),AND(AC112="Media",AE112="Leve"),AND(AC112="Media",AE112="Menor"),AND(AC112="Media",AE112="Moderado"),AND(AC112="Alta",AE112="Leve"),AND(AC112="Alta",AE112="Menor")),"Moderado",IF(OR(AND(AC112="Muy Baja",AE112="Mayor"),AND(AC112="Baja",AE112="Mayor"),AND(AC112="Media",AE112="Mayor"),AND(AC112="Alta",AE112="Moderado"),AND(AC112="Alta",AE112="Mayor"),AND(AC112="Muy Alta",AE112="Leve"),AND(AC112="Muy Alta",AE112="Menor"),AND(AC112="Muy Alta",AE112="Moderado"),AND(AC112="Muy Alta",AE112="Mayor")),"Alto",IF(OR(AND(AC112="Muy Baja",AE112="Catastrófico"),AND(AC112="Baja",AE112="Catastrófico"),AND(AC112="Media",AE112="Catastrófico"),AND(AC112="Alta",AE112="Catastrófico"),AND(AC112="Muy Alta",AE112="Catastrófico")),"Extremo","")))),"")</f>
        <v/>
      </c>
      <c r="AH112" s="123" t="s">
        <v>110</v>
      </c>
      <c r="AI112" s="114" t="s">
        <v>325</v>
      </c>
      <c r="AJ112" s="114" t="s">
        <v>316</v>
      </c>
      <c r="AK112" s="114" t="s">
        <v>295</v>
      </c>
      <c r="AL112" s="125" t="s">
        <v>181</v>
      </c>
      <c r="AM112" s="203" t="s">
        <v>326</v>
      </c>
      <c r="AN112" s="203" t="s">
        <v>327</v>
      </c>
      <c r="AO112" s="203" t="s">
        <v>306</v>
      </c>
    </row>
    <row r="113" spans="1:41" ht="18" customHeight="1" x14ac:dyDescent="0.2">
      <c r="A113" s="251"/>
      <c r="B113" s="253"/>
      <c r="C113" s="253"/>
      <c r="D113" s="253"/>
      <c r="E113" s="250"/>
      <c r="F113" s="411"/>
      <c r="G113" s="253"/>
      <c r="H113" s="253"/>
      <c r="I113" s="253"/>
      <c r="J113" s="253"/>
      <c r="K113" s="275"/>
      <c r="L113" s="276"/>
      <c r="M113" s="277"/>
      <c r="N113" s="274"/>
      <c r="O113" s="277">
        <f t="shared" ref="O113:O117" si="165">IF(NOT(ISERROR(MATCH(N113,_xlfn.ANCHORARRAY(D124),0))),M126&amp;"Por favor no seleccionar los criterios de impacto",N113)</f>
        <v>0</v>
      </c>
      <c r="P113" s="276"/>
      <c r="Q113" s="277"/>
      <c r="R113" s="280"/>
      <c r="S113" s="146">
        <v>2</v>
      </c>
      <c r="T113" s="115"/>
      <c r="U113" s="117" t="str">
        <f>IF(OR(V113="Preventivo",V113="Detectivo"),"Probabilidad",IF(V113="Correctivo","Impacto",""))</f>
        <v/>
      </c>
      <c r="V113" s="118"/>
      <c r="W113" s="118"/>
      <c r="X113" s="119" t="str">
        <f t="shared" ref="X113:X117" si="166">IF(AND(V113="Preventivo",W113="Automático"),"50%",IF(AND(V113="Preventivo",W113="Manual"),"40%",IF(AND(V113="Detectivo",W113="Automático"),"40%",IF(AND(V113="Detectivo",W113="Manual"),"30%",IF(AND(V113="Correctivo",W113="Automático"),"35%",IF(AND(V113="Correctivo",W113="Manual"),"25%",""))))))</f>
        <v/>
      </c>
      <c r="Y113" s="118"/>
      <c r="Z113" s="118"/>
      <c r="AA113" s="118"/>
      <c r="AB113" s="120" t="str">
        <f>IFERROR(IF(AND(U112="Probabilidad",U113="Probabilidad"),(AD112-(+AD112*X113)),IF(U113="Probabilidad",(M112-(+M112*X113)),IF(U113="Impacto",AD112,""))),"")</f>
        <v/>
      </c>
      <c r="AC113" s="121" t="str">
        <f t="shared" si="139"/>
        <v/>
      </c>
      <c r="AD113" s="119" t="str">
        <f t="shared" ref="AD113:AD117" si="167">+AB113</f>
        <v/>
      </c>
      <c r="AE113" s="121" t="str">
        <f t="shared" si="141"/>
        <v/>
      </c>
      <c r="AF113" s="119" t="str">
        <f t="shared" ref="AF113" si="168">IFERROR(IF(AND(U112="Impacto",U113="Impacto"),(AF112-(+AF112*X113)),IF(U113="Impacto",($R$13-(+$R$13*X113)),IF(U113="Probabilidad",AF112,""))),"")</f>
        <v/>
      </c>
      <c r="AG113" s="122" t="str">
        <f t="shared" ref="AG113:AG114" si="169">IFERROR(IF(OR(AND(AC113="Muy Baja",AE113="Leve"),AND(AC113="Muy Baja",AE113="Menor"),AND(AC113="Baja",AE113="Leve")),"Bajo",IF(OR(AND(AC113="Muy baja",AE113="Moderado"),AND(AC113="Baja",AE113="Menor"),AND(AC113="Baja",AE113="Moderado"),AND(AC113="Media",AE113="Leve"),AND(AC113="Media",AE113="Menor"),AND(AC113="Media",AE113="Moderado"),AND(AC113="Alta",AE113="Leve"),AND(AC113="Alta",AE113="Menor")),"Moderado",IF(OR(AND(AC113="Muy Baja",AE113="Mayor"),AND(AC113="Baja",AE113="Mayor"),AND(AC113="Media",AE113="Mayor"),AND(AC113="Alta",AE113="Moderado"),AND(AC113="Alta",AE113="Mayor"),AND(AC113="Muy Alta",AE113="Leve"),AND(AC113="Muy Alta",AE113="Menor"),AND(AC113="Muy Alta",AE113="Moderado"),AND(AC113="Muy Alta",AE113="Mayor")),"Alto",IF(OR(AND(AC113="Muy Baja",AE113="Catastrófico"),AND(AC113="Baja",AE113="Catastrófico"),AND(AC113="Media",AE113="Catastrófico"),AND(AC113="Alta",AE113="Catastrófico"),AND(AC113="Muy Alta",AE113="Catastrófico")),"Extremo","")))),"")</f>
        <v/>
      </c>
      <c r="AH113" s="123"/>
      <c r="AI113" s="114"/>
      <c r="AJ113" s="124"/>
      <c r="AK113" s="124"/>
      <c r="AL113" s="125"/>
      <c r="AM113" s="203"/>
      <c r="AN113" s="203"/>
      <c r="AO113" s="203"/>
    </row>
    <row r="114" spans="1:41" ht="18" customHeight="1" x14ac:dyDescent="0.2">
      <c r="A114" s="251"/>
      <c r="B114" s="253"/>
      <c r="C114" s="253"/>
      <c r="D114" s="253"/>
      <c r="E114" s="250"/>
      <c r="F114" s="411"/>
      <c r="G114" s="253"/>
      <c r="H114" s="253"/>
      <c r="I114" s="253"/>
      <c r="J114" s="253"/>
      <c r="K114" s="275"/>
      <c r="L114" s="276"/>
      <c r="M114" s="277"/>
      <c r="N114" s="274"/>
      <c r="O114" s="277">
        <f t="shared" si="165"/>
        <v>0</v>
      </c>
      <c r="P114" s="276"/>
      <c r="Q114" s="277"/>
      <c r="R114" s="280"/>
      <c r="S114" s="146">
        <v>3</v>
      </c>
      <c r="T114" s="116"/>
      <c r="U114" s="117" t="str">
        <f>IF(OR(V114="Preventivo",V114="Detectivo"),"Probabilidad",IF(V114="Correctivo","Impacto",""))</f>
        <v/>
      </c>
      <c r="V114" s="118"/>
      <c r="W114" s="118"/>
      <c r="X114" s="119" t="str">
        <f t="shared" si="166"/>
        <v/>
      </c>
      <c r="Y114" s="118"/>
      <c r="Z114" s="118"/>
      <c r="AA114" s="118"/>
      <c r="AB114" s="120" t="str">
        <f>IFERROR(IF(AND(U113="Probabilidad",U114="Probabilidad"),(AD113-(+AD113*X114)),IF(AND(U113="Impacto",U114="Probabilidad"),(AD112-(+AD112*X114)),IF(U114="Impacto",AD113,""))),"")</f>
        <v/>
      </c>
      <c r="AC114" s="121" t="str">
        <f t="shared" si="139"/>
        <v/>
      </c>
      <c r="AD114" s="119" t="str">
        <f t="shared" si="167"/>
        <v/>
      </c>
      <c r="AE114" s="121" t="str">
        <f t="shared" si="141"/>
        <v/>
      </c>
      <c r="AF114" s="119" t="str">
        <f t="shared" ref="AF114" si="170">IFERROR(IF(AND(U113="Impacto",U114="Impacto"),(AF113-(+AF113*X114)),IF(AND(U113="Probabilidad",U114="Impacto"),(AF112-(+AF112*X114)),IF(U114="Probabilidad",AF113,""))),"")</f>
        <v/>
      </c>
      <c r="AG114" s="122" t="str">
        <f t="shared" si="169"/>
        <v/>
      </c>
      <c r="AH114" s="123"/>
      <c r="AI114" s="114"/>
      <c r="AJ114" s="124"/>
      <c r="AK114" s="124"/>
      <c r="AL114" s="125"/>
      <c r="AM114" s="203"/>
      <c r="AN114" s="203"/>
      <c r="AO114" s="203"/>
    </row>
    <row r="115" spans="1:41" ht="18" customHeight="1" x14ac:dyDescent="0.2">
      <c r="A115" s="251"/>
      <c r="B115" s="253"/>
      <c r="C115" s="253"/>
      <c r="D115" s="253"/>
      <c r="E115" s="250"/>
      <c r="F115" s="411"/>
      <c r="G115" s="253"/>
      <c r="H115" s="253"/>
      <c r="I115" s="253"/>
      <c r="J115" s="253"/>
      <c r="K115" s="275"/>
      <c r="L115" s="276"/>
      <c r="M115" s="277"/>
      <c r="N115" s="274"/>
      <c r="O115" s="277">
        <f t="shared" si="165"/>
        <v>0</v>
      </c>
      <c r="P115" s="276"/>
      <c r="Q115" s="277"/>
      <c r="R115" s="280"/>
      <c r="S115" s="146">
        <v>4</v>
      </c>
      <c r="T115" s="115"/>
      <c r="U115" s="117" t="str">
        <f t="shared" ref="U115:U117" si="171">IF(OR(V115="Preventivo",V115="Detectivo"),"Probabilidad",IF(V115="Correctivo","Impacto",""))</f>
        <v/>
      </c>
      <c r="V115" s="118"/>
      <c r="W115" s="118"/>
      <c r="X115" s="119" t="str">
        <f t="shared" si="166"/>
        <v/>
      </c>
      <c r="Y115" s="118"/>
      <c r="Z115" s="118"/>
      <c r="AA115" s="118"/>
      <c r="AB115" s="120" t="str">
        <f t="shared" ref="AB115:AB117" si="172">IFERROR(IF(AND(U114="Probabilidad",U115="Probabilidad"),(AD114-(+AD114*X115)),IF(AND(U114="Impacto",U115="Probabilidad"),(AD113-(+AD113*X115)),IF(U115="Impacto",AD114,""))),"")</f>
        <v/>
      </c>
      <c r="AC115" s="121" t="str">
        <f t="shared" si="139"/>
        <v/>
      </c>
      <c r="AD115" s="119" t="str">
        <f t="shared" si="167"/>
        <v/>
      </c>
      <c r="AE115" s="121" t="str">
        <f t="shared" si="141"/>
        <v/>
      </c>
      <c r="AF115" s="119" t="str">
        <f t="shared" si="150"/>
        <v/>
      </c>
      <c r="AG115" s="122" t="str">
        <f>IFERROR(IF(OR(AND(AC115="Muy Baja",AE115="Leve"),AND(AC115="Muy Baja",AE115="Menor"),AND(AC115="Baja",AE115="Leve")),"Bajo",IF(OR(AND(AC115="Muy baja",AE115="Moderado"),AND(AC115="Baja",AE115="Menor"),AND(AC115="Baja",AE115="Moderado"),AND(AC115="Media",AE115="Leve"),AND(AC115="Media",AE115="Menor"),AND(AC115="Media",AE115="Moderado"),AND(AC115="Alta",AE115="Leve"),AND(AC115="Alta",AE115="Menor")),"Moderado",IF(OR(AND(AC115="Muy Baja",AE115="Mayor"),AND(AC115="Baja",AE115="Mayor"),AND(AC115="Media",AE115="Mayor"),AND(AC115="Alta",AE115="Moderado"),AND(AC115="Alta",AE115="Mayor"),AND(AC115="Muy Alta",AE115="Leve"),AND(AC115="Muy Alta",AE115="Menor"),AND(AC115="Muy Alta",AE115="Moderado"),AND(AC115="Muy Alta",AE115="Mayor")),"Alto",IF(OR(AND(AC115="Muy Baja",AE115="Catastrófico"),AND(AC115="Baja",AE115="Catastrófico"),AND(AC115="Media",AE115="Catastrófico"),AND(AC115="Alta",AE115="Catastrófico"),AND(AC115="Muy Alta",AE115="Catastrófico")),"Extremo","")))),"")</f>
        <v/>
      </c>
      <c r="AH115" s="123"/>
      <c r="AI115" s="114"/>
      <c r="AJ115" s="124"/>
      <c r="AK115" s="124"/>
      <c r="AL115" s="125"/>
      <c r="AM115" s="203"/>
      <c r="AN115" s="203"/>
      <c r="AO115" s="203"/>
    </row>
    <row r="116" spans="1:41" ht="18" customHeight="1" x14ac:dyDescent="0.2">
      <c r="A116" s="251"/>
      <c r="B116" s="253"/>
      <c r="C116" s="253"/>
      <c r="D116" s="253"/>
      <c r="E116" s="250"/>
      <c r="F116" s="411"/>
      <c r="G116" s="253"/>
      <c r="H116" s="253"/>
      <c r="I116" s="253"/>
      <c r="J116" s="253"/>
      <c r="K116" s="275"/>
      <c r="L116" s="276"/>
      <c r="M116" s="277"/>
      <c r="N116" s="274"/>
      <c r="O116" s="277">
        <f t="shared" si="165"/>
        <v>0</v>
      </c>
      <c r="P116" s="276"/>
      <c r="Q116" s="277"/>
      <c r="R116" s="280"/>
      <c r="S116" s="146">
        <v>5</v>
      </c>
      <c r="T116" s="115"/>
      <c r="U116" s="117" t="str">
        <f t="shared" si="171"/>
        <v/>
      </c>
      <c r="V116" s="118"/>
      <c r="W116" s="118"/>
      <c r="X116" s="119" t="str">
        <f t="shared" si="166"/>
        <v/>
      </c>
      <c r="Y116" s="118"/>
      <c r="Z116" s="118"/>
      <c r="AA116" s="118"/>
      <c r="AB116" s="120" t="str">
        <f t="shared" si="172"/>
        <v/>
      </c>
      <c r="AC116" s="121" t="str">
        <f>IFERROR(IF(AB116="","",IF(AB116&lt;=0.2,"Muy Baja",IF(AB116&lt;=0.4,"Baja",IF(AB116&lt;=0.6,"Media",IF(AB116&lt;=0.8,"Alta","Muy Alta"))))),"")</f>
        <v/>
      </c>
      <c r="AD116" s="119" t="str">
        <f t="shared" si="167"/>
        <v/>
      </c>
      <c r="AE116" s="121" t="str">
        <f t="shared" si="141"/>
        <v/>
      </c>
      <c r="AF116" s="119" t="str">
        <f t="shared" si="150"/>
        <v/>
      </c>
      <c r="AG116" s="122" t="str">
        <f t="shared" ref="AG116:AG117" si="173">IFERROR(IF(OR(AND(AC116="Muy Baja",AE116="Leve"),AND(AC116="Muy Baja",AE116="Menor"),AND(AC116="Baja",AE116="Leve")),"Bajo",IF(OR(AND(AC116="Muy baja",AE116="Moderado"),AND(AC116="Baja",AE116="Menor"),AND(AC116="Baja",AE116="Moderado"),AND(AC116="Media",AE116="Leve"),AND(AC116="Media",AE116="Menor"),AND(AC116="Media",AE116="Moderado"),AND(AC116="Alta",AE116="Leve"),AND(AC116="Alta",AE116="Menor")),"Moderado",IF(OR(AND(AC116="Muy Baja",AE116="Mayor"),AND(AC116="Baja",AE116="Mayor"),AND(AC116="Media",AE116="Mayor"),AND(AC116="Alta",AE116="Moderado"),AND(AC116="Alta",AE116="Mayor"),AND(AC116="Muy Alta",AE116="Leve"),AND(AC116="Muy Alta",AE116="Menor"),AND(AC116="Muy Alta",AE116="Moderado"),AND(AC116="Muy Alta",AE116="Mayor")),"Alto",IF(OR(AND(AC116="Muy Baja",AE116="Catastrófico"),AND(AC116="Baja",AE116="Catastrófico"),AND(AC116="Media",AE116="Catastrófico"),AND(AC116="Alta",AE116="Catastrófico"),AND(AC116="Muy Alta",AE116="Catastrófico")),"Extremo","")))),"")</f>
        <v/>
      </c>
      <c r="AH116" s="123"/>
      <c r="AI116" s="114"/>
      <c r="AJ116" s="124"/>
      <c r="AK116" s="124"/>
      <c r="AL116" s="125"/>
      <c r="AM116" s="203"/>
      <c r="AN116" s="203"/>
      <c r="AO116" s="203"/>
    </row>
    <row r="117" spans="1:41" ht="18" customHeight="1" thickBot="1" x14ac:dyDescent="0.25">
      <c r="A117" s="251"/>
      <c r="B117" s="253"/>
      <c r="C117" s="253"/>
      <c r="D117" s="253"/>
      <c r="E117" s="247"/>
      <c r="F117" s="412"/>
      <c r="G117" s="253"/>
      <c r="H117" s="253"/>
      <c r="I117" s="253"/>
      <c r="J117" s="253"/>
      <c r="K117" s="275"/>
      <c r="L117" s="276"/>
      <c r="M117" s="277"/>
      <c r="N117" s="274"/>
      <c r="O117" s="277">
        <f t="shared" si="165"/>
        <v>0</v>
      </c>
      <c r="P117" s="276"/>
      <c r="Q117" s="277"/>
      <c r="R117" s="280"/>
      <c r="S117" s="146">
        <v>6</v>
      </c>
      <c r="T117" s="115"/>
      <c r="U117" s="117" t="str">
        <f t="shared" si="171"/>
        <v/>
      </c>
      <c r="V117" s="118"/>
      <c r="W117" s="118"/>
      <c r="X117" s="119" t="str">
        <f t="shared" si="166"/>
        <v/>
      </c>
      <c r="Y117" s="118"/>
      <c r="Z117" s="118"/>
      <c r="AA117" s="118"/>
      <c r="AB117" s="120" t="str">
        <f t="shared" si="172"/>
        <v/>
      </c>
      <c r="AC117" s="121" t="str">
        <f t="shared" si="139"/>
        <v/>
      </c>
      <c r="AD117" s="119" t="str">
        <f t="shared" si="167"/>
        <v/>
      </c>
      <c r="AE117" s="121" t="str">
        <f t="shared" si="141"/>
        <v/>
      </c>
      <c r="AF117" s="119" t="str">
        <f t="shared" si="150"/>
        <v/>
      </c>
      <c r="AG117" s="122" t="str">
        <f t="shared" si="173"/>
        <v/>
      </c>
      <c r="AH117" s="123"/>
      <c r="AI117" s="114"/>
      <c r="AJ117" s="124"/>
      <c r="AK117" s="124"/>
      <c r="AL117" s="125"/>
      <c r="AM117" s="203"/>
      <c r="AN117" s="203"/>
      <c r="AO117" s="203"/>
    </row>
    <row r="118" spans="1:41" ht="79.150000000000006" customHeight="1" x14ac:dyDescent="0.2">
      <c r="A118" s="251">
        <v>19</v>
      </c>
      <c r="B118" s="253" t="s">
        <v>328</v>
      </c>
      <c r="C118" s="253" t="s">
        <v>128</v>
      </c>
      <c r="D118" s="246" t="s">
        <v>329</v>
      </c>
      <c r="E118" s="246" t="s">
        <v>330</v>
      </c>
      <c r="F118" s="410" t="s">
        <v>331</v>
      </c>
      <c r="G118" s="253" t="s">
        <v>89</v>
      </c>
      <c r="H118" s="253" t="s">
        <v>116</v>
      </c>
      <c r="I118" s="253" t="s">
        <v>142</v>
      </c>
      <c r="J118" s="253"/>
      <c r="K118" s="275">
        <v>83</v>
      </c>
      <c r="L118" s="276" t="str">
        <f>IF(K118&lt;=0,"",IF(K118&lt;=2,"Muy Baja",IF(K118&lt;=24,"Baja",IF(K118&lt;=500,"Media",IF(K118&lt;=5000,"Alta","Muy Alta")))))</f>
        <v>Media</v>
      </c>
      <c r="M118" s="277">
        <f>IF(L118="","",IF(L118="Muy Baja",0.2,IF(L118="Baja",0.4,IF(L118="Media",0.6,IF(L118="Alta",0.8,IF(L118="Muy Alta",1,))))))</f>
        <v>0.6</v>
      </c>
      <c r="N118" s="274" t="s">
        <v>93</v>
      </c>
      <c r="O118" s="277" t="str">
        <f>IF(NOT(ISERROR(MATCH(N118,'[6]Tabla Impacto'!$B$222:$B$224,0))),'[6]Tabla Impacto'!$F$224&amp;"Por favor no seleccionar los criterios de impacto(Afectación Económica o presupuestal y Pérdida Reputacional)",N118)</f>
        <v xml:space="preserve">     El riesgo afecta la imagen de la entidad con algunos usuarios de relevancia frente al logro de los objetivos</v>
      </c>
      <c r="P118" s="276" t="str">
        <f>IF(OR(O118='[6]Tabla Impacto'!$C$12,O118='[6]Tabla Impacto'!$D$12),"Leve",IF(OR(O118='[6]Tabla Impacto'!$C$13,O118='[6]Tabla Impacto'!$D$13),"Menor",IF(OR(O118='[6]Tabla Impacto'!$C$14,O118='[6]Tabla Impacto'!$D$14),"Moderado",IF(OR(O118='[6]Tabla Impacto'!$C$15,O118='[6]Tabla Impacto'!$D$15),"Mayor",IF(OR(O118='[6]Tabla Impacto'!$C$16,O118='[6]Tabla Impacto'!$D$16),"Catastrófico","")))))</f>
        <v>Moderado</v>
      </c>
      <c r="Q118" s="277">
        <f>IF(P118="","",IF(P118="Leve",0.2,IF(P118="Menor",0.4,IF(P118="Moderado",0.6,IF(P118="Mayor",0.8,IF(P118="Catastrófico",1,))))))</f>
        <v>0.6</v>
      </c>
      <c r="R118" s="280" t="str">
        <f>IF(OR(AND(L118="Muy Baja",P118="Leve"),AND(L118="Muy Baja",P118="Menor"),AND(L118="Baja",P118="Leve")),"Bajo",IF(OR(AND(L118="Muy baja",P118="Moderado"),AND(L118="Baja",P118="Menor"),AND(L118="Baja",P118="Moderado"),AND(L118="Media",P118="Leve"),AND(L118="Media",P118="Menor"),AND(L118="Media",P118="Moderado"),AND(L118="Alta",P118="Leve"),AND(L118="Alta",P118="Menor")),"Moderado",IF(OR(AND(L118="Muy Baja",P118="Mayor"),AND(L118="Baja",P118="Mayor"),AND(L118="Media",P118="Mayor"),AND(L118="Alta",P118="Moderado"),AND(L118="Alta",P118="Mayor"),AND(L118="Muy Alta",P118="Leve"),AND(L118="Muy Alta",P118="Menor"),AND(L118="Muy Alta",P118="Moderado"),AND(L118="Muy Alta",P118="Mayor")),"Alto",IF(OR(AND(L118="Muy Baja",P118="Catastrófico"),AND(L118="Baja",P118="Catastrófico"),AND(L118="Media",P118="Catastrófico"),AND(L118="Alta",P118="Catastrófico"),AND(L118="Muy Alta",P118="Catastrófico")),"Extremo",""))))</f>
        <v>Moderado</v>
      </c>
      <c r="S118" s="146">
        <v>1</v>
      </c>
      <c r="T118" s="204" t="s">
        <v>332</v>
      </c>
      <c r="U118" s="117" t="str">
        <f>IF(OR(V118="Preventivo",V118="Detectivo"),"Probabilidad",IF(V118="Correctivo","Impacto",""))</f>
        <v>Probabilidad</v>
      </c>
      <c r="V118" s="118" t="s">
        <v>108</v>
      </c>
      <c r="W118" s="118" t="s">
        <v>96</v>
      </c>
      <c r="X118" s="119" t="str">
        <f>IF(AND(V118="Preventivo",W118="Automático"),"50%",IF(AND(V118="Preventivo",W118="Manual"),"40%",IF(AND(V118="Detectivo",W118="Automático"),"40%",IF(AND(V118="Detectivo",W118="Manual"),"30%",IF(AND(V118="Correctivo",W118="Automático"),"35%",IF(AND(V118="Correctivo",W118="Manual"),"25%",""))))))</f>
        <v>30%</v>
      </c>
      <c r="Y118" s="118" t="s">
        <v>97</v>
      </c>
      <c r="Z118" s="118" t="s">
        <v>98</v>
      </c>
      <c r="AA118" s="118" t="s">
        <v>99</v>
      </c>
      <c r="AB118" s="120">
        <f>IFERROR(IF(U118="Probabilidad",(M118-(+M118*X118)),IF(U118="Impacto",M118,"")),"")</f>
        <v>0.42</v>
      </c>
      <c r="AC118" s="121" t="str">
        <f>IFERROR(IF(AB118="","",IF(AB118&lt;=0.2,"Muy Baja",IF(AB118&lt;=0.4,"Baja",IF(AB118&lt;=0.6,"Media",IF(AB118&lt;=0.8,"Alta","Muy Alta"))))),"")</f>
        <v>Media</v>
      </c>
      <c r="AD118" s="119">
        <f>+AB118</f>
        <v>0.42</v>
      </c>
      <c r="AE118" s="121" t="str">
        <f>IFERROR(IF(AF118="","",IF(AF118&lt;=0.2,"Leve",IF(AF118&lt;=0.4,"Menor",IF(AF118&lt;=0.6,"Moderado",IF(AF118&lt;=0.8,"Mayor","Catastrófico"))))),"")</f>
        <v>Moderado</v>
      </c>
      <c r="AF118" s="119">
        <f t="shared" ref="AF118" si="174">IFERROR(IF(U118="Impacto",(Q118-(+Q118*X118)),IF(U118="Probabilidad",Q118,"")),"")</f>
        <v>0.6</v>
      </c>
      <c r="AG118" s="122" t="str">
        <f>IFERROR(IF(OR(AND(AC118="Muy Baja",AE118="Leve"),AND(AC118="Muy Baja",AE118="Menor"),AND(AC118="Baja",AE118="Leve")),"Bajo",IF(OR(AND(AC118="Muy baja",AE118="Moderado"),AND(AC118="Baja",AE118="Menor"),AND(AC118="Baja",AE118="Moderado"),AND(AC118="Media",AE118="Leve"),AND(AC118="Media",AE118="Menor"),AND(AC118="Media",AE118="Moderado"),AND(AC118="Alta",AE118="Leve"),AND(AC118="Alta",AE118="Menor")),"Moderado",IF(OR(AND(AC118="Muy Baja",AE118="Mayor"),AND(AC118="Baja",AE118="Mayor"),AND(AC118="Media",AE118="Mayor"),AND(AC118="Alta",AE118="Moderado"),AND(AC118="Alta",AE118="Mayor"),AND(AC118="Muy Alta",AE118="Leve"),AND(AC118="Muy Alta",AE118="Menor"),AND(AC118="Muy Alta",AE118="Moderado"),AND(AC118="Muy Alta",AE118="Mayor")),"Alto",IF(OR(AND(AC118="Muy Baja",AE118="Catastrófico"),AND(AC118="Baja",AE118="Catastrófico"),AND(AC118="Media",AE118="Catastrófico"),AND(AC118="Alta",AE118="Catastrófico"),AND(AC118="Muy Alta",AE118="Catastrófico")),"Extremo","")))),"")</f>
        <v>Moderado</v>
      </c>
      <c r="AH118" s="123" t="s">
        <v>110</v>
      </c>
      <c r="AI118" s="174" t="s">
        <v>333</v>
      </c>
      <c r="AJ118" s="114" t="s">
        <v>334</v>
      </c>
      <c r="AK118" s="114" t="s">
        <v>335</v>
      </c>
      <c r="AL118" s="125">
        <v>44926</v>
      </c>
      <c r="AM118" s="353" t="s">
        <v>336</v>
      </c>
      <c r="AN118" s="353" t="s">
        <v>337</v>
      </c>
      <c r="AO118" s="353" t="s">
        <v>338</v>
      </c>
    </row>
    <row r="119" spans="1:41" ht="79.150000000000006" customHeight="1" x14ac:dyDescent="0.2">
      <c r="A119" s="251"/>
      <c r="B119" s="253"/>
      <c r="C119" s="253"/>
      <c r="D119" s="250"/>
      <c r="E119" s="250"/>
      <c r="F119" s="411"/>
      <c r="G119" s="253"/>
      <c r="H119" s="253"/>
      <c r="I119" s="253"/>
      <c r="J119" s="253"/>
      <c r="K119" s="275"/>
      <c r="L119" s="276"/>
      <c r="M119" s="277"/>
      <c r="N119" s="274"/>
      <c r="O119" s="277">
        <f>IF(NOT(ISERROR(MATCH(N119,_xlfn.ANCHORARRAY(D130),0))),M132&amp;"Por favor no seleccionar los criterios de impacto",N119)</f>
        <v>0</v>
      </c>
      <c r="P119" s="276"/>
      <c r="Q119" s="277"/>
      <c r="R119" s="280"/>
      <c r="S119" s="146">
        <v>2</v>
      </c>
      <c r="T119" s="127" t="s">
        <v>339</v>
      </c>
      <c r="U119" s="117" t="str">
        <f>IF(OR(V119="Preventivo",V119="Detectivo"),"Probabilidad",IF(V119="Correctivo","Impacto",""))</f>
        <v>Probabilidad</v>
      </c>
      <c r="V119" s="118" t="s">
        <v>108</v>
      </c>
      <c r="W119" s="118" t="s">
        <v>96</v>
      </c>
      <c r="X119" s="119" t="str">
        <f t="shared" ref="X119:X123" si="175">IF(AND(V119="Preventivo",W119="Automático"),"50%",IF(AND(V119="Preventivo",W119="Manual"),"40%",IF(AND(V119="Detectivo",W119="Automático"),"40%",IF(AND(V119="Detectivo",W119="Manual"),"30%",IF(AND(V119="Correctivo",W119="Automático"),"35%",IF(AND(V119="Correctivo",W119="Manual"),"25%",""))))))</f>
        <v>30%</v>
      </c>
      <c r="Y119" s="118" t="s">
        <v>97</v>
      </c>
      <c r="Z119" s="118" t="s">
        <v>98</v>
      </c>
      <c r="AA119" s="118" t="s">
        <v>99</v>
      </c>
      <c r="AB119" s="120">
        <f>IFERROR(IF(AND(U118="Probabilidad",U119="Probabilidad"),(AD118-(+AD118*X119)),IF(U119="Probabilidad",(M118-(+M118*X119)),IF(U119="Impacto",AD118,""))),"")</f>
        <v>0.29399999999999998</v>
      </c>
      <c r="AC119" s="121" t="str">
        <f t="shared" ref="AC119:AC135" si="176">IFERROR(IF(AB119="","",IF(AB119&lt;=0.2,"Muy Baja",IF(AB119&lt;=0.4,"Baja",IF(AB119&lt;=0.6,"Media",IF(AB119&lt;=0.8,"Alta","Muy Alta"))))),"")</f>
        <v>Baja</v>
      </c>
      <c r="AD119" s="119">
        <f t="shared" ref="AD119:AD123" si="177">+AB119</f>
        <v>0.29399999999999998</v>
      </c>
      <c r="AE119" s="121" t="str">
        <f t="shared" ref="AE119:AE135" si="178">IFERROR(IF(AF119="","",IF(AF119&lt;=0.2,"Leve",IF(AF119&lt;=0.4,"Menor",IF(AF119&lt;=0.6,"Moderado",IF(AF119&lt;=0.8,"Mayor","Catastrófico"))))),"")</f>
        <v>Moderado</v>
      </c>
      <c r="AF119" s="119">
        <f t="shared" ref="AF119" si="179">IFERROR(IF(AND(U118="Impacto",U119="Impacto"),(AF118-(+AF118*X119)),IF(U119="Impacto",($R$13-(+$R$13*X119)),IF(U119="Probabilidad",AF118,""))),"")</f>
        <v>0.6</v>
      </c>
      <c r="AG119" s="122" t="str">
        <f t="shared" ref="AG119:AG120" si="180">IFERROR(IF(OR(AND(AC119="Muy Baja",AE119="Leve"),AND(AC119="Muy Baja",AE119="Menor"),AND(AC119="Baja",AE119="Leve")),"Bajo",IF(OR(AND(AC119="Muy baja",AE119="Moderado"),AND(AC119="Baja",AE119="Menor"),AND(AC119="Baja",AE119="Moderado"),AND(AC119="Media",AE119="Leve"),AND(AC119="Media",AE119="Menor"),AND(AC119="Media",AE119="Moderado"),AND(AC119="Alta",AE119="Leve"),AND(AC119="Alta",AE119="Menor")),"Moderado",IF(OR(AND(AC119="Muy Baja",AE119="Mayor"),AND(AC119="Baja",AE119="Mayor"),AND(AC119="Media",AE119="Mayor"),AND(AC119="Alta",AE119="Moderado"),AND(AC119="Alta",AE119="Mayor"),AND(AC119="Muy Alta",AE119="Leve"),AND(AC119="Muy Alta",AE119="Menor"),AND(AC119="Muy Alta",AE119="Moderado"),AND(AC119="Muy Alta",AE119="Mayor")),"Alto",IF(OR(AND(AC119="Muy Baja",AE119="Catastrófico"),AND(AC119="Baja",AE119="Catastrófico"),AND(AC119="Media",AE119="Catastrófico"),AND(AC119="Alta",AE119="Catastrófico"),AND(AC119="Muy Alta",AE119="Catastrófico")),"Extremo","")))),"")</f>
        <v>Moderado</v>
      </c>
      <c r="AH119" s="123" t="s">
        <v>110</v>
      </c>
      <c r="AI119" s="114"/>
      <c r="AJ119" s="124"/>
      <c r="AK119" s="114"/>
      <c r="AL119" s="125"/>
      <c r="AM119" s="250"/>
      <c r="AN119" s="250"/>
      <c r="AO119" s="250"/>
    </row>
    <row r="120" spans="1:41" ht="18" customHeight="1" x14ac:dyDescent="0.2">
      <c r="A120" s="251"/>
      <c r="B120" s="253"/>
      <c r="C120" s="253"/>
      <c r="D120" s="250"/>
      <c r="E120" s="250"/>
      <c r="F120" s="411"/>
      <c r="G120" s="253"/>
      <c r="H120" s="253"/>
      <c r="I120" s="253"/>
      <c r="J120" s="253"/>
      <c r="K120" s="275"/>
      <c r="L120" s="276"/>
      <c r="M120" s="277"/>
      <c r="N120" s="274"/>
      <c r="O120" s="277">
        <f>IF(NOT(ISERROR(MATCH(N120,_xlfn.ANCHORARRAY(D131),0))),M133&amp;"Por favor no seleccionar los criterios de impacto",N120)</f>
        <v>0</v>
      </c>
      <c r="P120" s="276"/>
      <c r="Q120" s="277"/>
      <c r="R120" s="280"/>
      <c r="S120" s="146">
        <v>3</v>
      </c>
      <c r="T120" s="116"/>
      <c r="U120" s="117" t="str">
        <f>IF(OR(V120="Preventivo",V120="Detectivo"),"Probabilidad",IF(V120="Correctivo","Impacto",""))</f>
        <v/>
      </c>
      <c r="V120" s="118"/>
      <c r="W120" s="118"/>
      <c r="X120" s="119" t="str">
        <f t="shared" si="175"/>
        <v/>
      </c>
      <c r="Y120" s="118"/>
      <c r="Z120" s="118"/>
      <c r="AA120" s="118"/>
      <c r="AB120" s="120" t="str">
        <f>IFERROR(IF(AND(U119="Probabilidad",U120="Probabilidad"),(AD119-(+AD119*X120)),IF(AND(U119="Impacto",U120="Probabilidad"),(AD118-(+AD118*X120)),IF(U120="Impacto",AD119,""))),"")</f>
        <v/>
      </c>
      <c r="AC120" s="121" t="str">
        <f t="shared" si="176"/>
        <v/>
      </c>
      <c r="AD120" s="119" t="str">
        <f t="shared" si="177"/>
        <v/>
      </c>
      <c r="AE120" s="121" t="str">
        <f t="shared" si="178"/>
        <v/>
      </c>
      <c r="AF120" s="119" t="str">
        <f t="shared" ref="AF120:AF135" si="181">IFERROR(IF(AND(U119="Impacto",U120="Impacto"),(AF119-(+AF119*X120)),IF(AND(U119="Probabilidad",U120="Impacto"),(AF118-(+AF118*X120)),IF(U120="Probabilidad",AF119,""))),"")</f>
        <v/>
      </c>
      <c r="AG120" s="122" t="str">
        <f t="shared" si="180"/>
        <v/>
      </c>
      <c r="AH120" s="123"/>
      <c r="AI120" s="114"/>
      <c r="AJ120" s="124"/>
      <c r="AK120" s="124"/>
      <c r="AL120" s="125"/>
      <c r="AM120" s="250"/>
      <c r="AN120" s="250"/>
      <c r="AO120" s="250"/>
    </row>
    <row r="121" spans="1:41" ht="18" customHeight="1" x14ac:dyDescent="0.2">
      <c r="A121" s="251"/>
      <c r="B121" s="253"/>
      <c r="C121" s="253"/>
      <c r="D121" s="250"/>
      <c r="E121" s="250"/>
      <c r="F121" s="411"/>
      <c r="G121" s="253"/>
      <c r="H121" s="253"/>
      <c r="I121" s="253"/>
      <c r="J121" s="253"/>
      <c r="K121" s="275"/>
      <c r="L121" s="276"/>
      <c r="M121" s="277"/>
      <c r="N121" s="274"/>
      <c r="O121" s="277">
        <f>IF(NOT(ISERROR(MATCH(N121,_xlfn.ANCHORARRAY(D132),0))),M134&amp;"Por favor no seleccionar los criterios de impacto",N121)</f>
        <v>0</v>
      </c>
      <c r="P121" s="276"/>
      <c r="Q121" s="277"/>
      <c r="R121" s="280"/>
      <c r="S121" s="146">
        <v>4</v>
      </c>
      <c r="T121" s="115"/>
      <c r="U121" s="117" t="str">
        <f t="shared" ref="U121:U123" si="182">IF(OR(V121="Preventivo",V121="Detectivo"),"Probabilidad",IF(V121="Correctivo","Impacto",""))</f>
        <v/>
      </c>
      <c r="V121" s="118"/>
      <c r="W121" s="118"/>
      <c r="X121" s="119" t="str">
        <f t="shared" si="175"/>
        <v/>
      </c>
      <c r="Y121" s="118"/>
      <c r="Z121" s="118"/>
      <c r="AA121" s="118"/>
      <c r="AB121" s="120" t="str">
        <f t="shared" ref="AB121:AB123" si="183">IFERROR(IF(AND(U120="Probabilidad",U121="Probabilidad"),(AD120-(+AD120*X121)),IF(AND(U120="Impacto",U121="Probabilidad"),(AD119-(+AD119*X121)),IF(U121="Impacto",AD120,""))),"")</f>
        <v/>
      </c>
      <c r="AC121" s="121" t="str">
        <f t="shared" si="176"/>
        <v/>
      </c>
      <c r="AD121" s="119" t="str">
        <f t="shared" si="177"/>
        <v/>
      </c>
      <c r="AE121" s="121" t="str">
        <f t="shared" si="178"/>
        <v/>
      </c>
      <c r="AF121" s="119" t="str">
        <f t="shared" si="181"/>
        <v/>
      </c>
      <c r="AG121" s="122" t="str">
        <f>IFERROR(IF(OR(AND(AC121="Muy Baja",AE121="Leve"),AND(AC121="Muy Baja",AE121="Menor"),AND(AC121="Baja",AE121="Leve")),"Bajo",IF(OR(AND(AC121="Muy baja",AE121="Moderado"),AND(AC121="Baja",AE121="Menor"),AND(AC121="Baja",AE121="Moderado"),AND(AC121="Media",AE121="Leve"),AND(AC121="Media",AE121="Menor"),AND(AC121="Media",AE121="Moderado"),AND(AC121="Alta",AE121="Leve"),AND(AC121="Alta",AE121="Menor")),"Moderado",IF(OR(AND(AC121="Muy Baja",AE121="Mayor"),AND(AC121="Baja",AE121="Mayor"),AND(AC121="Media",AE121="Mayor"),AND(AC121="Alta",AE121="Moderado"),AND(AC121="Alta",AE121="Mayor"),AND(AC121="Muy Alta",AE121="Leve"),AND(AC121="Muy Alta",AE121="Menor"),AND(AC121="Muy Alta",AE121="Moderado"),AND(AC121="Muy Alta",AE121="Mayor")),"Alto",IF(OR(AND(AC121="Muy Baja",AE121="Catastrófico"),AND(AC121="Baja",AE121="Catastrófico"),AND(AC121="Media",AE121="Catastrófico"),AND(AC121="Alta",AE121="Catastrófico"),AND(AC121="Muy Alta",AE121="Catastrófico")),"Extremo","")))),"")</f>
        <v/>
      </c>
      <c r="AH121" s="123"/>
      <c r="AI121" s="114"/>
      <c r="AJ121" s="124"/>
      <c r="AK121" s="124"/>
      <c r="AL121" s="125"/>
      <c r="AM121" s="250"/>
      <c r="AN121" s="250"/>
      <c r="AO121" s="250"/>
    </row>
    <row r="122" spans="1:41" ht="18" customHeight="1" x14ac:dyDescent="0.2">
      <c r="A122" s="251"/>
      <c r="B122" s="253"/>
      <c r="C122" s="253"/>
      <c r="D122" s="250"/>
      <c r="E122" s="250"/>
      <c r="F122" s="411"/>
      <c r="G122" s="253"/>
      <c r="H122" s="253"/>
      <c r="I122" s="253"/>
      <c r="J122" s="253"/>
      <c r="K122" s="275"/>
      <c r="L122" s="276"/>
      <c r="M122" s="277"/>
      <c r="N122" s="274"/>
      <c r="O122" s="277">
        <f>IF(NOT(ISERROR(MATCH(N122,_xlfn.ANCHORARRAY(D133),0))),M135&amp;"Por favor no seleccionar los criterios de impacto",N122)</f>
        <v>0</v>
      </c>
      <c r="P122" s="276"/>
      <c r="Q122" s="277"/>
      <c r="R122" s="280"/>
      <c r="S122" s="146">
        <v>5</v>
      </c>
      <c r="T122" s="115"/>
      <c r="U122" s="117" t="str">
        <f t="shared" si="182"/>
        <v/>
      </c>
      <c r="V122" s="118"/>
      <c r="W122" s="118"/>
      <c r="X122" s="119" t="str">
        <f t="shared" si="175"/>
        <v/>
      </c>
      <c r="Y122" s="118"/>
      <c r="Z122" s="118"/>
      <c r="AA122" s="118"/>
      <c r="AB122" s="120" t="str">
        <f t="shared" si="183"/>
        <v/>
      </c>
      <c r="AC122" s="121" t="str">
        <f t="shared" si="176"/>
        <v/>
      </c>
      <c r="AD122" s="119" t="str">
        <f t="shared" si="177"/>
        <v/>
      </c>
      <c r="AE122" s="121" t="str">
        <f t="shared" si="178"/>
        <v/>
      </c>
      <c r="AF122" s="119" t="str">
        <f t="shared" si="181"/>
        <v/>
      </c>
      <c r="AG122" s="122" t="str">
        <f t="shared" ref="AG122:AG123" si="184">IFERROR(IF(OR(AND(AC122="Muy Baja",AE122="Leve"),AND(AC122="Muy Baja",AE122="Menor"),AND(AC122="Baja",AE122="Leve")),"Bajo",IF(OR(AND(AC122="Muy baja",AE122="Moderado"),AND(AC122="Baja",AE122="Menor"),AND(AC122="Baja",AE122="Moderado"),AND(AC122="Media",AE122="Leve"),AND(AC122="Media",AE122="Menor"),AND(AC122="Media",AE122="Moderado"),AND(AC122="Alta",AE122="Leve"),AND(AC122="Alta",AE122="Menor")),"Moderado",IF(OR(AND(AC122="Muy Baja",AE122="Mayor"),AND(AC122="Baja",AE122="Mayor"),AND(AC122="Media",AE122="Mayor"),AND(AC122="Alta",AE122="Moderado"),AND(AC122="Alta",AE122="Mayor"),AND(AC122="Muy Alta",AE122="Leve"),AND(AC122="Muy Alta",AE122="Menor"),AND(AC122="Muy Alta",AE122="Moderado"),AND(AC122="Muy Alta",AE122="Mayor")),"Alto",IF(OR(AND(AC122="Muy Baja",AE122="Catastrófico"),AND(AC122="Baja",AE122="Catastrófico"),AND(AC122="Media",AE122="Catastrófico"),AND(AC122="Alta",AE122="Catastrófico"),AND(AC122="Muy Alta",AE122="Catastrófico")),"Extremo","")))),"")</f>
        <v/>
      </c>
      <c r="AH122" s="123"/>
      <c r="AI122" s="114"/>
      <c r="AJ122" s="124"/>
      <c r="AK122" s="124"/>
      <c r="AL122" s="125"/>
      <c r="AM122" s="250"/>
      <c r="AN122" s="250"/>
      <c r="AO122" s="250"/>
    </row>
    <row r="123" spans="1:41" ht="18" customHeight="1" thickBot="1" x14ac:dyDescent="0.25">
      <c r="A123" s="251"/>
      <c r="B123" s="253"/>
      <c r="C123" s="253"/>
      <c r="D123" s="247"/>
      <c r="E123" s="247"/>
      <c r="F123" s="412"/>
      <c r="G123" s="253"/>
      <c r="H123" s="253"/>
      <c r="I123" s="253"/>
      <c r="J123" s="253"/>
      <c r="K123" s="275"/>
      <c r="L123" s="276"/>
      <c r="M123" s="277"/>
      <c r="N123" s="274"/>
      <c r="O123" s="277">
        <f>IF(NOT(ISERROR(MATCH(N123,_xlfn.ANCHORARRAY(D134),0))),M136&amp;"Por favor no seleccionar los criterios de impacto",N123)</f>
        <v>0</v>
      </c>
      <c r="P123" s="276"/>
      <c r="Q123" s="277"/>
      <c r="R123" s="280"/>
      <c r="S123" s="146">
        <v>6</v>
      </c>
      <c r="T123" s="115"/>
      <c r="U123" s="117" t="str">
        <f t="shared" si="182"/>
        <v/>
      </c>
      <c r="V123" s="118"/>
      <c r="W123" s="118"/>
      <c r="X123" s="119" t="str">
        <f t="shared" si="175"/>
        <v/>
      </c>
      <c r="Y123" s="118"/>
      <c r="Z123" s="118"/>
      <c r="AA123" s="118"/>
      <c r="AB123" s="120" t="str">
        <f t="shared" si="183"/>
        <v/>
      </c>
      <c r="AC123" s="121" t="str">
        <f t="shared" si="176"/>
        <v/>
      </c>
      <c r="AD123" s="119" t="str">
        <f t="shared" si="177"/>
        <v/>
      </c>
      <c r="AE123" s="121" t="str">
        <f t="shared" si="178"/>
        <v/>
      </c>
      <c r="AF123" s="119" t="str">
        <f t="shared" si="181"/>
        <v/>
      </c>
      <c r="AG123" s="122" t="str">
        <f t="shared" si="184"/>
        <v/>
      </c>
      <c r="AH123" s="123"/>
      <c r="AI123" s="114"/>
      <c r="AJ123" s="124"/>
      <c r="AK123" s="124"/>
      <c r="AL123" s="125"/>
      <c r="AM123" s="247"/>
      <c r="AN123" s="247"/>
      <c r="AO123" s="247"/>
    </row>
    <row r="124" spans="1:41" ht="130.15" customHeight="1" x14ac:dyDescent="0.2">
      <c r="A124" s="251">
        <v>20</v>
      </c>
      <c r="B124" s="253" t="s">
        <v>328</v>
      </c>
      <c r="C124" s="253" t="s">
        <v>128</v>
      </c>
      <c r="D124" s="246" t="s">
        <v>329</v>
      </c>
      <c r="E124" s="246" t="s">
        <v>340</v>
      </c>
      <c r="F124" s="410" t="s">
        <v>341</v>
      </c>
      <c r="G124" s="253" t="s">
        <v>89</v>
      </c>
      <c r="H124" s="253" t="s">
        <v>90</v>
      </c>
      <c r="I124" s="253" t="s">
        <v>142</v>
      </c>
      <c r="J124" s="253"/>
      <c r="K124" s="275">
        <v>83</v>
      </c>
      <c r="L124" s="276" t="str">
        <f>IF(K124&lt;=0,"",IF(K124&lt;=2,"Muy Baja",IF(K124&lt;=24,"Baja",IF(K124&lt;=500,"Media",IF(K124&lt;=5000,"Alta","Muy Alta")))))</f>
        <v>Media</v>
      </c>
      <c r="M124" s="277">
        <f>IF(L124="","",IF(L124="Muy Baja",0.2,IF(L124="Baja",0.4,IF(L124="Media",0.6,IF(L124="Alta",0.8,IF(L124="Muy Alta",1,))))))</f>
        <v>0.6</v>
      </c>
      <c r="N124" s="274" t="s">
        <v>93</v>
      </c>
      <c r="O124" s="277" t="str">
        <f>IF(NOT(ISERROR(MATCH(N124,'[6]Tabla Impacto'!$B$222:$B$224,0))),'[6]Tabla Impacto'!$F$224&amp;"Por favor no seleccionar los criterios de impacto(Afectación Económica o presupuestal y Pérdida Reputacional)",N124)</f>
        <v xml:space="preserve">     El riesgo afecta la imagen de la entidad con algunos usuarios de relevancia frente al logro de los objetivos</v>
      </c>
      <c r="P124" s="276" t="str">
        <f>IF(OR(O124='[6]Tabla Impacto'!$C$12,O124='[6]Tabla Impacto'!$D$12),"Leve",IF(OR(O124='[6]Tabla Impacto'!$C$13,O124='[6]Tabla Impacto'!$D$13),"Menor",IF(OR(O124='[6]Tabla Impacto'!$C$14,O124='[6]Tabla Impacto'!$D$14),"Moderado",IF(OR(O124='[6]Tabla Impacto'!$C$15,O124='[6]Tabla Impacto'!$D$15),"Mayor",IF(OR(O124='[6]Tabla Impacto'!$C$16,O124='[6]Tabla Impacto'!$D$16),"Catastrófico","")))))</f>
        <v>Moderado</v>
      </c>
      <c r="Q124" s="277">
        <f>IF(P124="","",IF(P124="Leve",0.2,IF(P124="Menor",0.4,IF(P124="Moderado",0.6,IF(P124="Mayor",0.8,IF(P124="Catastrófico",1,))))))</f>
        <v>0.6</v>
      </c>
      <c r="R124" s="280" t="str">
        <f>IF(OR(AND(L124="Muy Baja",P124="Leve"),AND(L124="Muy Baja",P124="Menor"),AND(L124="Baja",P124="Leve")),"Bajo",IF(OR(AND(L124="Muy baja",P124="Moderado"),AND(L124="Baja",P124="Menor"),AND(L124="Baja",P124="Moderado"),AND(L124="Media",P124="Leve"),AND(L124="Media",P124="Menor"),AND(L124="Media",P124="Moderado"),AND(L124="Alta",P124="Leve"),AND(L124="Alta",P124="Menor")),"Moderado",IF(OR(AND(L124="Muy Baja",P124="Mayor"),AND(L124="Baja",P124="Mayor"),AND(L124="Media",P124="Mayor"),AND(L124="Alta",P124="Moderado"),AND(L124="Alta",P124="Mayor"),AND(L124="Muy Alta",P124="Leve"),AND(L124="Muy Alta",P124="Menor"),AND(L124="Muy Alta",P124="Moderado"),AND(L124="Muy Alta",P124="Mayor")),"Alto",IF(OR(AND(L124="Muy Baja",P124="Catastrófico"),AND(L124="Baja",P124="Catastrófico"),AND(L124="Media",P124="Catastrófico"),AND(L124="Alta",P124="Catastrófico"),AND(L124="Muy Alta",P124="Catastrófico")),"Extremo",""))))</f>
        <v>Moderado</v>
      </c>
      <c r="S124" s="146">
        <v>1</v>
      </c>
      <c r="T124" s="204" t="s">
        <v>342</v>
      </c>
      <c r="U124" s="117" t="str">
        <f>IF(OR(V124="Preventivo",V124="Detectivo"),"Probabilidad",IF(V124="Correctivo","Impacto",""))</f>
        <v>Probabilidad</v>
      </c>
      <c r="V124" s="118" t="s">
        <v>108</v>
      </c>
      <c r="W124" s="118" t="s">
        <v>96</v>
      </c>
      <c r="X124" s="119" t="str">
        <f>IF(AND(V124="Preventivo",W124="Automático"),"50%",IF(AND(V124="Preventivo",W124="Manual"),"40%",IF(AND(V124="Detectivo",W124="Automático"),"40%",IF(AND(V124="Detectivo",W124="Manual"),"30%",IF(AND(V124="Correctivo",W124="Automático"),"35%",IF(AND(V124="Correctivo",W124="Manual"),"25%",""))))))</f>
        <v>30%</v>
      </c>
      <c r="Y124" s="118" t="s">
        <v>97</v>
      </c>
      <c r="Z124" s="118" t="s">
        <v>98</v>
      </c>
      <c r="AA124" s="118" t="s">
        <v>99</v>
      </c>
      <c r="AB124" s="120">
        <f>IFERROR(IF(U124="Probabilidad",(M124-(+M124*X124)),IF(U124="Impacto",M124,"")),"")</f>
        <v>0.42</v>
      </c>
      <c r="AC124" s="121" t="str">
        <f>IFERROR(IF(AB124="","",IF(AB124&lt;=0.2,"Muy Baja",IF(AB124&lt;=0.4,"Baja",IF(AB124&lt;=0.6,"Media",IF(AB124&lt;=0.8,"Alta","Muy Alta"))))),"")</f>
        <v>Media</v>
      </c>
      <c r="AD124" s="119">
        <f>+AB124</f>
        <v>0.42</v>
      </c>
      <c r="AE124" s="121" t="str">
        <f>IFERROR(IF(AF124="","",IF(AF124&lt;=0.2,"Leve",IF(AF124&lt;=0.4,"Menor",IF(AF124&lt;=0.6,"Moderado",IF(AF124&lt;=0.8,"Mayor","Catastrófico"))))),"")</f>
        <v>Moderado</v>
      </c>
      <c r="AF124" s="119">
        <f t="shared" ref="AF124" si="185">IFERROR(IF(U124="Impacto",(Q124-(+Q124*X124)),IF(U124="Probabilidad",Q124,"")),"")</f>
        <v>0.6</v>
      </c>
      <c r="AG124" s="122" t="str">
        <f>IFERROR(IF(OR(AND(AC124="Muy Baja",AE124="Leve"),AND(AC124="Muy Baja",AE124="Menor"),AND(AC124="Baja",AE124="Leve")),"Bajo",IF(OR(AND(AC124="Muy baja",AE124="Moderado"),AND(AC124="Baja",AE124="Menor"),AND(AC124="Baja",AE124="Moderado"),AND(AC124="Media",AE124="Leve"),AND(AC124="Media",AE124="Menor"),AND(AC124="Media",AE124="Moderado"),AND(AC124="Alta",AE124="Leve"),AND(AC124="Alta",AE124="Menor")),"Moderado",IF(OR(AND(AC124="Muy Baja",AE124="Mayor"),AND(AC124="Baja",AE124="Mayor"),AND(AC124="Media",AE124="Mayor"),AND(AC124="Alta",AE124="Moderado"),AND(AC124="Alta",AE124="Mayor"),AND(AC124="Muy Alta",AE124="Leve"),AND(AC124="Muy Alta",AE124="Menor"),AND(AC124="Muy Alta",AE124="Moderado"),AND(AC124="Muy Alta",AE124="Mayor")),"Alto",IF(OR(AND(AC124="Muy Baja",AE124="Catastrófico"),AND(AC124="Baja",AE124="Catastrófico"),AND(AC124="Media",AE124="Catastrófico"),AND(AC124="Alta",AE124="Catastrófico"),AND(AC124="Muy Alta",AE124="Catastrófico")),"Extremo","")))),"")</f>
        <v>Moderado</v>
      </c>
      <c r="AH124" s="123" t="s">
        <v>110</v>
      </c>
      <c r="AI124" s="114" t="s">
        <v>343</v>
      </c>
      <c r="AJ124" s="114" t="s">
        <v>334</v>
      </c>
      <c r="AK124" s="114" t="s">
        <v>335</v>
      </c>
      <c r="AL124" s="176">
        <v>44926</v>
      </c>
      <c r="AM124" s="205" t="s">
        <v>344</v>
      </c>
      <c r="AN124" s="205" t="s">
        <v>345</v>
      </c>
      <c r="AO124" s="205" t="s">
        <v>338</v>
      </c>
    </row>
    <row r="125" spans="1:41" ht="18" customHeight="1" x14ac:dyDescent="0.2">
      <c r="A125" s="251"/>
      <c r="B125" s="253"/>
      <c r="C125" s="253"/>
      <c r="D125" s="250"/>
      <c r="E125" s="250"/>
      <c r="F125" s="411"/>
      <c r="G125" s="253"/>
      <c r="H125" s="253"/>
      <c r="I125" s="253"/>
      <c r="J125" s="253"/>
      <c r="K125" s="275"/>
      <c r="L125" s="276"/>
      <c r="M125" s="277"/>
      <c r="N125" s="274"/>
      <c r="O125" s="277">
        <f t="shared" ref="O125:O129" si="186">IF(NOT(ISERROR(MATCH(N125,_xlfn.ANCHORARRAY(D136),0))),M138&amp;"Por favor no seleccionar los criterios de impacto",N125)</f>
        <v>0</v>
      </c>
      <c r="P125" s="276"/>
      <c r="Q125" s="277"/>
      <c r="R125" s="280"/>
      <c r="S125" s="146">
        <v>2</v>
      </c>
      <c r="T125" s="115"/>
      <c r="U125" s="117" t="str">
        <f>IF(OR(V125="Preventivo",V125="Detectivo"),"Probabilidad",IF(V125="Correctivo","Impacto",""))</f>
        <v/>
      </c>
      <c r="V125" s="118"/>
      <c r="W125" s="118"/>
      <c r="X125" s="119" t="str">
        <f t="shared" ref="X125:X129" si="187">IF(AND(V125="Preventivo",W125="Automático"),"50%",IF(AND(V125="Preventivo",W125="Manual"),"40%",IF(AND(V125="Detectivo",W125="Automático"),"40%",IF(AND(V125="Detectivo",W125="Manual"),"30%",IF(AND(V125="Correctivo",W125="Automático"),"35%",IF(AND(V125="Correctivo",W125="Manual"),"25%",""))))))</f>
        <v/>
      </c>
      <c r="Y125" s="118"/>
      <c r="Z125" s="118"/>
      <c r="AA125" s="118"/>
      <c r="AB125" s="120" t="str">
        <f>IFERROR(IF(AND(U124="Probabilidad",U125="Probabilidad"),(AD124-(+AD124*X125)),IF(U125="Probabilidad",(M124-(+M124*X125)),IF(U125="Impacto",AD124,""))),"")</f>
        <v/>
      </c>
      <c r="AC125" s="121" t="str">
        <f t="shared" si="176"/>
        <v/>
      </c>
      <c r="AD125" s="119" t="str">
        <f t="shared" ref="AD125:AD129" si="188">+AB125</f>
        <v/>
      </c>
      <c r="AE125" s="121" t="str">
        <f t="shared" si="178"/>
        <v/>
      </c>
      <c r="AF125" s="119" t="str">
        <f t="shared" ref="AF125" si="189">IFERROR(IF(AND(U124="Impacto",U125="Impacto"),(AF124-(+AF124*X125)),IF(U125="Impacto",($R$13-(+$R$13*X125)),IF(U125="Probabilidad",AF124,""))),"")</f>
        <v/>
      </c>
      <c r="AG125" s="122" t="str">
        <f t="shared" ref="AG125:AG126" si="190">IFERROR(IF(OR(AND(AC125="Muy Baja",AE125="Leve"),AND(AC125="Muy Baja",AE125="Menor"),AND(AC125="Baja",AE125="Leve")),"Bajo",IF(OR(AND(AC125="Muy baja",AE125="Moderado"),AND(AC125="Baja",AE125="Menor"),AND(AC125="Baja",AE125="Moderado"),AND(AC125="Media",AE125="Leve"),AND(AC125="Media",AE125="Menor"),AND(AC125="Media",AE125="Moderado"),AND(AC125="Alta",AE125="Leve"),AND(AC125="Alta",AE125="Menor")),"Moderado",IF(OR(AND(AC125="Muy Baja",AE125="Mayor"),AND(AC125="Baja",AE125="Mayor"),AND(AC125="Media",AE125="Mayor"),AND(AC125="Alta",AE125="Moderado"),AND(AC125="Alta",AE125="Mayor"),AND(AC125="Muy Alta",AE125="Leve"),AND(AC125="Muy Alta",AE125="Menor"),AND(AC125="Muy Alta",AE125="Moderado"),AND(AC125="Muy Alta",AE125="Mayor")),"Alto",IF(OR(AND(AC125="Muy Baja",AE125="Catastrófico"),AND(AC125="Baja",AE125="Catastrófico"),AND(AC125="Media",AE125="Catastrófico"),AND(AC125="Alta",AE125="Catastrófico"),AND(AC125="Muy Alta",AE125="Catastrófico")),"Extremo","")))),"")</f>
        <v/>
      </c>
      <c r="AH125" s="123"/>
      <c r="AI125" s="114"/>
      <c r="AJ125" s="124"/>
      <c r="AK125" s="124"/>
      <c r="AL125" s="125"/>
      <c r="AM125" s="206"/>
      <c r="AN125" s="206"/>
      <c r="AO125" s="206"/>
    </row>
    <row r="126" spans="1:41" ht="18" customHeight="1" x14ac:dyDescent="0.2">
      <c r="A126" s="251"/>
      <c r="B126" s="253"/>
      <c r="C126" s="253"/>
      <c r="D126" s="250"/>
      <c r="E126" s="250"/>
      <c r="F126" s="411"/>
      <c r="G126" s="253"/>
      <c r="H126" s="253"/>
      <c r="I126" s="253"/>
      <c r="J126" s="253"/>
      <c r="K126" s="275"/>
      <c r="L126" s="276"/>
      <c r="M126" s="277"/>
      <c r="N126" s="274"/>
      <c r="O126" s="277">
        <f t="shared" si="186"/>
        <v>0</v>
      </c>
      <c r="P126" s="276"/>
      <c r="Q126" s="277"/>
      <c r="R126" s="280"/>
      <c r="S126" s="146">
        <v>3</v>
      </c>
      <c r="T126" s="115"/>
      <c r="U126" s="117" t="str">
        <f>IF(OR(V126="Preventivo",V126="Detectivo"),"Probabilidad",IF(V126="Correctivo","Impacto",""))</f>
        <v/>
      </c>
      <c r="V126" s="118"/>
      <c r="W126" s="118"/>
      <c r="X126" s="119" t="str">
        <f t="shared" si="187"/>
        <v/>
      </c>
      <c r="Y126" s="118"/>
      <c r="Z126" s="118"/>
      <c r="AA126" s="118"/>
      <c r="AB126" s="120" t="str">
        <f>IFERROR(IF(AND(U125="Probabilidad",U126="Probabilidad"),(AD125-(+AD125*X126)),IF(AND(U125="Impacto",U126="Probabilidad"),(AD124-(+AD124*X126)),IF(U126="Impacto",AD125,""))),"")</f>
        <v/>
      </c>
      <c r="AC126" s="121" t="str">
        <f t="shared" si="176"/>
        <v/>
      </c>
      <c r="AD126" s="119" t="str">
        <f t="shared" si="188"/>
        <v/>
      </c>
      <c r="AE126" s="121" t="str">
        <f t="shared" si="178"/>
        <v/>
      </c>
      <c r="AF126" s="119" t="str">
        <f t="shared" ref="AF126" si="191">IFERROR(IF(AND(U125="Impacto",U126="Impacto"),(AF125-(+AF125*X126)),IF(AND(U125="Probabilidad",U126="Impacto"),(AF124-(+AF124*X126)),IF(U126="Probabilidad",AF125,""))),"")</f>
        <v/>
      </c>
      <c r="AG126" s="122" t="str">
        <f t="shared" si="190"/>
        <v/>
      </c>
      <c r="AH126" s="123"/>
      <c r="AI126" s="114"/>
      <c r="AJ126" s="124"/>
      <c r="AK126" s="124"/>
      <c r="AL126" s="125"/>
      <c r="AM126" s="206"/>
      <c r="AN126" s="206"/>
      <c r="AO126" s="206"/>
    </row>
    <row r="127" spans="1:41" ht="18" customHeight="1" x14ac:dyDescent="0.2">
      <c r="A127" s="251"/>
      <c r="B127" s="253"/>
      <c r="C127" s="253"/>
      <c r="D127" s="250"/>
      <c r="E127" s="250"/>
      <c r="F127" s="411"/>
      <c r="G127" s="253"/>
      <c r="H127" s="253"/>
      <c r="I127" s="253"/>
      <c r="J127" s="253"/>
      <c r="K127" s="275"/>
      <c r="L127" s="276"/>
      <c r="M127" s="277"/>
      <c r="N127" s="274"/>
      <c r="O127" s="277">
        <f t="shared" si="186"/>
        <v>0</v>
      </c>
      <c r="P127" s="276"/>
      <c r="Q127" s="277"/>
      <c r="R127" s="280"/>
      <c r="S127" s="146">
        <v>4</v>
      </c>
      <c r="T127" s="115"/>
      <c r="U127" s="117" t="str">
        <f t="shared" ref="U127:U129" si="192">IF(OR(V127="Preventivo",V127="Detectivo"),"Probabilidad",IF(V127="Correctivo","Impacto",""))</f>
        <v/>
      </c>
      <c r="V127" s="118"/>
      <c r="W127" s="118"/>
      <c r="X127" s="119" t="str">
        <f t="shared" si="187"/>
        <v/>
      </c>
      <c r="Y127" s="118"/>
      <c r="Z127" s="118"/>
      <c r="AA127" s="118"/>
      <c r="AB127" s="120" t="str">
        <f t="shared" ref="AB127:AB129" si="193">IFERROR(IF(AND(U126="Probabilidad",U127="Probabilidad"),(AD126-(+AD126*X127)),IF(AND(U126="Impacto",U127="Probabilidad"),(AD125-(+AD125*X127)),IF(U127="Impacto",AD126,""))),"")</f>
        <v/>
      </c>
      <c r="AC127" s="121" t="str">
        <f t="shared" si="176"/>
        <v/>
      </c>
      <c r="AD127" s="119" t="str">
        <f t="shared" si="188"/>
        <v/>
      </c>
      <c r="AE127" s="121" t="str">
        <f t="shared" si="178"/>
        <v/>
      </c>
      <c r="AF127" s="119" t="str">
        <f t="shared" si="181"/>
        <v/>
      </c>
      <c r="AG127" s="122" t="str">
        <f>IFERROR(IF(OR(AND(AC127="Muy Baja",AE127="Leve"),AND(AC127="Muy Baja",AE127="Menor"),AND(AC127="Baja",AE127="Leve")),"Bajo",IF(OR(AND(AC127="Muy baja",AE127="Moderado"),AND(AC127="Baja",AE127="Menor"),AND(AC127="Baja",AE127="Moderado"),AND(AC127="Media",AE127="Leve"),AND(AC127="Media",AE127="Menor"),AND(AC127="Media",AE127="Moderado"),AND(AC127="Alta",AE127="Leve"),AND(AC127="Alta",AE127="Menor")),"Moderado",IF(OR(AND(AC127="Muy Baja",AE127="Mayor"),AND(AC127="Baja",AE127="Mayor"),AND(AC127="Media",AE127="Mayor"),AND(AC127="Alta",AE127="Moderado"),AND(AC127="Alta",AE127="Mayor"),AND(AC127="Muy Alta",AE127="Leve"),AND(AC127="Muy Alta",AE127="Menor"),AND(AC127="Muy Alta",AE127="Moderado"),AND(AC127="Muy Alta",AE127="Mayor")),"Alto",IF(OR(AND(AC127="Muy Baja",AE127="Catastrófico"),AND(AC127="Baja",AE127="Catastrófico"),AND(AC127="Media",AE127="Catastrófico"),AND(AC127="Alta",AE127="Catastrófico"),AND(AC127="Muy Alta",AE127="Catastrófico")),"Extremo","")))),"")</f>
        <v/>
      </c>
      <c r="AH127" s="123"/>
      <c r="AI127" s="114"/>
      <c r="AJ127" s="124"/>
      <c r="AK127" s="124"/>
      <c r="AL127" s="125"/>
      <c r="AM127" s="206"/>
      <c r="AN127" s="206"/>
      <c r="AO127" s="206"/>
    </row>
    <row r="128" spans="1:41" ht="18" customHeight="1" x14ac:dyDescent="0.2">
      <c r="A128" s="251"/>
      <c r="B128" s="253"/>
      <c r="C128" s="253"/>
      <c r="D128" s="250"/>
      <c r="E128" s="250"/>
      <c r="F128" s="411"/>
      <c r="G128" s="253"/>
      <c r="H128" s="253"/>
      <c r="I128" s="253"/>
      <c r="J128" s="253"/>
      <c r="K128" s="275"/>
      <c r="L128" s="276"/>
      <c r="M128" s="277"/>
      <c r="N128" s="274"/>
      <c r="O128" s="277">
        <f t="shared" si="186"/>
        <v>0</v>
      </c>
      <c r="P128" s="276"/>
      <c r="Q128" s="277"/>
      <c r="R128" s="280"/>
      <c r="S128" s="146">
        <v>5</v>
      </c>
      <c r="T128" s="115"/>
      <c r="U128" s="117" t="str">
        <f t="shared" si="192"/>
        <v/>
      </c>
      <c r="V128" s="118"/>
      <c r="W128" s="118"/>
      <c r="X128" s="119" t="str">
        <f t="shared" si="187"/>
        <v/>
      </c>
      <c r="Y128" s="118"/>
      <c r="Z128" s="118"/>
      <c r="AA128" s="118"/>
      <c r="AB128" s="120" t="str">
        <f t="shared" si="193"/>
        <v/>
      </c>
      <c r="AC128" s="121" t="str">
        <f t="shared" si="176"/>
        <v/>
      </c>
      <c r="AD128" s="119" t="str">
        <f t="shared" si="188"/>
        <v/>
      </c>
      <c r="AE128" s="121" t="str">
        <f t="shared" si="178"/>
        <v/>
      </c>
      <c r="AF128" s="119" t="str">
        <f t="shared" si="181"/>
        <v/>
      </c>
      <c r="AG128" s="122" t="str">
        <f t="shared" ref="AG128:AG129" si="194">IFERROR(IF(OR(AND(AC128="Muy Baja",AE128="Leve"),AND(AC128="Muy Baja",AE128="Menor"),AND(AC128="Baja",AE128="Leve")),"Bajo",IF(OR(AND(AC128="Muy baja",AE128="Moderado"),AND(AC128="Baja",AE128="Menor"),AND(AC128="Baja",AE128="Moderado"),AND(AC128="Media",AE128="Leve"),AND(AC128="Media",AE128="Menor"),AND(AC128="Media",AE128="Moderado"),AND(AC128="Alta",AE128="Leve"),AND(AC128="Alta",AE128="Menor")),"Moderado",IF(OR(AND(AC128="Muy Baja",AE128="Mayor"),AND(AC128="Baja",AE128="Mayor"),AND(AC128="Media",AE128="Mayor"),AND(AC128="Alta",AE128="Moderado"),AND(AC128="Alta",AE128="Mayor"),AND(AC128="Muy Alta",AE128="Leve"),AND(AC128="Muy Alta",AE128="Menor"),AND(AC128="Muy Alta",AE128="Moderado"),AND(AC128="Muy Alta",AE128="Mayor")),"Alto",IF(OR(AND(AC128="Muy Baja",AE128="Catastrófico"),AND(AC128="Baja",AE128="Catastrófico"),AND(AC128="Media",AE128="Catastrófico"),AND(AC128="Alta",AE128="Catastrófico"),AND(AC128="Muy Alta",AE128="Catastrófico")),"Extremo","")))),"")</f>
        <v/>
      </c>
      <c r="AH128" s="123"/>
      <c r="AI128" s="114"/>
      <c r="AJ128" s="124"/>
      <c r="AK128" s="124"/>
      <c r="AL128" s="125"/>
      <c r="AM128" s="206"/>
      <c r="AN128" s="206"/>
      <c r="AO128" s="206"/>
    </row>
    <row r="129" spans="1:41" ht="18" customHeight="1" x14ac:dyDescent="0.2">
      <c r="A129" s="251"/>
      <c r="B129" s="253"/>
      <c r="C129" s="253"/>
      <c r="D129" s="247"/>
      <c r="E129" s="247"/>
      <c r="F129" s="412"/>
      <c r="G129" s="253"/>
      <c r="H129" s="253"/>
      <c r="I129" s="253"/>
      <c r="J129" s="253"/>
      <c r="K129" s="275"/>
      <c r="L129" s="276"/>
      <c r="M129" s="277"/>
      <c r="N129" s="274"/>
      <c r="O129" s="277">
        <f t="shared" si="186"/>
        <v>0</v>
      </c>
      <c r="P129" s="276"/>
      <c r="Q129" s="277"/>
      <c r="R129" s="280"/>
      <c r="S129" s="146">
        <v>6</v>
      </c>
      <c r="T129" s="115"/>
      <c r="U129" s="117" t="str">
        <f t="shared" si="192"/>
        <v/>
      </c>
      <c r="V129" s="118"/>
      <c r="W129" s="118"/>
      <c r="X129" s="119" t="str">
        <f t="shared" si="187"/>
        <v/>
      </c>
      <c r="Y129" s="118"/>
      <c r="Z129" s="118"/>
      <c r="AA129" s="118"/>
      <c r="AB129" s="120" t="str">
        <f t="shared" si="193"/>
        <v/>
      </c>
      <c r="AC129" s="121" t="str">
        <f t="shared" si="176"/>
        <v/>
      </c>
      <c r="AD129" s="119" t="str">
        <f t="shared" si="188"/>
        <v/>
      </c>
      <c r="AE129" s="121" t="str">
        <f t="shared" si="178"/>
        <v/>
      </c>
      <c r="AF129" s="119" t="str">
        <f t="shared" si="181"/>
        <v/>
      </c>
      <c r="AG129" s="122" t="str">
        <f t="shared" si="194"/>
        <v/>
      </c>
      <c r="AH129" s="123"/>
      <c r="AI129" s="114"/>
      <c r="AJ129" s="124"/>
      <c r="AK129" s="124"/>
      <c r="AL129" s="125"/>
      <c r="AM129" s="207"/>
      <c r="AN129" s="207"/>
      <c r="AO129" s="207"/>
    </row>
    <row r="130" spans="1:41" ht="66.599999999999994" customHeight="1" x14ac:dyDescent="0.2">
      <c r="A130" s="251">
        <v>21</v>
      </c>
      <c r="B130" s="253" t="s">
        <v>328</v>
      </c>
      <c r="C130" s="253" t="s">
        <v>128</v>
      </c>
      <c r="D130" s="253" t="s">
        <v>311</v>
      </c>
      <c r="E130" s="246" t="s">
        <v>346</v>
      </c>
      <c r="F130" s="410" t="s">
        <v>347</v>
      </c>
      <c r="G130" s="253" t="s">
        <v>89</v>
      </c>
      <c r="H130" s="253" t="s">
        <v>90</v>
      </c>
      <c r="I130" s="253" t="s">
        <v>142</v>
      </c>
      <c r="J130" s="253"/>
      <c r="K130" s="275">
        <v>465</v>
      </c>
      <c r="L130" s="276" t="str">
        <f>IF(K130&lt;=0,"",IF(K130&lt;=2,"Muy Baja",IF(K130&lt;=24,"Baja",IF(K130&lt;=500,"Media",IF(K130&lt;=5000,"Alta","Muy Alta")))))</f>
        <v>Media</v>
      </c>
      <c r="M130" s="277">
        <f>IF(L130="","",IF(L130="Muy Baja",0.2,IF(L130="Baja",0.4,IF(L130="Media",0.6,IF(L130="Alta",0.8,IF(L130="Muy Alta",1,))))))</f>
        <v>0.6</v>
      </c>
      <c r="N130" s="274" t="s">
        <v>93</v>
      </c>
      <c r="O130" s="277" t="str">
        <f>IF(NOT(ISERROR(MATCH(N130,'[6]Tabla Impacto'!$B$222:$B$224,0))),'[6]Tabla Impacto'!$F$224&amp;"Por favor no seleccionar los criterios de impacto(Afectación Económica o presupuestal y Pérdida Reputacional)",N130)</f>
        <v xml:space="preserve">     El riesgo afecta la imagen de la entidad con algunos usuarios de relevancia frente al logro de los objetivos</v>
      </c>
      <c r="P130" s="276" t="str">
        <f>IF(OR(O130='[6]Tabla Impacto'!$C$12,O130='[6]Tabla Impacto'!$D$12),"Leve",IF(OR(O130='[6]Tabla Impacto'!$C$13,O130='[6]Tabla Impacto'!$D$13),"Menor",IF(OR(O130='[6]Tabla Impacto'!$C$14,O130='[6]Tabla Impacto'!$D$14),"Moderado",IF(OR(O130='[6]Tabla Impacto'!$C$15,O130='[6]Tabla Impacto'!$D$15),"Mayor",IF(OR(O130='[6]Tabla Impacto'!$C$16,O130='[6]Tabla Impacto'!$D$16),"Catastrófico","")))))</f>
        <v>Moderado</v>
      </c>
      <c r="Q130" s="277">
        <f>IF(P130="","",IF(P130="Leve",0.2,IF(P130="Menor",0.4,IF(P130="Moderado",0.6,IF(P130="Mayor",0.8,IF(P130="Catastrófico",1,))))))</f>
        <v>0.6</v>
      </c>
      <c r="R130" s="280" t="str">
        <f>IF(OR(AND(L130="Muy Baja",P130="Leve"),AND(L130="Muy Baja",P130="Menor"),AND(L130="Baja",P130="Leve")),"Bajo",IF(OR(AND(L130="Muy baja",P130="Moderado"),AND(L130="Baja",P130="Menor"),AND(L130="Baja",P130="Moderado"),AND(L130="Media",P130="Leve"),AND(L130="Media",P130="Menor"),AND(L130="Media",P130="Moderado"),AND(L130="Alta",P130="Leve"),AND(L130="Alta",P130="Menor")),"Moderado",IF(OR(AND(L130="Muy Baja",P130="Mayor"),AND(L130="Baja",P130="Mayor"),AND(L130="Media",P130="Mayor"),AND(L130="Alta",P130="Moderado"),AND(L130="Alta",P130="Mayor"),AND(L130="Muy Alta",P130="Leve"),AND(L130="Muy Alta",P130="Menor"),AND(L130="Muy Alta",P130="Moderado"),AND(L130="Muy Alta",P130="Mayor")),"Alto",IF(OR(AND(L130="Muy Baja",P130="Catastrófico"),AND(L130="Baja",P130="Catastrófico"),AND(L130="Media",P130="Catastrófico"),AND(L130="Alta",P130="Catastrófico"),AND(L130="Muy Alta",P130="Catastrófico")),"Extremo",""))))</f>
        <v>Moderado</v>
      </c>
      <c r="S130" s="146">
        <v>1</v>
      </c>
      <c r="T130" s="115" t="s">
        <v>348</v>
      </c>
      <c r="U130" s="117" t="str">
        <f>IF(OR(V130="Preventivo",V130="Detectivo"),"Probabilidad",IF(V130="Correctivo","Impacto",""))</f>
        <v>Probabilidad</v>
      </c>
      <c r="V130" s="118" t="s">
        <v>95</v>
      </c>
      <c r="W130" s="118" t="s">
        <v>96</v>
      </c>
      <c r="X130" s="119" t="str">
        <f>IF(AND(V130="Preventivo",W130="Automático"),"50%",IF(AND(V130="Preventivo",W130="Manual"),"40%",IF(AND(V130="Detectivo",W130="Automático"),"40%",IF(AND(V130="Detectivo",W130="Manual"),"30%",IF(AND(V130="Correctivo",W130="Automático"),"35%",IF(AND(V130="Correctivo",W130="Manual"),"25%",""))))))</f>
        <v>40%</v>
      </c>
      <c r="Y130" s="118" t="s">
        <v>97</v>
      </c>
      <c r="Z130" s="118" t="s">
        <v>98</v>
      </c>
      <c r="AA130" s="118" t="s">
        <v>99</v>
      </c>
      <c r="AB130" s="120">
        <f>IFERROR(IF(U130="Probabilidad",(M130-(+M130*X130)),IF(U130="Impacto",M130,"")),"")</f>
        <v>0.36</v>
      </c>
      <c r="AC130" s="121" t="str">
        <f>IFERROR(IF(AB130="","",IF(AB130&lt;=0.2,"Muy Baja",IF(AB130&lt;=0.4,"Baja",IF(AB130&lt;=0.6,"Media",IF(AB130&lt;=0.8,"Alta","Muy Alta"))))),"")</f>
        <v>Baja</v>
      </c>
      <c r="AD130" s="119">
        <f>+AB130</f>
        <v>0.36</v>
      </c>
      <c r="AE130" s="121" t="str">
        <f>IFERROR(IF(AF130="","",IF(AF130&lt;=0.2,"Leve",IF(AF130&lt;=0.4,"Menor",IF(AF130&lt;=0.6,"Moderado",IF(AF130&lt;=0.8,"Mayor","Catastrófico"))))),"")</f>
        <v>Moderado</v>
      </c>
      <c r="AF130" s="119">
        <f t="shared" ref="AF130" si="195">IFERROR(IF(U130="Impacto",(Q130-(+Q130*X130)),IF(U130="Probabilidad",Q130,"")),"")</f>
        <v>0.6</v>
      </c>
      <c r="AG130" s="122" t="str">
        <f>IFERROR(IF(OR(AND(AC130="Muy Baja",AE130="Leve"),AND(AC130="Muy Baja",AE130="Menor"),AND(AC130="Baja",AE130="Leve")),"Bajo",IF(OR(AND(AC130="Muy baja",AE130="Moderado"),AND(AC130="Baja",AE130="Menor"),AND(AC130="Baja",AE130="Moderado"),AND(AC130="Media",AE130="Leve"),AND(AC130="Media",AE130="Menor"),AND(AC130="Media",AE130="Moderado"),AND(AC130="Alta",AE130="Leve"),AND(AC130="Alta",AE130="Menor")),"Moderado",IF(OR(AND(AC130="Muy Baja",AE130="Mayor"),AND(AC130="Baja",AE130="Mayor"),AND(AC130="Media",AE130="Mayor"),AND(AC130="Alta",AE130="Moderado"),AND(AC130="Alta",AE130="Mayor"),AND(AC130="Muy Alta",AE130="Leve"),AND(AC130="Muy Alta",AE130="Menor"),AND(AC130="Muy Alta",AE130="Moderado"),AND(AC130="Muy Alta",AE130="Mayor")),"Alto",IF(OR(AND(AC130="Muy Baja",AE130="Catastrófico"),AND(AC130="Baja",AE130="Catastrófico"),AND(AC130="Media",AE130="Catastrófico"),AND(AC130="Alta",AE130="Catastrófico"),AND(AC130="Muy Alta",AE130="Catastrófico")),"Extremo","")))),"")</f>
        <v>Moderado</v>
      </c>
      <c r="AH130" s="123" t="s">
        <v>110</v>
      </c>
      <c r="AI130" s="114" t="s">
        <v>349</v>
      </c>
      <c r="AJ130" s="114" t="s">
        <v>334</v>
      </c>
      <c r="AK130" s="114" t="s">
        <v>335</v>
      </c>
      <c r="AL130" s="176">
        <v>44926</v>
      </c>
      <c r="AM130" s="253" t="s">
        <v>350</v>
      </c>
      <c r="AN130" s="253" t="s">
        <v>351</v>
      </c>
      <c r="AO130" s="253" t="s">
        <v>352</v>
      </c>
    </row>
    <row r="131" spans="1:41" ht="18" customHeight="1" x14ac:dyDescent="0.2">
      <c r="A131" s="251"/>
      <c r="B131" s="253"/>
      <c r="C131" s="253"/>
      <c r="D131" s="253"/>
      <c r="E131" s="250"/>
      <c r="F131" s="411"/>
      <c r="G131" s="253"/>
      <c r="H131" s="253"/>
      <c r="I131" s="253"/>
      <c r="J131" s="253"/>
      <c r="K131" s="275"/>
      <c r="L131" s="276"/>
      <c r="M131" s="277"/>
      <c r="N131" s="274"/>
      <c r="O131" s="277">
        <f t="shared" ref="O131:O135" si="196">IF(NOT(ISERROR(MATCH(N131,_xlfn.ANCHORARRAY(D142),0))),M144&amp;"Por favor no seleccionar los criterios de impacto",N131)</f>
        <v>0</v>
      </c>
      <c r="P131" s="276"/>
      <c r="Q131" s="277"/>
      <c r="R131" s="280"/>
      <c r="S131" s="146">
        <v>2</v>
      </c>
      <c r="T131" s="115"/>
      <c r="U131" s="117" t="str">
        <f>IF(OR(V131="Preventivo",V131="Detectivo"),"Probabilidad",IF(V131="Correctivo","Impacto",""))</f>
        <v/>
      </c>
      <c r="V131" s="118"/>
      <c r="W131" s="118"/>
      <c r="X131" s="119" t="str">
        <f t="shared" ref="X131:X135" si="197">IF(AND(V131="Preventivo",W131="Automático"),"50%",IF(AND(V131="Preventivo",W131="Manual"),"40%",IF(AND(V131="Detectivo",W131="Automático"),"40%",IF(AND(V131="Detectivo",W131="Manual"),"30%",IF(AND(V131="Correctivo",W131="Automático"),"35%",IF(AND(V131="Correctivo",W131="Manual"),"25%",""))))))</f>
        <v/>
      </c>
      <c r="Y131" s="118"/>
      <c r="Z131" s="118"/>
      <c r="AA131" s="118"/>
      <c r="AB131" s="120" t="str">
        <f>IFERROR(IF(AND(U130="Probabilidad",U131="Probabilidad"),(AD130-(+AD130*X131)),IF(U131="Probabilidad",(M130-(+M130*X131)),IF(U131="Impacto",AD130,""))),"")</f>
        <v/>
      </c>
      <c r="AC131" s="121" t="str">
        <f t="shared" si="176"/>
        <v/>
      </c>
      <c r="AD131" s="119" t="str">
        <f t="shared" ref="AD131:AD135" si="198">+AB131</f>
        <v/>
      </c>
      <c r="AE131" s="121" t="str">
        <f t="shared" si="178"/>
        <v/>
      </c>
      <c r="AF131" s="119" t="str">
        <f t="shared" ref="AF131" si="199">IFERROR(IF(AND(U130="Impacto",U131="Impacto"),(AF130-(+AF130*X131)),IF(U131="Impacto",($R$13-(+$R$13*X131)),IF(U131="Probabilidad",AF130,""))),"")</f>
        <v/>
      </c>
      <c r="AG131" s="122" t="str">
        <f t="shared" ref="AG131:AG132" si="200">IFERROR(IF(OR(AND(AC131="Muy Baja",AE131="Leve"),AND(AC131="Muy Baja",AE131="Menor"),AND(AC131="Baja",AE131="Leve")),"Bajo",IF(OR(AND(AC131="Muy baja",AE131="Moderado"),AND(AC131="Baja",AE131="Menor"),AND(AC131="Baja",AE131="Moderado"),AND(AC131="Media",AE131="Leve"),AND(AC131="Media",AE131="Menor"),AND(AC131="Media",AE131="Moderado"),AND(AC131="Alta",AE131="Leve"),AND(AC131="Alta",AE131="Menor")),"Moderado",IF(OR(AND(AC131="Muy Baja",AE131="Mayor"),AND(AC131="Baja",AE131="Mayor"),AND(AC131="Media",AE131="Mayor"),AND(AC131="Alta",AE131="Moderado"),AND(AC131="Alta",AE131="Mayor"),AND(AC131="Muy Alta",AE131="Leve"),AND(AC131="Muy Alta",AE131="Menor"),AND(AC131="Muy Alta",AE131="Moderado"),AND(AC131="Muy Alta",AE131="Mayor")),"Alto",IF(OR(AND(AC131="Muy Baja",AE131="Catastrófico"),AND(AC131="Baja",AE131="Catastrófico"),AND(AC131="Media",AE131="Catastrófico"),AND(AC131="Alta",AE131="Catastrófico"),AND(AC131="Muy Alta",AE131="Catastrófico")),"Extremo","")))),"")</f>
        <v/>
      </c>
      <c r="AH131" s="123"/>
      <c r="AI131" s="114"/>
      <c r="AJ131" s="124"/>
      <c r="AK131" s="124"/>
      <c r="AL131" s="125"/>
      <c r="AM131" s="253"/>
      <c r="AN131" s="253"/>
      <c r="AO131" s="253"/>
    </row>
    <row r="132" spans="1:41" ht="18" customHeight="1" x14ac:dyDescent="0.2">
      <c r="A132" s="251"/>
      <c r="B132" s="253"/>
      <c r="C132" s="253"/>
      <c r="D132" s="253"/>
      <c r="E132" s="250"/>
      <c r="F132" s="411"/>
      <c r="G132" s="253"/>
      <c r="H132" s="253"/>
      <c r="I132" s="253"/>
      <c r="J132" s="253"/>
      <c r="K132" s="275"/>
      <c r="L132" s="276"/>
      <c r="M132" s="277"/>
      <c r="N132" s="274"/>
      <c r="O132" s="277">
        <f t="shared" si="196"/>
        <v>0</v>
      </c>
      <c r="P132" s="276"/>
      <c r="Q132" s="277"/>
      <c r="R132" s="280"/>
      <c r="S132" s="146">
        <v>3</v>
      </c>
      <c r="T132" s="116"/>
      <c r="U132" s="117" t="str">
        <f>IF(OR(V132="Preventivo",V132="Detectivo"),"Probabilidad",IF(V132="Correctivo","Impacto",""))</f>
        <v/>
      </c>
      <c r="V132" s="118"/>
      <c r="W132" s="118"/>
      <c r="X132" s="119" t="str">
        <f t="shared" si="197"/>
        <v/>
      </c>
      <c r="Y132" s="118"/>
      <c r="Z132" s="118"/>
      <c r="AA132" s="118"/>
      <c r="AB132" s="120" t="str">
        <f>IFERROR(IF(AND(U131="Probabilidad",U132="Probabilidad"),(AD131-(+AD131*X132)),IF(AND(U131="Impacto",U132="Probabilidad"),(AD130-(+AD130*X132)),IF(U132="Impacto",AD131,""))),"")</f>
        <v/>
      </c>
      <c r="AC132" s="121" t="str">
        <f t="shared" si="176"/>
        <v/>
      </c>
      <c r="AD132" s="119" t="str">
        <f t="shared" si="198"/>
        <v/>
      </c>
      <c r="AE132" s="121" t="str">
        <f t="shared" si="178"/>
        <v/>
      </c>
      <c r="AF132" s="119" t="str">
        <f t="shared" ref="AF132" si="201">IFERROR(IF(AND(U131="Impacto",U132="Impacto"),(AF131-(+AF131*X132)),IF(AND(U131="Probabilidad",U132="Impacto"),(AF130-(+AF130*X132)),IF(U132="Probabilidad",AF131,""))),"")</f>
        <v/>
      </c>
      <c r="AG132" s="122" t="str">
        <f t="shared" si="200"/>
        <v/>
      </c>
      <c r="AH132" s="123"/>
      <c r="AI132" s="114"/>
      <c r="AJ132" s="124"/>
      <c r="AK132" s="124"/>
      <c r="AL132" s="125"/>
      <c r="AM132" s="253"/>
      <c r="AN132" s="253"/>
      <c r="AO132" s="253"/>
    </row>
    <row r="133" spans="1:41" ht="18" customHeight="1" x14ac:dyDescent="0.2">
      <c r="A133" s="251"/>
      <c r="B133" s="253"/>
      <c r="C133" s="253"/>
      <c r="D133" s="253"/>
      <c r="E133" s="250"/>
      <c r="F133" s="411"/>
      <c r="G133" s="253"/>
      <c r="H133" s="253"/>
      <c r="I133" s="253"/>
      <c r="J133" s="253"/>
      <c r="K133" s="275"/>
      <c r="L133" s="276"/>
      <c r="M133" s="277"/>
      <c r="N133" s="274"/>
      <c r="O133" s="277">
        <f t="shared" si="196"/>
        <v>0</v>
      </c>
      <c r="P133" s="276"/>
      <c r="Q133" s="277"/>
      <c r="R133" s="280"/>
      <c r="S133" s="146">
        <v>4</v>
      </c>
      <c r="T133" s="115"/>
      <c r="U133" s="117" t="str">
        <f t="shared" ref="U133:U141" si="202">IF(OR(V133="Preventivo",V133="Detectivo"),"Probabilidad",IF(V133="Correctivo","Impacto",""))</f>
        <v/>
      </c>
      <c r="V133" s="118"/>
      <c r="W133" s="118"/>
      <c r="X133" s="119" t="str">
        <f t="shared" si="197"/>
        <v/>
      </c>
      <c r="Y133" s="118"/>
      <c r="Z133" s="118"/>
      <c r="AA133" s="118"/>
      <c r="AB133" s="120" t="str">
        <f t="shared" ref="AB133:AB135" si="203">IFERROR(IF(AND(U132="Probabilidad",U133="Probabilidad"),(AD132-(+AD132*X133)),IF(AND(U132="Impacto",U133="Probabilidad"),(AD131-(+AD131*X133)),IF(U133="Impacto",AD132,""))),"")</f>
        <v/>
      </c>
      <c r="AC133" s="121" t="str">
        <f t="shared" si="176"/>
        <v/>
      </c>
      <c r="AD133" s="119" t="str">
        <f t="shared" si="198"/>
        <v/>
      </c>
      <c r="AE133" s="121" t="str">
        <f t="shared" si="178"/>
        <v/>
      </c>
      <c r="AF133" s="119" t="str">
        <f t="shared" si="181"/>
        <v/>
      </c>
      <c r="AG133" s="122" t="str">
        <f>IFERROR(IF(OR(AND(AC133="Muy Baja",AE133="Leve"),AND(AC133="Muy Baja",AE133="Menor"),AND(AC133="Baja",AE133="Leve")),"Bajo",IF(OR(AND(AC133="Muy baja",AE133="Moderado"),AND(AC133="Baja",AE133="Menor"),AND(AC133="Baja",AE133="Moderado"),AND(AC133="Media",AE133="Leve"),AND(AC133="Media",AE133="Menor"),AND(AC133="Media",AE133="Moderado"),AND(AC133="Alta",AE133="Leve"),AND(AC133="Alta",AE133="Menor")),"Moderado",IF(OR(AND(AC133="Muy Baja",AE133="Mayor"),AND(AC133="Baja",AE133="Mayor"),AND(AC133="Media",AE133="Mayor"),AND(AC133="Alta",AE133="Moderado"),AND(AC133="Alta",AE133="Mayor"),AND(AC133="Muy Alta",AE133="Leve"),AND(AC133="Muy Alta",AE133="Menor"),AND(AC133="Muy Alta",AE133="Moderado"),AND(AC133="Muy Alta",AE133="Mayor")),"Alto",IF(OR(AND(AC133="Muy Baja",AE133="Catastrófico"),AND(AC133="Baja",AE133="Catastrófico"),AND(AC133="Media",AE133="Catastrófico"),AND(AC133="Alta",AE133="Catastrófico"),AND(AC133="Muy Alta",AE133="Catastrófico")),"Extremo","")))),"")</f>
        <v/>
      </c>
      <c r="AH133" s="123"/>
      <c r="AI133" s="114"/>
      <c r="AJ133" s="124"/>
      <c r="AK133" s="124"/>
      <c r="AL133" s="125"/>
      <c r="AM133" s="253"/>
      <c r="AN133" s="253"/>
      <c r="AO133" s="253"/>
    </row>
    <row r="134" spans="1:41" ht="18" customHeight="1" x14ac:dyDescent="0.2">
      <c r="A134" s="251"/>
      <c r="B134" s="253"/>
      <c r="C134" s="253"/>
      <c r="D134" s="253"/>
      <c r="E134" s="250"/>
      <c r="F134" s="411"/>
      <c r="G134" s="253"/>
      <c r="H134" s="253"/>
      <c r="I134" s="253"/>
      <c r="J134" s="253"/>
      <c r="K134" s="275"/>
      <c r="L134" s="276"/>
      <c r="M134" s="277"/>
      <c r="N134" s="274"/>
      <c r="O134" s="277">
        <f t="shared" si="196"/>
        <v>0</v>
      </c>
      <c r="P134" s="276"/>
      <c r="Q134" s="277"/>
      <c r="R134" s="280"/>
      <c r="S134" s="146">
        <v>5</v>
      </c>
      <c r="T134" s="115"/>
      <c r="U134" s="117" t="str">
        <f t="shared" si="202"/>
        <v/>
      </c>
      <c r="V134" s="118"/>
      <c r="W134" s="118"/>
      <c r="X134" s="119" t="str">
        <f t="shared" si="197"/>
        <v/>
      </c>
      <c r="Y134" s="118"/>
      <c r="Z134" s="118"/>
      <c r="AA134" s="118"/>
      <c r="AB134" s="120" t="str">
        <f t="shared" si="203"/>
        <v/>
      </c>
      <c r="AC134" s="121" t="str">
        <f>IFERROR(IF(AB134="","",IF(AB134&lt;=0.2,"Muy Baja",IF(AB134&lt;=0.4,"Baja",IF(AB134&lt;=0.6,"Media",IF(AB134&lt;=0.8,"Alta","Muy Alta"))))),"")</f>
        <v/>
      </c>
      <c r="AD134" s="119" t="str">
        <f t="shared" si="198"/>
        <v/>
      </c>
      <c r="AE134" s="121" t="str">
        <f t="shared" si="178"/>
        <v/>
      </c>
      <c r="AF134" s="119" t="str">
        <f t="shared" si="181"/>
        <v/>
      </c>
      <c r="AG134" s="122" t="str">
        <f t="shared" ref="AG134:AG135" si="204">IFERROR(IF(OR(AND(AC134="Muy Baja",AE134="Leve"),AND(AC134="Muy Baja",AE134="Menor"),AND(AC134="Baja",AE134="Leve")),"Bajo",IF(OR(AND(AC134="Muy baja",AE134="Moderado"),AND(AC134="Baja",AE134="Menor"),AND(AC134="Baja",AE134="Moderado"),AND(AC134="Media",AE134="Leve"),AND(AC134="Media",AE134="Menor"),AND(AC134="Media",AE134="Moderado"),AND(AC134="Alta",AE134="Leve"),AND(AC134="Alta",AE134="Menor")),"Moderado",IF(OR(AND(AC134="Muy Baja",AE134="Mayor"),AND(AC134="Baja",AE134="Mayor"),AND(AC134="Media",AE134="Mayor"),AND(AC134="Alta",AE134="Moderado"),AND(AC134="Alta",AE134="Mayor"),AND(AC134="Muy Alta",AE134="Leve"),AND(AC134="Muy Alta",AE134="Menor"),AND(AC134="Muy Alta",AE134="Moderado"),AND(AC134="Muy Alta",AE134="Mayor")),"Alto",IF(OR(AND(AC134="Muy Baja",AE134="Catastrófico"),AND(AC134="Baja",AE134="Catastrófico"),AND(AC134="Media",AE134="Catastrófico"),AND(AC134="Alta",AE134="Catastrófico"),AND(AC134="Muy Alta",AE134="Catastrófico")),"Extremo","")))),"")</f>
        <v/>
      </c>
      <c r="AH134" s="123"/>
      <c r="AI134" s="114"/>
      <c r="AJ134" s="124"/>
      <c r="AK134" s="124"/>
      <c r="AL134" s="125"/>
      <c r="AM134" s="253"/>
      <c r="AN134" s="253"/>
      <c r="AO134" s="253"/>
    </row>
    <row r="135" spans="1:41" ht="18" customHeight="1" x14ac:dyDescent="0.2">
      <c r="A135" s="251"/>
      <c r="B135" s="253"/>
      <c r="C135" s="253"/>
      <c r="D135" s="253"/>
      <c r="E135" s="247"/>
      <c r="F135" s="412"/>
      <c r="G135" s="253"/>
      <c r="H135" s="253"/>
      <c r="I135" s="253"/>
      <c r="J135" s="253"/>
      <c r="K135" s="275"/>
      <c r="L135" s="276"/>
      <c r="M135" s="277"/>
      <c r="N135" s="274"/>
      <c r="O135" s="277">
        <f t="shared" si="196"/>
        <v>0</v>
      </c>
      <c r="P135" s="276"/>
      <c r="Q135" s="277"/>
      <c r="R135" s="280"/>
      <c r="S135" s="146">
        <v>6</v>
      </c>
      <c r="T135" s="115"/>
      <c r="U135" s="117" t="str">
        <f t="shared" si="202"/>
        <v/>
      </c>
      <c r="V135" s="118"/>
      <c r="W135" s="118"/>
      <c r="X135" s="119" t="str">
        <f t="shared" si="197"/>
        <v/>
      </c>
      <c r="Y135" s="118"/>
      <c r="Z135" s="118"/>
      <c r="AA135" s="118"/>
      <c r="AB135" s="120" t="str">
        <f t="shared" si="203"/>
        <v/>
      </c>
      <c r="AC135" s="121" t="str">
        <f t="shared" si="176"/>
        <v/>
      </c>
      <c r="AD135" s="119" t="str">
        <f t="shared" si="198"/>
        <v/>
      </c>
      <c r="AE135" s="121" t="str">
        <f t="shared" si="178"/>
        <v/>
      </c>
      <c r="AF135" s="119" t="str">
        <f t="shared" si="181"/>
        <v/>
      </c>
      <c r="AG135" s="122" t="str">
        <f t="shared" si="204"/>
        <v/>
      </c>
      <c r="AH135" s="123"/>
      <c r="AI135" s="114"/>
      <c r="AJ135" s="124"/>
      <c r="AK135" s="124"/>
      <c r="AL135" s="125"/>
      <c r="AM135" s="253"/>
      <c r="AN135" s="253"/>
      <c r="AO135" s="253"/>
    </row>
    <row r="136" spans="1:41" ht="64.150000000000006" customHeight="1" x14ac:dyDescent="0.2">
      <c r="A136" s="251">
        <v>22</v>
      </c>
      <c r="B136" s="253" t="s">
        <v>353</v>
      </c>
      <c r="C136" s="253" t="s">
        <v>128</v>
      </c>
      <c r="D136" s="246" t="s">
        <v>354</v>
      </c>
      <c r="E136" s="246" t="s">
        <v>355</v>
      </c>
      <c r="F136" s="410" t="s">
        <v>356</v>
      </c>
      <c r="G136" s="253" t="s">
        <v>89</v>
      </c>
      <c r="H136" s="253" t="s">
        <v>90</v>
      </c>
      <c r="I136" s="253" t="s">
        <v>357</v>
      </c>
      <c r="J136" s="253"/>
      <c r="K136" s="275">
        <v>5000</v>
      </c>
      <c r="L136" s="276" t="str">
        <f>IF(K136&lt;=0,"",IF(K136&lt;=2,"Muy Baja",IF(K136&lt;=24,"Baja",IF(K136&lt;=500,"Media",IF(K136&lt;=5000,"Alta","Muy Alta")))))</f>
        <v>Alta</v>
      </c>
      <c r="M136" s="277">
        <f>IF(L136="","",IF(L136="Muy Baja",0.2,IF(L136="Baja",0.4,IF(L136="Media",0.6,IF(L136="Alta",0.8,IF(L136="Muy Alta",1,))))))</f>
        <v>0.8</v>
      </c>
      <c r="N136" s="274" t="s">
        <v>358</v>
      </c>
      <c r="O136" s="277" t="str">
        <f>IF(NOT(ISERROR(MATCH(N136,'[7]Tabla Impacto'!$B$222:$B$224,0))),'[7]Tabla Impacto'!$F$224&amp;"Por favor no seleccionar los criterios de impacto(Afectación Económica o presupuestal y Pérdida Reputacional)",N136)</f>
        <v xml:space="preserve">     El riesgo afecta la imagen de alguna área de la organización</v>
      </c>
      <c r="P136" s="276" t="str">
        <f>IF(OR(O136='[7]Tabla Impacto'!$C$12,O136='[7]Tabla Impacto'!$D$12),"Leve",IF(OR(O136='[7]Tabla Impacto'!$C$13,O136='[7]Tabla Impacto'!$D$13),"Menor",IF(OR(O136='[7]Tabla Impacto'!$C$14,O136='[7]Tabla Impacto'!$D$14),"Moderado",IF(OR(O136='[7]Tabla Impacto'!$C$15,O136='[7]Tabla Impacto'!$D$15),"Mayor",IF(OR(O136='[7]Tabla Impacto'!$C$16,O136='[7]Tabla Impacto'!$D$16),"Catastrófico","")))))</f>
        <v>Leve</v>
      </c>
      <c r="Q136" s="277">
        <f>IF(P136="","",IF(P136="Leve",0.2,IF(P136="Menor",0.4,IF(P136="Moderado",0.6,IF(P136="Mayor",0.8,IF(P136="Catastrófico",1,))))))</f>
        <v>0.2</v>
      </c>
      <c r="R136" s="280" t="str">
        <f>IF(OR(AND(L136="Muy Baja",P136="Leve"),AND(L136="Muy Baja",P136="Menor"),AND(L136="Baja",P136="Leve")),"Bajo",IF(OR(AND(L136="Muy baja",P136="Moderado"),AND(L136="Baja",P136="Menor"),AND(L136="Baja",P136="Moderado"),AND(L136="Media",P136="Leve"),AND(L136="Media",P136="Menor"),AND(L136="Media",P136="Moderado"),AND(L136="Alta",P136="Leve"),AND(L136="Alta",P136="Menor")),"Moderado",IF(OR(AND(L136="Muy Baja",P136="Mayor"),AND(L136="Baja",P136="Mayor"),AND(L136="Media",P136="Mayor"),AND(L136="Alta",P136="Moderado"),AND(L136="Alta",P136="Mayor"),AND(L136="Muy Alta",P136="Leve"),AND(L136="Muy Alta",P136="Menor"),AND(L136="Muy Alta",P136="Moderado"),AND(L136="Muy Alta",P136="Mayor")),"Alto",IF(OR(AND(L136="Muy Baja",P136="Catastrófico"),AND(L136="Baja",P136="Catastrófico"),AND(L136="Media",P136="Catastrófico"),AND(L136="Alta",P136="Catastrófico"),AND(L136="Muy Alta",P136="Catastrófico")),"Extremo",""))))</f>
        <v>Moderado</v>
      </c>
      <c r="S136" s="146">
        <v>1</v>
      </c>
      <c r="T136" s="115" t="s">
        <v>359</v>
      </c>
      <c r="U136" s="117" t="str">
        <f t="shared" si="202"/>
        <v>Probabilidad</v>
      </c>
      <c r="V136" s="118" t="s">
        <v>95</v>
      </c>
      <c r="W136" s="118" t="s">
        <v>96</v>
      </c>
      <c r="X136" s="119" t="str">
        <f>IF(AND(V136="Preventivo",W136="Automático"),"50%",IF(AND(V136="Preventivo",W136="Manual"),"40%",IF(AND(V136="Detectivo",W136="Automático"),"40%",IF(AND(V136="Detectivo",W136="Manual"),"30%",IF(AND(V136="Correctivo",W136="Automático"),"35%",IF(AND(V136="Correctivo",W136="Manual"),"25%",""))))))</f>
        <v>40%</v>
      </c>
      <c r="Y136" s="118" t="s">
        <v>97</v>
      </c>
      <c r="Z136" s="118" t="s">
        <v>98</v>
      </c>
      <c r="AA136" s="118"/>
      <c r="AB136" s="120">
        <f>IFERROR(IF(U136="Probabilidad",(M136-(+M136*X136)),IF(U136="Impacto",M136,"")),"")</f>
        <v>0.48</v>
      </c>
      <c r="AC136" s="121" t="str">
        <f>IFERROR(IF(AB136="","",IF(AB136&lt;=0.2,"Muy Baja",IF(AB136&lt;=0.4,"Baja",IF(AB136&lt;=0.6,"Media",IF(AB136&lt;=0.8,"Alta","Muy Alta"))))),"")</f>
        <v>Media</v>
      </c>
      <c r="AD136" s="119">
        <f>+AB136</f>
        <v>0.48</v>
      </c>
      <c r="AE136" s="121" t="str">
        <f>IFERROR(IF(AF136="","",IF(AF136&lt;=0.2,"Leve",IF(AF136&lt;=0.4,"Menor",IF(AF136&lt;=0.6,"Moderado",IF(AF136&lt;=0.8,"Mayor","Catastrófico"))))),"")</f>
        <v>Leve</v>
      </c>
      <c r="AF136" s="119">
        <f>IFERROR(IF(U136="Impacto",(Q136-(+Q136*X136)),IF(U136="Probabilidad",Q136,"")),"")</f>
        <v>0.2</v>
      </c>
      <c r="AG136" s="122" t="str">
        <f>IFERROR(IF(OR(AND(AC136="Muy Baja",AE136="Leve"),AND(AC136="Muy Baja",AE136="Menor"),AND(AC136="Baja",AE136="Leve")),"Bajo",IF(OR(AND(AC136="Muy baja",AE136="Moderado"),AND(AC136="Baja",AE136="Menor"),AND(AC136="Baja",AE136="Moderado"),AND(AC136="Media",AE136="Leve"),AND(AC136="Media",AE136="Menor"),AND(AC136="Media",AE136="Moderado"),AND(AC136="Alta",AE136="Leve"),AND(AC136="Alta",AE136="Menor")),"Moderado",IF(OR(AND(AC136="Muy Baja",AE136="Mayor"),AND(AC136="Baja",AE136="Mayor"),AND(AC136="Media",AE136="Mayor"),AND(AC136="Alta",AE136="Moderado"),AND(AC136="Alta",AE136="Mayor"),AND(AC136="Muy Alta",AE136="Leve"),AND(AC136="Muy Alta",AE136="Menor"),AND(AC136="Muy Alta",AE136="Moderado"),AND(AC136="Muy Alta",AE136="Mayor")),"Alto",IF(OR(AND(AC136="Muy Baja",AE136="Catastrófico"),AND(AC136="Baja",AE136="Catastrófico"),AND(AC136="Media",AE136="Catastrófico"),AND(AC136="Alta",AE136="Catastrófico"),AND(AC136="Muy Alta",AE136="Catastrófico")),"Extremo","")))),"")</f>
        <v>Moderado</v>
      </c>
      <c r="AH136" s="123" t="s">
        <v>110</v>
      </c>
      <c r="AI136" s="114" t="s">
        <v>360</v>
      </c>
      <c r="AJ136" s="114" t="s">
        <v>361</v>
      </c>
      <c r="AK136" s="114" t="s">
        <v>362</v>
      </c>
      <c r="AL136" s="125" t="s">
        <v>204</v>
      </c>
      <c r="AM136" s="349" t="s">
        <v>363</v>
      </c>
      <c r="AN136" s="286" t="s">
        <v>364</v>
      </c>
      <c r="AO136" s="286" t="s">
        <v>361</v>
      </c>
    </row>
    <row r="137" spans="1:41" ht="64.150000000000006" customHeight="1" x14ac:dyDescent="0.2">
      <c r="A137" s="251"/>
      <c r="B137" s="253"/>
      <c r="C137" s="253"/>
      <c r="D137" s="250"/>
      <c r="E137" s="250"/>
      <c r="F137" s="411"/>
      <c r="G137" s="253"/>
      <c r="H137" s="253"/>
      <c r="I137" s="253"/>
      <c r="J137" s="253"/>
      <c r="K137" s="275"/>
      <c r="L137" s="276"/>
      <c r="M137" s="277"/>
      <c r="N137" s="274"/>
      <c r="O137" s="277">
        <f>IF(NOT(ISERROR(MATCH(N137,_xlfn.ANCHORARRAY(D148),0))),M150&amp;"Por favor no seleccionar los criterios de impacto",N137)</f>
        <v>0</v>
      </c>
      <c r="P137" s="276"/>
      <c r="Q137" s="277"/>
      <c r="R137" s="280"/>
      <c r="S137" s="146">
        <v>2</v>
      </c>
      <c r="T137" s="115" t="s">
        <v>365</v>
      </c>
      <c r="U137" s="117" t="str">
        <f t="shared" si="202"/>
        <v>Probabilidad</v>
      </c>
      <c r="V137" s="118" t="s">
        <v>95</v>
      </c>
      <c r="W137" s="118" t="s">
        <v>96</v>
      </c>
      <c r="X137" s="119" t="str">
        <f t="shared" ref="X137:X141" si="205">IF(AND(V137="Preventivo",W137="Automático"),"50%",IF(AND(V137="Preventivo",W137="Manual"),"40%",IF(AND(V137="Detectivo",W137="Automático"),"40%",IF(AND(V137="Detectivo",W137="Manual"),"30%",IF(AND(V137="Correctivo",W137="Automático"),"35%",IF(AND(V137="Correctivo",W137="Manual"),"25%",""))))))</f>
        <v>40%</v>
      </c>
      <c r="Y137" s="118" t="s">
        <v>97</v>
      </c>
      <c r="Z137" s="118" t="s">
        <v>366</v>
      </c>
      <c r="AA137" s="118"/>
      <c r="AB137" s="120">
        <f>IFERROR(IF(AND(U136="Probabilidad",U137="Probabilidad"),(AD136-(+AD136*X137)),IF(U137="Probabilidad",(M136-(+M136*X137)),IF(U137="Impacto",AD136,""))),"")</f>
        <v>0.28799999999999998</v>
      </c>
      <c r="AC137" s="121" t="str">
        <f t="shared" ref="AC137:AC141" si="206">IFERROR(IF(AB137="","",IF(AB137&lt;=0.2,"Muy Baja",IF(AB137&lt;=0.4,"Baja",IF(AB137&lt;=0.6,"Media",IF(AB137&lt;=0.8,"Alta","Muy Alta"))))),"")</f>
        <v>Baja</v>
      </c>
      <c r="AD137" s="119">
        <f t="shared" ref="AD137:AD141" si="207">+AB137</f>
        <v>0.28799999999999998</v>
      </c>
      <c r="AE137" s="121" t="str">
        <f t="shared" ref="AE137:AE141" si="208">IFERROR(IF(AF137="","",IF(AF137&lt;=0.2,"Leve",IF(AF137&lt;=0.4,"Menor",IF(AF137&lt;=0.6,"Moderado",IF(AF137&lt;=0.8,"Mayor","Catastrófico"))))),"")</f>
        <v>Leve</v>
      </c>
      <c r="AF137" s="119">
        <f>IFERROR(IF(AND(U136="Impacto",U137="Impacto"),(AF136-(+AF136*X137)),IF(U137="Impacto",($R$13-(+$R$13*X137)),IF(U137="Probabilidad",AF136,""))),"")</f>
        <v>0.2</v>
      </c>
      <c r="AG137" s="122" t="str">
        <f t="shared" ref="AG137:AG141" si="209">IFERROR(IF(OR(AND(AC137="Muy Baja",AE137="Leve"),AND(AC137="Muy Baja",AE137="Menor"),AND(AC137="Baja",AE137="Leve")),"Bajo",IF(OR(AND(AC137="Muy baja",AE137="Moderado"),AND(AC137="Baja",AE137="Menor"),AND(AC137="Baja",AE137="Moderado"),AND(AC137="Media",AE137="Leve"),AND(AC137="Media",AE137="Menor"),AND(AC137="Media",AE137="Moderado"),AND(AC137="Alta",AE137="Leve"),AND(AC137="Alta",AE137="Menor")),"Moderado",IF(OR(AND(AC137="Muy Baja",AE137="Mayor"),AND(AC137="Baja",AE137="Mayor"),AND(AC137="Media",AE137="Mayor"),AND(AC137="Alta",AE137="Moderado"),AND(AC137="Alta",AE137="Mayor"),AND(AC137="Muy Alta",AE137="Leve"),AND(AC137="Muy Alta",AE137="Menor"),AND(AC137="Muy Alta",AE137="Moderado"),AND(AC137="Muy Alta",AE137="Mayor")),"Alto",IF(OR(AND(AC137="Muy Baja",AE137="Catastrófico"),AND(AC137="Baja",AE137="Catastrófico"),AND(AC137="Media",AE137="Catastrófico"),AND(AC137="Alta",AE137="Catastrófico"),AND(AC137="Muy Alta",AE137="Catastrófico")),"Extremo","")))),"")</f>
        <v>Bajo</v>
      </c>
      <c r="AH137" s="123" t="s">
        <v>110</v>
      </c>
      <c r="AI137" s="114"/>
      <c r="AJ137" s="124"/>
      <c r="AK137" s="114"/>
      <c r="AL137" s="125"/>
      <c r="AM137" s="350"/>
      <c r="AN137" s="287"/>
      <c r="AO137" s="287"/>
    </row>
    <row r="138" spans="1:41" ht="18" customHeight="1" x14ac:dyDescent="0.2">
      <c r="A138" s="251"/>
      <c r="B138" s="253"/>
      <c r="C138" s="253"/>
      <c r="D138" s="250"/>
      <c r="E138" s="250"/>
      <c r="F138" s="411"/>
      <c r="G138" s="253"/>
      <c r="H138" s="253"/>
      <c r="I138" s="253"/>
      <c r="J138" s="253"/>
      <c r="K138" s="275"/>
      <c r="L138" s="276"/>
      <c r="M138" s="277"/>
      <c r="N138" s="274"/>
      <c r="O138" s="277">
        <f>IF(NOT(ISERROR(MATCH(N138,_xlfn.ANCHORARRAY(D149),0))),M151&amp;"Por favor no seleccionar los criterios de impacto",N138)</f>
        <v>0</v>
      </c>
      <c r="P138" s="276"/>
      <c r="Q138" s="277"/>
      <c r="R138" s="280"/>
      <c r="S138" s="146">
        <v>3</v>
      </c>
      <c r="T138" s="116"/>
      <c r="U138" s="117" t="str">
        <f t="shared" si="202"/>
        <v/>
      </c>
      <c r="V138" s="118"/>
      <c r="W138" s="118"/>
      <c r="X138" s="119" t="str">
        <f t="shared" si="205"/>
        <v/>
      </c>
      <c r="Y138" s="118"/>
      <c r="Z138" s="118"/>
      <c r="AA138" s="118"/>
      <c r="AB138" s="120" t="str">
        <f>IFERROR(IF(AND(U137="Probabilidad",U138="Probabilidad"),(AD137-(+AD137*X138)),IF(AND(U137="Impacto",U138="Probabilidad"),(AD136-(+AD136*X138)),IF(U138="Impacto",AD137,""))),"")</f>
        <v/>
      </c>
      <c r="AC138" s="121" t="str">
        <f t="shared" si="206"/>
        <v/>
      </c>
      <c r="AD138" s="119" t="str">
        <f t="shared" si="207"/>
        <v/>
      </c>
      <c r="AE138" s="121" t="str">
        <f t="shared" si="208"/>
        <v/>
      </c>
      <c r="AF138" s="119" t="str">
        <f>IFERROR(IF(AND(U137="Impacto",U138="Impacto"),(AF137-(+AF137*X138)),IF(AND(U137="Probabilidad",U138="Impacto"),(AF136-(+AF136*X138)),IF(U138="Probabilidad",AF137,""))),"")</f>
        <v/>
      </c>
      <c r="AG138" s="122" t="str">
        <f t="shared" si="209"/>
        <v/>
      </c>
      <c r="AH138" s="123"/>
      <c r="AI138" s="114"/>
      <c r="AJ138" s="124"/>
      <c r="AK138" s="124"/>
      <c r="AL138" s="125"/>
      <c r="AM138" s="349"/>
      <c r="AN138" s="286"/>
      <c r="AO138" s="286"/>
    </row>
    <row r="139" spans="1:41" ht="18" customHeight="1" x14ac:dyDescent="0.2">
      <c r="A139" s="251"/>
      <c r="B139" s="253"/>
      <c r="C139" s="253"/>
      <c r="D139" s="250"/>
      <c r="E139" s="250"/>
      <c r="F139" s="411"/>
      <c r="G139" s="253"/>
      <c r="H139" s="253"/>
      <c r="I139" s="253"/>
      <c r="J139" s="253"/>
      <c r="K139" s="275"/>
      <c r="L139" s="276"/>
      <c r="M139" s="277"/>
      <c r="N139" s="274"/>
      <c r="O139" s="277">
        <f>IF(NOT(ISERROR(MATCH(N139,_xlfn.ANCHORARRAY(D150),0))),M152&amp;"Por favor no seleccionar los criterios de impacto",N139)</f>
        <v>0</v>
      </c>
      <c r="P139" s="276"/>
      <c r="Q139" s="277"/>
      <c r="R139" s="280"/>
      <c r="S139" s="146">
        <v>4</v>
      </c>
      <c r="T139" s="115"/>
      <c r="U139" s="117" t="str">
        <f t="shared" si="202"/>
        <v/>
      </c>
      <c r="V139" s="118"/>
      <c r="W139" s="118"/>
      <c r="X139" s="119" t="str">
        <f t="shared" si="205"/>
        <v/>
      </c>
      <c r="Y139" s="118"/>
      <c r="Z139" s="118"/>
      <c r="AA139" s="118"/>
      <c r="AB139" s="120" t="str">
        <f t="shared" ref="AB139:AB141" si="210">IFERROR(IF(AND(U138="Probabilidad",U139="Probabilidad"),(AD138-(+AD138*X139)),IF(AND(U138="Impacto",U139="Probabilidad"),(AD137-(+AD137*X139)),IF(U139="Impacto",AD138,""))),"")</f>
        <v/>
      </c>
      <c r="AC139" s="121" t="str">
        <f t="shared" si="206"/>
        <v/>
      </c>
      <c r="AD139" s="119" t="str">
        <f t="shared" si="207"/>
        <v/>
      </c>
      <c r="AE139" s="121" t="str">
        <f t="shared" si="208"/>
        <v/>
      </c>
      <c r="AF139" s="119" t="str">
        <f t="shared" ref="AF139:AF141" si="211">IFERROR(IF(AND(U138="Impacto",U139="Impacto"),(AF138-(+AF138*X139)),IF(AND(U138="Probabilidad",U139="Impacto"),(AF137-(+AF137*X139)),IF(U139="Probabilidad",AF138,""))),"")</f>
        <v/>
      </c>
      <c r="AG139" s="122" t="str">
        <f>IFERROR(IF(OR(AND(AC139="Muy Baja",AE139="Leve"),AND(AC139="Muy Baja",AE139="Menor"),AND(AC139="Baja",AE139="Leve")),"Bajo",IF(OR(AND(AC139="Muy baja",AE139="Moderado"),AND(AC139="Baja",AE139="Menor"),AND(AC139="Baja",AE139="Moderado"),AND(AC139="Media",AE139="Leve"),AND(AC139="Media",AE139="Menor"),AND(AC139="Media",AE139="Moderado"),AND(AC139="Alta",AE139="Leve"),AND(AC139="Alta",AE139="Menor")),"Moderado",IF(OR(AND(AC139="Muy Baja",AE139="Mayor"),AND(AC139="Baja",AE139="Mayor"),AND(AC139="Media",AE139="Mayor"),AND(AC139="Alta",AE139="Moderado"),AND(AC139="Alta",AE139="Mayor"),AND(AC139="Muy Alta",AE139="Leve"),AND(AC139="Muy Alta",AE139="Menor"),AND(AC139="Muy Alta",AE139="Moderado"),AND(AC139="Muy Alta",AE139="Mayor")),"Alto",IF(OR(AND(AC139="Muy Baja",AE139="Catastrófico"),AND(AC139="Baja",AE139="Catastrófico"),AND(AC139="Media",AE139="Catastrófico"),AND(AC139="Alta",AE139="Catastrófico"),AND(AC139="Muy Alta",AE139="Catastrófico")),"Extremo","")))),"")</f>
        <v/>
      </c>
      <c r="AH139" s="123"/>
      <c r="AI139" s="114"/>
      <c r="AJ139" s="124"/>
      <c r="AK139" s="124"/>
      <c r="AL139" s="125"/>
      <c r="AM139" s="350"/>
      <c r="AN139" s="287"/>
      <c r="AO139" s="287"/>
    </row>
    <row r="140" spans="1:41" ht="18" customHeight="1" x14ac:dyDescent="0.2">
      <c r="A140" s="251"/>
      <c r="B140" s="253"/>
      <c r="C140" s="253"/>
      <c r="D140" s="250"/>
      <c r="E140" s="250"/>
      <c r="F140" s="411"/>
      <c r="G140" s="253"/>
      <c r="H140" s="253"/>
      <c r="I140" s="253"/>
      <c r="J140" s="253"/>
      <c r="K140" s="275"/>
      <c r="L140" s="276"/>
      <c r="M140" s="277"/>
      <c r="N140" s="274"/>
      <c r="O140" s="277">
        <f>IF(NOT(ISERROR(MATCH(N140,_xlfn.ANCHORARRAY(D151),0))),M153&amp;"Por favor no seleccionar los criterios de impacto",N140)</f>
        <v>0</v>
      </c>
      <c r="P140" s="276"/>
      <c r="Q140" s="277"/>
      <c r="R140" s="280"/>
      <c r="S140" s="146">
        <v>5</v>
      </c>
      <c r="T140" s="115"/>
      <c r="U140" s="117" t="str">
        <f t="shared" si="202"/>
        <v/>
      </c>
      <c r="V140" s="118"/>
      <c r="W140" s="118"/>
      <c r="X140" s="119" t="str">
        <f t="shared" si="205"/>
        <v/>
      </c>
      <c r="Y140" s="118"/>
      <c r="Z140" s="118"/>
      <c r="AA140" s="118"/>
      <c r="AB140" s="120" t="str">
        <f t="shared" si="210"/>
        <v/>
      </c>
      <c r="AC140" s="121" t="str">
        <f t="shared" si="206"/>
        <v/>
      </c>
      <c r="AD140" s="119" t="str">
        <f t="shared" si="207"/>
        <v/>
      </c>
      <c r="AE140" s="121" t="str">
        <f t="shared" si="208"/>
        <v/>
      </c>
      <c r="AF140" s="119" t="str">
        <f t="shared" si="211"/>
        <v/>
      </c>
      <c r="AG140" s="122" t="str">
        <f t="shared" si="209"/>
        <v/>
      </c>
      <c r="AH140" s="123"/>
      <c r="AI140" s="114"/>
      <c r="AJ140" s="124"/>
      <c r="AK140" s="124"/>
      <c r="AL140" s="125"/>
      <c r="AM140" s="349"/>
      <c r="AN140" s="286"/>
      <c r="AO140" s="286"/>
    </row>
    <row r="141" spans="1:41" ht="18" customHeight="1" x14ac:dyDescent="0.2">
      <c r="A141" s="251"/>
      <c r="B141" s="253"/>
      <c r="C141" s="253"/>
      <c r="D141" s="247"/>
      <c r="E141" s="247"/>
      <c r="F141" s="412"/>
      <c r="G141" s="253"/>
      <c r="H141" s="253"/>
      <c r="I141" s="253"/>
      <c r="J141" s="253"/>
      <c r="K141" s="275"/>
      <c r="L141" s="276"/>
      <c r="M141" s="277"/>
      <c r="N141" s="274"/>
      <c r="O141" s="277">
        <f>IF(NOT(ISERROR(MATCH(N141,_xlfn.ANCHORARRAY(D152),0))),M154&amp;"Por favor no seleccionar los criterios de impacto",N141)</f>
        <v>0</v>
      </c>
      <c r="P141" s="276"/>
      <c r="Q141" s="277"/>
      <c r="R141" s="280"/>
      <c r="S141" s="146">
        <v>6</v>
      </c>
      <c r="T141" s="115"/>
      <c r="U141" s="117" t="str">
        <f t="shared" si="202"/>
        <v/>
      </c>
      <c r="V141" s="118"/>
      <c r="W141" s="118"/>
      <c r="X141" s="119" t="str">
        <f t="shared" si="205"/>
        <v/>
      </c>
      <c r="Y141" s="118"/>
      <c r="Z141" s="118"/>
      <c r="AA141" s="118"/>
      <c r="AB141" s="120" t="str">
        <f t="shared" si="210"/>
        <v/>
      </c>
      <c r="AC141" s="121" t="str">
        <f t="shared" si="206"/>
        <v/>
      </c>
      <c r="AD141" s="119" t="str">
        <f t="shared" si="207"/>
        <v/>
      </c>
      <c r="AE141" s="121" t="str">
        <f t="shared" si="208"/>
        <v/>
      </c>
      <c r="AF141" s="119" t="str">
        <f t="shared" si="211"/>
        <v/>
      </c>
      <c r="AG141" s="122" t="str">
        <f t="shared" si="209"/>
        <v/>
      </c>
      <c r="AH141" s="123"/>
      <c r="AI141" s="114"/>
      <c r="AJ141" s="124"/>
      <c r="AK141" s="124"/>
      <c r="AL141" s="125"/>
      <c r="AM141" s="350"/>
      <c r="AN141" s="287"/>
      <c r="AO141" s="287"/>
    </row>
    <row r="142" spans="1:41" ht="55.15" customHeight="1" x14ac:dyDescent="0.2">
      <c r="A142" s="251">
        <v>23</v>
      </c>
      <c r="B142" s="253" t="s">
        <v>353</v>
      </c>
      <c r="C142" s="253" t="s">
        <v>85</v>
      </c>
      <c r="D142" s="253" t="s">
        <v>367</v>
      </c>
      <c r="E142" s="246" t="s">
        <v>368</v>
      </c>
      <c r="F142" s="410" t="s">
        <v>369</v>
      </c>
      <c r="G142" s="253" t="s">
        <v>89</v>
      </c>
      <c r="H142" s="253" t="s">
        <v>90</v>
      </c>
      <c r="I142" s="253" t="s">
        <v>142</v>
      </c>
      <c r="J142" s="253"/>
      <c r="K142" s="275">
        <v>50</v>
      </c>
      <c r="L142" s="276" t="str">
        <f>IF(K142&lt;=0,"",IF(K142&lt;=2,"Muy Baja",IF(K142&lt;=24,"Baja",IF(K142&lt;=500,"Media",IF(K142&lt;=5000,"Alta","Muy Alta")))))</f>
        <v>Media</v>
      </c>
      <c r="M142" s="277">
        <f>IF(L142="","",IF(L142="Muy Baja",0.2,IF(L142="Baja",0.4,IF(L142="Media",0.6,IF(L142="Alta",0.8,IF(L142="Muy Alta",1,))))))</f>
        <v>0.6</v>
      </c>
      <c r="N142" s="274" t="s">
        <v>370</v>
      </c>
      <c r="O142" s="277" t="str">
        <f>IF(NOT(ISERROR(MATCH(N142,'[7]Tabla Impacto'!$B$222:$B$224,0))),'[7]Tabla Impacto'!$F$224&amp;"Por favor no seleccionar los criterios de impacto(Afectación Económica o presupuestal y Pérdida Reputacional)",N142)</f>
        <v xml:space="preserve">     Entre 650 y 1300 SMLMV </v>
      </c>
      <c r="P142" s="276" t="str">
        <f>IF(OR(O142='[7]Tabla Impacto'!$C$12,O142='[7]Tabla Impacto'!$D$12),"Leve",IF(OR(O142='[7]Tabla Impacto'!$C$13,O142='[7]Tabla Impacto'!$D$13),"Menor",IF(OR(O142='[7]Tabla Impacto'!$C$14,O142='[7]Tabla Impacto'!$D$14),"Moderado",IF(OR(O142='[7]Tabla Impacto'!$C$15,O142='[7]Tabla Impacto'!$D$15),"Mayor",IF(OR(O142='[7]Tabla Impacto'!$C$16,O142='[7]Tabla Impacto'!$D$16),"Catastrófico","")))))</f>
        <v>Moderado</v>
      </c>
      <c r="Q142" s="277">
        <f>IF(P142="","",IF(P142="Leve",0.2,IF(P142="Menor",0.4,IF(P142="Moderado",0.6,IF(P142="Mayor",0.8,IF(P142="Catastrófico",1,))))))</f>
        <v>0.6</v>
      </c>
      <c r="R142" s="280" t="str">
        <f>IF(OR(AND(L142="Muy Baja",P142="Leve"),AND(L142="Muy Baja",P142="Menor"),AND(L142="Baja",P142="Leve")),"Bajo",IF(OR(AND(L142="Muy baja",P142="Moderado"),AND(L142="Baja",P142="Menor"),AND(L142="Baja",P142="Moderado"),AND(L142="Media",P142="Leve"),AND(L142="Media",P142="Menor"),AND(L142="Media",P142="Moderado"),AND(L142="Alta",P142="Leve"),AND(L142="Alta",P142="Menor")),"Moderado",IF(OR(AND(L142="Muy Baja",P142="Mayor"),AND(L142="Baja",P142="Mayor"),AND(L142="Media",P142="Mayor"),AND(L142="Alta",P142="Moderado"),AND(L142="Alta",P142="Mayor"),AND(L142="Muy Alta",P142="Leve"),AND(L142="Muy Alta",P142="Menor"),AND(L142="Muy Alta",P142="Moderado"),AND(L142="Muy Alta",P142="Mayor")),"Alto",IF(OR(AND(L142="Muy Baja",P142="Catastrófico"),AND(L142="Baja",P142="Catastrófico"),AND(L142="Media",P142="Catastrófico"),AND(L142="Alta",P142="Catastrófico"),AND(L142="Muy Alta",P142="Catastrófico")),"Extremo",""))))</f>
        <v>Moderado</v>
      </c>
      <c r="S142" s="146">
        <v>1</v>
      </c>
      <c r="T142" s="115" t="s">
        <v>371</v>
      </c>
      <c r="U142" s="117" t="str">
        <f>IF(OR(V142="Preventivo",V142="Detectivo"),"Probabilidad",IF(V142="Correctivo","Impacto",""))</f>
        <v>Probabilidad</v>
      </c>
      <c r="V142" s="118" t="s">
        <v>108</v>
      </c>
      <c r="W142" s="118" t="s">
        <v>96</v>
      </c>
      <c r="X142" s="119" t="str">
        <f>IF(AND(V142="Preventivo",W142="Automático"),"50%",IF(AND(V142="Preventivo",W142="Manual"),"40%",IF(AND(V142="Detectivo",W142="Automático"),"40%",IF(AND(V142="Detectivo",W142="Manual"),"30%",IF(AND(V142="Correctivo",W142="Automático"),"35%",IF(AND(V142="Correctivo",W142="Manual"),"25%",""))))))</f>
        <v>30%</v>
      </c>
      <c r="Y142" s="118" t="s">
        <v>97</v>
      </c>
      <c r="Z142" s="118" t="s">
        <v>98</v>
      </c>
      <c r="AA142" s="118" t="s">
        <v>99</v>
      </c>
      <c r="AB142" s="120">
        <f>IFERROR(IF(U142="Probabilidad",(M142-(+M142*X142)),IF(U142="Impacto",M142,"")),"")</f>
        <v>0.42</v>
      </c>
      <c r="AC142" s="121" t="str">
        <f>IFERROR(IF(AB142="","",IF(AB142&lt;=0.2,"Muy Baja",IF(AB142&lt;=0.4,"Baja",IF(AB142&lt;=0.6,"Media",IF(AB142&lt;=0.8,"Alta","Muy Alta"))))),"")</f>
        <v>Media</v>
      </c>
      <c r="AD142" s="119">
        <f>+AB142</f>
        <v>0.42</v>
      </c>
      <c r="AE142" s="121" t="str">
        <f>IFERROR(IF(AF142="","",IF(AF142&lt;=0.2,"Leve",IF(AF142&lt;=0.4,"Menor",IF(AF142&lt;=0.6,"Moderado",IF(AF142&lt;=0.8,"Mayor","Catastrófico"))))),"")</f>
        <v>Moderado</v>
      </c>
      <c r="AF142" s="119">
        <f t="shared" ref="AF142" si="212">IFERROR(IF(U142="Impacto",(Q142-(+Q142*X142)),IF(U142="Probabilidad",Q142,"")),"")</f>
        <v>0.6</v>
      </c>
      <c r="AG142" s="122" t="str">
        <f>IFERROR(IF(OR(AND(AC142="Muy Baja",AE142="Leve"),AND(AC142="Muy Baja",AE142="Menor"),AND(AC142="Baja",AE142="Leve")),"Bajo",IF(OR(AND(AC142="Muy baja",AE142="Moderado"),AND(AC142="Baja",AE142="Menor"),AND(AC142="Baja",AE142="Moderado"),AND(AC142="Media",AE142="Leve"),AND(AC142="Media",AE142="Menor"),AND(AC142="Media",AE142="Moderado"),AND(AC142="Alta",AE142="Leve"),AND(AC142="Alta",AE142="Menor")),"Moderado",IF(OR(AND(AC142="Muy Baja",AE142="Mayor"),AND(AC142="Baja",AE142="Mayor"),AND(AC142="Media",AE142="Mayor"),AND(AC142="Alta",AE142="Moderado"),AND(AC142="Alta",AE142="Mayor"),AND(AC142="Muy Alta",AE142="Leve"),AND(AC142="Muy Alta",AE142="Menor"),AND(AC142="Muy Alta",AE142="Moderado"),AND(AC142="Muy Alta",AE142="Mayor")),"Alto",IF(OR(AND(AC142="Muy Baja",AE142="Catastrófico"),AND(AC142="Baja",AE142="Catastrófico"),AND(AC142="Media",AE142="Catastrófico"),AND(AC142="Alta",AE142="Catastrófico"),AND(AC142="Muy Alta",AE142="Catastrófico")),"Extremo","")))),"")</f>
        <v>Moderado</v>
      </c>
      <c r="AH142" s="123" t="s">
        <v>110</v>
      </c>
      <c r="AI142" s="246" t="s">
        <v>372</v>
      </c>
      <c r="AJ142" s="246" t="s">
        <v>373</v>
      </c>
      <c r="AK142" s="246" t="s">
        <v>374</v>
      </c>
      <c r="AL142" s="351" t="s">
        <v>375</v>
      </c>
      <c r="AM142" s="289" t="s">
        <v>376</v>
      </c>
      <c r="AN142" s="286" t="s">
        <v>377</v>
      </c>
      <c r="AO142" s="286" t="s">
        <v>373</v>
      </c>
    </row>
    <row r="143" spans="1:41" ht="55.15" customHeight="1" x14ac:dyDescent="0.2">
      <c r="A143" s="251"/>
      <c r="B143" s="253"/>
      <c r="C143" s="253"/>
      <c r="D143" s="253"/>
      <c r="E143" s="250"/>
      <c r="F143" s="411"/>
      <c r="G143" s="253"/>
      <c r="H143" s="253"/>
      <c r="I143" s="253"/>
      <c r="J143" s="253"/>
      <c r="K143" s="275"/>
      <c r="L143" s="276"/>
      <c r="M143" s="277"/>
      <c r="N143" s="274"/>
      <c r="O143" s="277">
        <f t="shared" ref="O143" si="213">IF(NOT(ISERROR(MATCH(N143,_xlfn.ANCHORARRAY(D154),0))),M156&amp;"Por favor no seleccionar los criterios de impacto",N143)</f>
        <v>0</v>
      </c>
      <c r="P143" s="276"/>
      <c r="Q143" s="277"/>
      <c r="R143" s="280"/>
      <c r="S143" s="146">
        <v>2</v>
      </c>
      <c r="T143" s="115" t="s">
        <v>378</v>
      </c>
      <c r="U143" s="117" t="str">
        <f>IF(OR(V143="Preventivo",V143="Detectivo"),"Probabilidad",IF(V143="Correctivo","Impacto",""))</f>
        <v>Impacto</v>
      </c>
      <c r="V143" s="118" t="s">
        <v>186</v>
      </c>
      <c r="W143" s="118" t="s">
        <v>96</v>
      </c>
      <c r="X143" s="119" t="str">
        <f t="shared" ref="X143:X147" si="214">IF(AND(V143="Preventivo",W143="Automático"),"50%",IF(AND(V143="Preventivo",W143="Manual"),"40%",IF(AND(V143="Detectivo",W143="Automático"),"40%",IF(AND(V143="Detectivo",W143="Manual"),"30%",IF(AND(V143="Correctivo",W143="Automático"),"35%",IF(AND(V143="Correctivo",W143="Manual"),"25%",""))))))</f>
        <v>25%</v>
      </c>
      <c r="Y143" s="118" t="s">
        <v>97</v>
      </c>
      <c r="Z143" s="118" t="s">
        <v>366</v>
      </c>
      <c r="AA143" s="118" t="s">
        <v>99</v>
      </c>
      <c r="AB143" s="120">
        <f>IFERROR(IF(AND(U142="Probabilidad",U143="Probabilidad"),(AD142-(+AD142*X143)),IF(U143="Probabilidad",(M142-(+M142*X143)),IF(U143="Impacto",AD142,""))),"")</f>
        <v>0.42</v>
      </c>
      <c r="AC143" s="121" t="str">
        <f t="shared" ref="AC143:AC153" si="215">IFERROR(IF(AB143="","",IF(AB143&lt;=0.2,"Muy Baja",IF(AB143&lt;=0.4,"Baja",IF(AB143&lt;=0.6,"Media",IF(AB143&lt;=0.8,"Alta","Muy Alta"))))),"")</f>
        <v>Media</v>
      </c>
      <c r="AD143" s="119">
        <f t="shared" ref="AD143:AD147" si="216">+AB143</f>
        <v>0.42</v>
      </c>
      <c r="AE143" s="121" t="str">
        <f t="shared" ref="AE143:AE153" si="217">IFERROR(IF(AF143="","",IF(AF143&lt;=0.2,"Leve",IF(AF143&lt;=0.4,"Menor",IF(AF143&lt;=0.6,"Moderado",IF(AF143&lt;=0.8,"Mayor","Catastrófico"))))),"")</f>
        <v>Leve</v>
      </c>
      <c r="AF143" s="119">
        <f t="shared" ref="AF143" si="218">IFERROR(IF(AND(U142="Impacto",U143="Impacto"),(AF142-(+AF142*X143)),IF(U143="Impacto",($R$13-(+$R$13*X143)),IF(U143="Probabilidad",AF142,""))),"")</f>
        <v>0</v>
      </c>
      <c r="AG143" s="122" t="str">
        <f t="shared" ref="AG143:AG144" si="219">IFERROR(IF(OR(AND(AC143="Muy Baja",AE143="Leve"),AND(AC143="Muy Baja",AE143="Menor"),AND(AC143="Baja",AE143="Leve")),"Bajo",IF(OR(AND(AC143="Muy baja",AE143="Moderado"),AND(AC143="Baja",AE143="Menor"),AND(AC143="Baja",AE143="Moderado"),AND(AC143="Media",AE143="Leve"),AND(AC143="Media",AE143="Menor"),AND(AC143="Media",AE143="Moderado"),AND(AC143="Alta",AE143="Leve"),AND(AC143="Alta",AE143="Menor")),"Moderado",IF(OR(AND(AC143="Muy Baja",AE143="Mayor"),AND(AC143="Baja",AE143="Mayor"),AND(AC143="Media",AE143="Mayor"),AND(AC143="Alta",AE143="Moderado"),AND(AC143="Alta",AE143="Mayor"),AND(AC143="Muy Alta",AE143="Leve"),AND(AC143="Muy Alta",AE143="Menor"),AND(AC143="Muy Alta",AE143="Moderado"),AND(AC143="Muy Alta",AE143="Mayor")),"Alto",IF(OR(AND(AC143="Muy Baja",AE143="Catastrófico"),AND(AC143="Baja",AE143="Catastrófico"),AND(AC143="Media",AE143="Catastrófico"),AND(AC143="Alta",AE143="Catastrófico"),AND(AC143="Muy Alta",AE143="Catastrófico")),"Extremo","")))),"")</f>
        <v>Moderado</v>
      </c>
      <c r="AH143" s="123" t="s">
        <v>110</v>
      </c>
      <c r="AI143" s="247"/>
      <c r="AJ143" s="247"/>
      <c r="AK143" s="247"/>
      <c r="AL143" s="352"/>
      <c r="AM143" s="290"/>
      <c r="AN143" s="287"/>
      <c r="AO143" s="287"/>
    </row>
    <row r="144" spans="1:41" ht="18" customHeight="1" x14ac:dyDescent="0.2">
      <c r="A144" s="251"/>
      <c r="B144" s="253"/>
      <c r="C144" s="253"/>
      <c r="D144" s="253"/>
      <c r="E144" s="250"/>
      <c r="F144" s="411"/>
      <c r="G144" s="253"/>
      <c r="H144" s="253"/>
      <c r="I144" s="253"/>
      <c r="J144" s="253"/>
      <c r="K144" s="275"/>
      <c r="L144" s="276"/>
      <c r="M144" s="277"/>
      <c r="N144" s="274"/>
      <c r="O144" s="277">
        <f>IF(NOT(ISERROR(MATCH(N144,_xlfn.ANCHORARRAY(D155),0))),M158&amp;"Por favor no seleccionar los criterios de impacto",N144)</f>
        <v>0</v>
      </c>
      <c r="P144" s="276"/>
      <c r="Q144" s="277"/>
      <c r="R144" s="280"/>
      <c r="S144" s="146">
        <v>3</v>
      </c>
      <c r="T144" s="116"/>
      <c r="U144" s="117" t="str">
        <f>IF(OR(V144="Preventivo",V144="Detectivo"),"Probabilidad",IF(V144="Correctivo","Impacto",""))</f>
        <v/>
      </c>
      <c r="V144" s="118"/>
      <c r="W144" s="118"/>
      <c r="X144" s="119" t="str">
        <f t="shared" si="214"/>
        <v/>
      </c>
      <c r="Y144" s="118"/>
      <c r="Z144" s="118"/>
      <c r="AA144" s="118"/>
      <c r="AB144" s="120" t="str">
        <f>IFERROR(IF(AND(U143="Probabilidad",U144="Probabilidad"),(AD143-(+AD143*X144)),IF(AND(U143="Impacto",U144="Probabilidad"),(AD142-(+AD142*X144)),IF(U144="Impacto",AD143,""))),"")</f>
        <v/>
      </c>
      <c r="AC144" s="121" t="str">
        <f t="shared" si="215"/>
        <v/>
      </c>
      <c r="AD144" s="119" t="str">
        <f t="shared" si="216"/>
        <v/>
      </c>
      <c r="AE144" s="121" t="str">
        <f t="shared" si="217"/>
        <v/>
      </c>
      <c r="AF144" s="119" t="str">
        <f t="shared" ref="AF144:AF153" si="220">IFERROR(IF(AND(U143="Impacto",U144="Impacto"),(AF143-(+AF143*X144)),IF(AND(U143="Probabilidad",U144="Impacto"),(AF142-(+AF142*X144)),IF(U144="Probabilidad",AF143,""))),"")</f>
        <v/>
      </c>
      <c r="AG144" s="122" t="str">
        <f t="shared" si="219"/>
        <v/>
      </c>
      <c r="AH144" s="123"/>
      <c r="AI144" s="114"/>
      <c r="AJ144" s="124"/>
      <c r="AK144" s="124"/>
      <c r="AL144" s="125"/>
      <c r="AM144" s="289"/>
      <c r="AN144" s="286"/>
      <c r="AO144" s="286"/>
    </row>
    <row r="145" spans="1:41" ht="18" customHeight="1" x14ac:dyDescent="0.2">
      <c r="A145" s="251"/>
      <c r="B145" s="253"/>
      <c r="C145" s="253"/>
      <c r="D145" s="253"/>
      <c r="E145" s="250"/>
      <c r="F145" s="411"/>
      <c r="G145" s="253"/>
      <c r="H145" s="253"/>
      <c r="I145" s="253"/>
      <c r="J145" s="253"/>
      <c r="K145" s="275"/>
      <c r="L145" s="276"/>
      <c r="M145" s="277"/>
      <c r="N145" s="274"/>
      <c r="O145" s="277">
        <f>IF(NOT(ISERROR(MATCH(N145,_xlfn.ANCHORARRAY(D156),0))),M159&amp;"Por favor no seleccionar los criterios de impacto",N145)</f>
        <v>0</v>
      </c>
      <c r="P145" s="276"/>
      <c r="Q145" s="277"/>
      <c r="R145" s="280"/>
      <c r="S145" s="146">
        <v>4</v>
      </c>
      <c r="T145" s="115"/>
      <c r="U145" s="117" t="str">
        <f t="shared" ref="U145:U147" si="221">IF(OR(V145="Preventivo",V145="Detectivo"),"Probabilidad",IF(V145="Correctivo","Impacto",""))</f>
        <v/>
      </c>
      <c r="V145" s="118"/>
      <c r="W145" s="118"/>
      <c r="X145" s="119" t="str">
        <f t="shared" si="214"/>
        <v/>
      </c>
      <c r="Y145" s="118"/>
      <c r="Z145" s="118"/>
      <c r="AA145" s="118"/>
      <c r="AB145" s="120" t="str">
        <f t="shared" ref="AB145:AB147" si="222">IFERROR(IF(AND(U144="Probabilidad",U145="Probabilidad"),(AD144-(+AD144*X145)),IF(AND(U144="Impacto",U145="Probabilidad"),(AD143-(+AD143*X145)),IF(U145="Impacto",AD144,""))),"")</f>
        <v/>
      </c>
      <c r="AC145" s="121" t="str">
        <f t="shared" si="215"/>
        <v/>
      </c>
      <c r="AD145" s="119" t="str">
        <f t="shared" si="216"/>
        <v/>
      </c>
      <c r="AE145" s="121" t="str">
        <f t="shared" si="217"/>
        <v/>
      </c>
      <c r="AF145" s="119" t="str">
        <f t="shared" si="220"/>
        <v/>
      </c>
      <c r="AG145" s="122" t="str">
        <f>IFERROR(IF(OR(AND(AC145="Muy Baja",AE145="Leve"),AND(AC145="Muy Baja",AE145="Menor"),AND(AC145="Baja",AE145="Leve")),"Bajo",IF(OR(AND(AC145="Muy baja",AE145="Moderado"),AND(AC145="Baja",AE145="Menor"),AND(AC145="Baja",AE145="Moderado"),AND(AC145="Media",AE145="Leve"),AND(AC145="Media",AE145="Menor"),AND(AC145="Media",AE145="Moderado"),AND(AC145="Alta",AE145="Leve"),AND(AC145="Alta",AE145="Menor")),"Moderado",IF(OR(AND(AC145="Muy Baja",AE145="Mayor"),AND(AC145="Baja",AE145="Mayor"),AND(AC145="Media",AE145="Mayor"),AND(AC145="Alta",AE145="Moderado"),AND(AC145="Alta",AE145="Mayor"),AND(AC145="Muy Alta",AE145="Leve"),AND(AC145="Muy Alta",AE145="Menor"),AND(AC145="Muy Alta",AE145="Moderado"),AND(AC145="Muy Alta",AE145="Mayor")),"Alto",IF(OR(AND(AC145="Muy Baja",AE145="Catastrófico"),AND(AC145="Baja",AE145="Catastrófico"),AND(AC145="Media",AE145="Catastrófico"),AND(AC145="Alta",AE145="Catastrófico"),AND(AC145="Muy Alta",AE145="Catastrófico")),"Extremo","")))),"")</f>
        <v/>
      </c>
      <c r="AH145" s="123"/>
      <c r="AI145" s="114"/>
      <c r="AJ145" s="124"/>
      <c r="AK145" s="124"/>
      <c r="AL145" s="125"/>
      <c r="AM145" s="290"/>
      <c r="AN145" s="287"/>
      <c r="AO145" s="287"/>
    </row>
    <row r="146" spans="1:41" ht="18" customHeight="1" x14ac:dyDescent="0.2">
      <c r="A146" s="251"/>
      <c r="B146" s="253"/>
      <c r="C146" s="253"/>
      <c r="D146" s="253"/>
      <c r="E146" s="250"/>
      <c r="F146" s="411"/>
      <c r="G146" s="253"/>
      <c r="H146" s="253"/>
      <c r="I146" s="253"/>
      <c r="J146" s="253"/>
      <c r="K146" s="275"/>
      <c r="L146" s="276"/>
      <c r="M146" s="277"/>
      <c r="N146" s="274"/>
      <c r="O146" s="277">
        <f>IF(NOT(ISERROR(MATCH(N146,_xlfn.ANCHORARRAY(D158),0))),M160&amp;"Por favor no seleccionar los criterios de impacto",N146)</f>
        <v>0</v>
      </c>
      <c r="P146" s="276"/>
      <c r="Q146" s="277"/>
      <c r="R146" s="280"/>
      <c r="S146" s="146">
        <v>5</v>
      </c>
      <c r="T146" s="115"/>
      <c r="U146" s="117" t="str">
        <f t="shared" si="221"/>
        <v/>
      </c>
      <c r="V146" s="118"/>
      <c r="W146" s="118"/>
      <c r="X146" s="119" t="str">
        <f t="shared" si="214"/>
        <v/>
      </c>
      <c r="Y146" s="118"/>
      <c r="Z146" s="118"/>
      <c r="AA146" s="118"/>
      <c r="AB146" s="120" t="str">
        <f t="shared" si="222"/>
        <v/>
      </c>
      <c r="AC146" s="121" t="str">
        <f>IFERROR(IF(AB146="","",IF(AB146&lt;=0.2,"Muy Baja",IF(AB146&lt;=0.4,"Baja",IF(AB146&lt;=0.6,"Media",IF(AB146&lt;=0.8,"Alta","Muy Alta"))))),"")</f>
        <v/>
      </c>
      <c r="AD146" s="119" t="str">
        <f t="shared" si="216"/>
        <v/>
      </c>
      <c r="AE146" s="121" t="str">
        <f t="shared" si="217"/>
        <v/>
      </c>
      <c r="AF146" s="119" t="str">
        <f t="shared" si="220"/>
        <v/>
      </c>
      <c r="AG146" s="122" t="str">
        <f t="shared" ref="AG146:AG147" si="223">IFERROR(IF(OR(AND(AC146="Muy Baja",AE146="Leve"),AND(AC146="Muy Baja",AE146="Menor"),AND(AC146="Baja",AE146="Leve")),"Bajo",IF(OR(AND(AC146="Muy baja",AE146="Moderado"),AND(AC146="Baja",AE146="Menor"),AND(AC146="Baja",AE146="Moderado"),AND(AC146="Media",AE146="Leve"),AND(AC146="Media",AE146="Menor"),AND(AC146="Media",AE146="Moderado"),AND(AC146="Alta",AE146="Leve"),AND(AC146="Alta",AE146="Menor")),"Moderado",IF(OR(AND(AC146="Muy Baja",AE146="Mayor"),AND(AC146="Baja",AE146="Mayor"),AND(AC146="Media",AE146="Mayor"),AND(AC146="Alta",AE146="Moderado"),AND(AC146="Alta",AE146="Mayor"),AND(AC146="Muy Alta",AE146="Leve"),AND(AC146="Muy Alta",AE146="Menor"),AND(AC146="Muy Alta",AE146="Moderado"),AND(AC146="Muy Alta",AE146="Mayor")),"Alto",IF(OR(AND(AC146="Muy Baja",AE146="Catastrófico"),AND(AC146="Baja",AE146="Catastrófico"),AND(AC146="Media",AE146="Catastrófico"),AND(AC146="Alta",AE146="Catastrófico"),AND(AC146="Muy Alta",AE146="Catastrófico")),"Extremo","")))),"")</f>
        <v/>
      </c>
      <c r="AH146" s="123"/>
      <c r="AI146" s="114"/>
      <c r="AJ146" s="124"/>
      <c r="AK146" s="124"/>
      <c r="AL146" s="125"/>
      <c r="AM146" s="289"/>
      <c r="AN146" s="286"/>
      <c r="AO146" s="286"/>
    </row>
    <row r="147" spans="1:41" ht="18" customHeight="1" x14ac:dyDescent="0.2">
      <c r="A147" s="251"/>
      <c r="B147" s="253"/>
      <c r="C147" s="253"/>
      <c r="D147" s="253"/>
      <c r="E147" s="247"/>
      <c r="F147" s="412"/>
      <c r="G147" s="253"/>
      <c r="H147" s="253"/>
      <c r="I147" s="253"/>
      <c r="J147" s="253"/>
      <c r="K147" s="275"/>
      <c r="L147" s="276"/>
      <c r="M147" s="277"/>
      <c r="N147" s="274"/>
      <c r="O147" s="277">
        <f>IF(NOT(ISERROR(MATCH(N147,_xlfn.ANCHORARRAY(D159),0))),M161&amp;"Por favor no seleccionar los criterios de impacto",N147)</f>
        <v>0</v>
      </c>
      <c r="P147" s="276"/>
      <c r="Q147" s="277"/>
      <c r="R147" s="280"/>
      <c r="S147" s="146">
        <v>6</v>
      </c>
      <c r="T147" s="115"/>
      <c r="U147" s="117" t="str">
        <f t="shared" si="221"/>
        <v/>
      </c>
      <c r="V147" s="118"/>
      <c r="W147" s="118"/>
      <c r="X147" s="119" t="str">
        <f t="shared" si="214"/>
        <v/>
      </c>
      <c r="Y147" s="118"/>
      <c r="Z147" s="118"/>
      <c r="AA147" s="118"/>
      <c r="AB147" s="120" t="str">
        <f t="shared" si="222"/>
        <v/>
      </c>
      <c r="AC147" s="121" t="str">
        <f t="shared" si="215"/>
        <v/>
      </c>
      <c r="AD147" s="119" t="str">
        <f t="shared" si="216"/>
        <v/>
      </c>
      <c r="AE147" s="121" t="str">
        <f t="shared" si="217"/>
        <v/>
      </c>
      <c r="AF147" s="119" t="str">
        <f t="shared" si="220"/>
        <v/>
      </c>
      <c r="AG147" s="122" t="str">
        <f t="shared" si="223"/>
        <v/>
      </c>
      <c r="AH147" s="123"/>
      <c r="AI147" s="114"/>
      <c r="AJ147" s="124"/>
      <c r="AK147" s="124"/>
      <c r="AL147" s="125"/>
      <c r="AM147" s="290"/>
      <c r="AN147" s="287"/>
      <c r="AO147" s="287"/>
    </row>
    <row r="148" spans="1:41" ht="42.6" customHeight="1" x14ac:dyDescent="0.2">
      <c r="A148" s="251">
        <v>24</v>
      </c>
      <c r="B148" s="253" t="s">
        <v>353</v>
      </c>
      <c r="C148" s="253" t="s">
        <v>85</v>
      </c>
      <c r="D148" s="253" t="s">
        <v>379</v>
      </c>
      <c r="E148" s="246" t="s">
        <v>380</v>
      </c>
      <c r="F148" s="410" t="s">
        <v>381</v>
      </c>
      <c r="G148" s="253" t="s">
        <v>89</v>
      </c>
      <c r="H148" s="253" t="s">
        <v>90</v>
      </c>
      <c r="I148" s="253" t="s">
        <v>357</v>
      </c>
      <c r="J148" s="253"/>
      <c r="K148" s="275">
        <v>5000</v>
      </c>
      <c r="L148" s="276" t="str">
        <f>IF(K148&lt;=0,"",IF(K148&lt;=2,"Muy Baja",IF(K148&lt;=24,"Baja",IF(K148&lt;=500,"Media",IF(K148&lt;=5000,"Alta","Muy Alta")))))</f>
        <v>Alta</v>
      </c>
      <c r="M148" s="277">
        <f>IF(L148="","",IF(L148="Muy Baja",0.2,IF(L148="Baja",0.4,IF(L148="Media",0.6,IF(L148="Alta",0.8,IF(L148="Muy Alta",1,))))))</f>
        <v>0.8</v>
      </c>
      <c r="N148" s="274" t="s">
        <v>382</v>
      </c>
      <c r="O148" s="277" t="str">
        <f>IF(NOT(ISERROR(MATCH(N148,'[7]Tabla Impacto'!$B$222:$B$224,0))),'[7]Tabla Impacto'!$F$224&amp;"Por favor no seleccionar los criterios de impacto(Afectación Económica o presupuestal y Pérdida Reputacional)",N148)</f>
        <v xml:space="preserve">     Entre 1300 y 6500 SMLMV </v>
      </c>
      <c r="P148" s="276" t="str">
        <f>IF(OR(O148='[7]Tabla Impacto'!$C$12,O148='[7]Tabla Impacto'!$D$12),"Leve",IF(OR(O148='[7]Tabla Impacto'!$C$13,O148='[7]Tabla Impacto'!$D$13),"Menor",IF(OR(O148='[7]Tabla Impacto'!$C$14,O148='[7]Tabla Impacto'!$D$14),"Moderado",IF(OR(O148='[7]Tabla Impacto'!$C$15,O148='[7]Tabla Impacto'!$D$15),"Mayor",IF(OR(O148='[7]Tabla Impacto'!$C$16,O148='[7]Tabla Impacto'!$D$16),"Catastrófico","")))))</f>
        <v>Mayor</v>
      </c>
      <c r="Q148" s="277">
        <f>IF(P148="","",IF(P148="Leve",0.2,IF(P148="Menor",0.4,IF(P148="Moderado",0.6,IF(P148="Mayor",0.8,IF(P148="Catastrófico",1,))))))</f>
        <v>0.8</v>
      </c>
      <c r="R148" s="280" t="str">
        <f>IF(OR(AND(L148="Muy Baja",P148="Leve"),AND(L148="Muy Baja",P148="Menor"),AND(L148="Baja",P148="Leve")),"Bajo",IF(OR(AND(L148="Muy baja",P148="Moderado"),AND(L148="Baja",P148="Menor"),AND(L148="Baja",P148="Moderado"),AND(L148="Media",P148="Leve"),AND(L148="Media",P148="Menor"),AND(L148="Media",P148="Moderado"),AND(L148="Alta",P148="Leve"),AND(L148="Alta",P148="Menor")),"Moderado",IF(OR(AND(L148="Muy Baja",P148="Mayor"),AND(L148="Baja",P148="Mayor"),AND(L148="Media",P148="Mayor"),AND(L148="Alta",P148="Moderado"),AND(L148="Alta",P148="Mayor"),AND(L148="Muy Alta",P148="Leve"),AND(L148="Muy Alta",P148="Menor"),AND(L148="Muy Alta",P148="Moderado"),AND(L148="Muy Alta",P148="Mayor")),"Alto",IF(OR(AND(L148="Muy Baja",P148="Catastrófico"),AND(L148="Baja",P148="Catastrófico"),AND(L148="Media",P148="Catastrófico"),AND(L148="Alta",P148="Catastrófico"),AND(L148="Muy Alta",P148="Catastrófico")),"Extremo",""))))</f>
        <v>Alto</v>
      </c>
      <c r="S148" s="146">
        <v>1</v>
      </c>
      <c r="T148" s="201" t="s">
        <v>383</v>
      </c>
      <c r="U148" s="117" t="str">
        <f>IF(OR(V148="Preventivo",V148="Detectivo"),"Probabilidad",IF(V148="Correctivo","Impacto",""))</f>
        <v>Probabilidad</v>
      </c>
      <c r="V148" s="118" t="s">
        <v>95</v>
      </c>
      <c r="W148" s="118" t="s">
        <v>96</v>
      </c>
      <c r="X148" s="119" t="str">
        <f>IF(AND(V148="Preventivo",W148="Automático"),"50%",IF(AND(V148="Preventivo",W148="Manual"),"40%",IF(AND(V148="Detectivo",W148="Automático"),"40%",IF(AND(V148="Detectivo",W148="Manual"),"30%",IF(AND(V148="Correctivo",W148="Automático"),"35%",IF(AND(V148="Correctivo",W148="Manual"),"25%",""))))))</f>
        <v>40%</v>
      </c>
      <c r="Y148" s="118" t="s">
        <v>97</v>
      </c>
      <c r="Z148" s="118" t="s">
        <v>98</v>
      </c>
      <c r="AA148" s="118" t="s">
        <v>99</v>
      </c>
      <c r="AB148" s="120">
        <f>IFERROR(IF(U148="Probabilidad",(M148-(+M148*X148)),IF(U148="Impacto",M148,"")),"")</f>
        <v>0.48</v>
      </c>
      <c r="AC148" s="121" t="str">
        <f>IFERROR(IF(AB148="","",IF(AB148&lt;=0.2,"Muy Baja",IF(AB148&lt;=0.4,"Baja",IF(AB148&lt;=0.6,"Media",IF(AB148&lt;=0.8,"Alta","Muy Alta"))))),"")</f>
        <v>Media</v>
      </c>
      <c r="AD148" s="119">
        <f>+AB148</f>
        <v>0.48</v>
      </c>
      <c r="AE148" s="121" t="str">
        <f>IFERROR(IF(AF148="","",IF(AF148&lt;=0.2,"Leve",IF(AF148&lt;=0.4,"Menor",IF(AF148&lt;=0.6,"Moderado",IF(AF148&lt;=0.8,"Mayor","Catastrófico"))))),"")</f>
        <v>Mayor</v>
      </c>
      <c r="AF148" s="119">
        <f t="shared" ref="AF148" si="224">IFERROR(IF(U148="Impacto",(Q148-(+Q148*X148)),IF(U148="Probabilidad",Q148,"")),"")</f>
        <v>0.8</v>
      </c>
      <c r="AG148" s="122" t="str">
        <f>IFERROR(IF(OR(AND(AC148="Muy Baja",AE148="Leve"),AND(AC148="Muy Baja",AE148="Menor"),AND(AC148="Baja",AE148="Leve")),"Bajo",IF(OR(AND(AC148="Muy baja",AE148="Moderado"),AND(AC148="Baja",AE148="Menor"),AND(AC148="Baja",AE148="Moderado"),AND(AC148="Media",AE148="Leve"),AND(AC148="Media",AE148="Menor"),AND(AC148="Media",AE148="Moderado"),AND(AC148="Alta",AE148="Leve"),AND(AC148="Alta",AE148="Menor")),"Moderado",IF(OR(AND(AC148="Muy Baja",AE148="Mayor"),AND(AC148="Baja",AE148="Mayor"),AND(AC148="Media",AE148="Mayor"),AND(AC148="Alta",AE148="Moderado"),AND(AC148="Alta",AE148="Mayor"),AND(AC148="Muy Alta",AE148="Leve"),AND(AC148="Muy Alta",AE148="Menor"),AND(AC148="Muy Alta",AE148="Moderado"),AND(AC148="Muy Alta",AE148="Mayor")),"Alto",IF(OR(AND(AC148="Muy Baja",AE148="Catastrófico"),AND(AC148="Baja",AE148="Catastrófico"),AND(AC148="Media",AE148="Catastrófico"),AND(AC148="Alta",AE148="Catastrófico"),AND(AC148="Muy Alta",AE148="Catastrófico")),"Extremo","")))),"")</f>
        <v>Alto</v>
      </c>
      <c r="AH148" s="123" t="s">
        <v>110</v>
      </c>
      <c r="AI148" s="174" t="s">
        <v>384</v>
      </c>
      <c r="AJ148" s="114" t="s">
        <v>385</v>
      </c>
      <c r="AK148" s="124" t="s">
        <v>386</v>
      </c>
      <c r="AL148" s="125" t="s">
        <v>375</v>
      </c>
      <c r="AM148" s="284" t="s">
        <v>387</v>
      </c>
      <c r="AN148" s="286" t="s">
        <v>388</v>
      </c>
      <c r="AO148" s="286" t="s">
        <v>361</v>
      </c>
    </row>
    <row r="149" spans="1:41" ht="42.6" customHeight="1" x14ac:dyDescent="0.2">
      <c r="A149" s="251"/>
      <c r="B149" s="253"/>
      <c r="C149" s="253"/>
      <c r="D149" s="253"/>
      <c r="E149" s="250"/>
      <c r="F149" s="411"/>
      <c r="G149" s="253"/>
      <c r="H149" s="253"/>
      <c r="I149" s="253"/>
      <c r="J149" s="253"/>
      <c r="K149" s="275"/>
      <c r="L149" s="276"/>
      <c r="M149" s="277"/>
      <c r="N149" s="274"/>
      <c r="O149" s="277">
        <f>IF(NOT(ISERROR(MATCH(N149,_xlfn.ANCHORARRAY(D161),0))),M163&amp;"Por favor no seleccionar los criterios de impacto",N149)</f>
        <v>0</v>
      </c>
      <c r="P149" s="276"/>
      <c r="Q149" s="277"/>
      <c r="R149" s="280"/>
      <c r="S149" s="146">
        <v>2</v>
      </c>
      <c r="T149" s="201" t="s">
        <v>389</v>
      </c>
      <c r="U149" s="117" t="str">
        <f>IF(OR(V149="Preventivo",V149="Detectivo"),"Probabilidad",IF(V149="Correctivo","Impacto",""))</f>
        <v>Probabilidad</v>
      </c>
      <c r="V149" s="118" t="s">
        <v>108</v>
      </c>
      <c r="W149" s="118" t="s">
        <v>96</v>
      </c>
      <c r="X149" s="119" t="str">
        <f t="shared" ref="X149:X153" si="225">IF(AND(V149="Preventivo",W149="Automático"),"50%",IF(AND(V149="Preventivo",W149="Manual"),"40%",IF(AND(V149="Detectivo",W149="Automático"),"40%",IF(AND(V149="Detectivo",W149="Manual"),"30%",IF(AND(V149="Correctivo",W149="Automático"),"35%",IF(AND(V149="Correctivo",W149="Manual"),"25%",""))))))</f>
        <v>30%</v>
      </c>
      <c r="Y149" s="118" t="s">
        <v>97</v>
      </c>
      <c r="Z149" s="118" t="s">
        <v>98</v>
      </c>
      <c r="AA149" s="118" t="s">
        <v>99</v>
      </c>
      <c r="AB149" s="120">
        <f>IFERROR(IF(AND(U148="Probabilidad",U149="Probabilidad"),(AD148-(+AD148*X149)),IF(U149="Probabilidad",(M148-(+M148*X149)),IF(U149="Impacto",AD148,""))),"")</f>
        <v>0.33599999999999997</v>
      </c>
      <c r="AC149" s="121" t="str">
        <f t="shared" si="215"/>
        <v>Baja</v>
      </c>
      <c r="AD149" s="119">
        <f t="shared" ref="AD149:AD153" si="226">+AB149</f>
        <v>0.33599999999999997</v>
      </c>
      <c r="AE149" s="121" t="str">
        <f t="shared" si="217"/>
        <v>Mayor</v>
      </c>
      <c r="AF149" s="119">
        <f t="shared" ref="AF149" si="227">IFERROR(IF(AND(U148="Impacto",U149="Impacto"),(AF148-(+AF148*X149)),IF(U149="Impacto",($R$13-(+$R$13*X149)),IF(U149="Probabilidad",AF148,""))),"")</f>
        <v>0.8</v>
      </c>
      <c r="AG149" s="122" t="str">
        <f t="shared" ref="AG149:AG150" si="228">IFERROR(IF(OR(AND(AC149="Muy Baja",AE149="Leve"),AND(AC149="Muy Baja",AE149="Menor"),AND(AC149="Baja",AE149="Leve")),"Bajo",IF(OR(AND(AC149="Muy baja",AE149="Moderado"),AND(AC149="Baja",AE149="Menor"),AND(AC149="Baja",AE149="Moderado"),AND(AC149="Media",AE149="Leve"),AND(AC149="Media",AE149="Menor"),AND(AC149="Media",AE149="Moderado"),AND(AC149="Alta",AE149="Leve"),AND(AC149="Alta",AE149="Menor")),"Moderado",IF(OR(AND(AC149="Muy Baja",AE149="Mayor"),AND(AC149="Baja",AE149="Mayor"),AND(AC149="Media",AE149="Mayor"),AND(AC149="Alta",AE149="Moderado"),AND(AC149="Alta",AE149="Mayor"),AND(AC149="Muy Alta",AE149="Leve"),AND(AC149="Muy Alta",AE149="Menor"),AND(AC149="Muy Alta",AE149="Moderado"),AND(AC149="Muy Alta",AE149="Mayor")),"Alto",IF(OR(AND(AC149="Muy Baja",AE149="Catastrófico"),AND(AC149="Baja",AE149="Catastrófico"),AND(AC149="Media",AE149="Catastrófico"),AND(AC149="Alta",AE149="Catastrófico"),AND(AC149="Muy Alta",AE149="Catastrófico")),"Extremo","")))),"")</f>
        <v>Alto</v>
      </c>
      <c r="AH149" s="123" t="s">
        <v>110</v>
      </c>
      <c r="AI149" s="196" t="s">
        <v>390</v>
      </c>
      <c r="AJ149" s="196" t="s">
        <v>385</v>
      </c>
      <c r="AK149" s="196" t="s">
        <v>391</v>
      </c>
      <c r="AL149" s="125" t="s">
        <v>375</v>
      </c>
      <c r="AM149" s="285"/>
      <c r="AN149" s="287"/>
      <c r="AO149" s="287"/>
    </row>
    <row r="150" spans="1:41" ht="18" customHeight="1" x14ac:dyDescent="0.2">
      <c r="A150" s="251"/>
      <c r="B150" s="253"/>
      <c r="C150" s="253"/>
      <c r="D150" s="253"/>
      <c r="E150" s="250"/>
      <c r="F150" s="411"/>
      <c r="G150" s="253"/>
      <c r="H150" s="253"/>
      <c r="I150" s="253"/>
      <c r="J150" s="253"/>
      <c r="K150" s="275"/>
      <c r="L150" s="276"/>
      <c r="M150" s="277"/>
      <c r="N150" s="274"/>
      <c r="O150" s="277">
        <f>IF(NOT(ISERROR(MATCH(N150,_xlfn.ANCHORARRAY(D162),0))),M164&amp;"Por favor no seleccionar los criterios de impacto",N150)</f>
        <v>0</v>
      </c>
      <c r="P150" s="276"/>
      <c r="Q150" s="277"/>
      <c r="R150" s="280"/>
      <c r="S150" s="146">
        <v>3</v>
      </c>
      <c r="T150" s="116"/>
      <c r="U150" s="117" t="str">
        <f>IF(OR(V150="Preventivo",V150="Detectivo"),"Probabilidad",IF(V150="Correctivo","Impacto",""))</f>
        <v/>
      </c>
      <c r="V150" s="118"/>
      <c r="W150" s="118"/>
      <c r="X150" s="119" t="str">
        <f t="shared" si="225"/>
        <v/>
      </c>
      <c r="Y150" s="118"/>
      <c r="Z150" s="118"/>
      <c r="AA150" s="118"/>
      <c r="AB150" s="120" t="str">
        <f>IFERROR(IF(AND(U149="Probabilidad",U150="Probabilidad"),(AD149-(+AD149*X150)),IF(AND(U149="Impacto",U150="Probabilidad"),(AD148-(+AD148*X150)),IF(U150="Impacto",AD149,""))),"")</f>
        <v/>
      </c>
      <c r="AC150" s="121" t="str">
        <f t="shared" si="215"/>
        <v/>
      </c>
      <c r="AD150" s="119" t="str">
        <f t="shared" si="226"/>
        <v/>
      </c>
      <c r="AE150" s="121" t="str">
        <f t="shared" si="217"/>
        <v/>
      </c>
      <c r="AF150" s="119" t="str">
        <f t="shared" ref="AF150" si="229">IFERROR(IF(AND(U149="Impacto",U150="Impacto"),(AF149-(+AF149*X150)),IF(AND(U149="Probabilidad",U150="Impacto"),(AF148-(+AF148*X150)),IF(U150="Probabilidad",AF149,""))),"")</f>
        <v/>
      </c>
      <c r="AG150" s="122" t="str">
        <f t="shared" si="228"/>
        <v/>
      </c>
      <c r="AH150" s="123"/>
      <c r="AI150" s="114"/>
      <c r="AJ150" s="124"/>
      <c r="AK150" s="124"/>
      <c r="AL150" s="125"/>
      <c r="AM150" s="284"/>
      <c r="AN150" s="286"/>
      <c r="AO150" s="286"/>
    </row>
    <row r="151" spans="1:41" ht="18" customHeight="1" x14ac:dyDescent="0.2">
      <c r="A151" s="251"/>
      <c r="B151" s="253"/>
      <c r="C151" s="253"/>
      <c r="D151" s="253"/>
      <c r="E151" s="250"/>
      <c r="F151" s="411"/>
      <c r="G151" s="253"/>
      <c r="H151" s="253"/>
      <c r="I151" s="253"/>
      <c r="J151" s="253"/>
      <c r="K151" s="275"/>
      <c r="L151" s="276"/>
      <c r="M151" s="277"/>
      <c r="N151" s="274"/>
      <c r="O151" s="277">
        <f>IF(NOT(ISERROR(MATCH(N151,_xlfn.ANCHORARRAY(D163),0))),M165&amp;"Por favor no seleccionar los criterios de impacto",N151)</f>
        <v>0</v>
      </c>
      <c r="P151" s="276"/>
      <c r="Q151" s="277"/>
      <c r="R151" s="280"/>
      <c r="S151" s="146">
        <v>4</v>
      </c>
      <c r="T151" s="115"/>
      <c r="U151" s="117" t="str">
        <f t="shared" ref="U151:U153" si="230">IF(OR(V151="Preventivo",V151="Detectivo"),"Probabilidad",IF(V151="Correctivo","Impacto",""))</f>
        <v/>
      </c>
      <c r="V151" s="118"/>
      <c r="W151" s="118"/>
      <c r="X151" s="119" t="str">
        <f t="shared" si="225"/>
        <v/>
      </c>
      <c r="Y151" s="118"/>
      <c r="Z151" s="118"/>
      <c r="AA151" s="118"/>
      <c r="AB151" s="120" t="str">
        <f t="shared" ref="AB151:AB153" si="231">IFERROR(IF(AND(U150="Probabilidad",U151="Probabilidad"),(AD150-(+AD150*X151)),IF(AND(U150="Impacto",U151="Probabilidad"),(AD149-(+AD149*X151)),IF(U151="Impacto",AD150,""))),"")</f>
        <v/>
      </c>
      <c r="AC151" s="121" t="str">
        <f t="shared" si="215"/>
        <v/>
      </c>
      <c r="AD151" s="119" t="str">
        <f t="shared" si="226"/>
        <v/>
      </c>
      <c r="AE151" s="121" t="str">
        <f t="shared" si="217"/>
        <v/>
      </c>
      <c r="AF151" s="119" t="str">
        <f t="shared" si="220"/>
        <v/>
      </c>
      <c r="AG151" s="122" t="str">
        <f>IFERROR(IF(OR(AND(AC151="Muy Baja",AE151="Leve"),AND(AC151="Muy Baja",AE151="Menor"),AND(AC151="Baja",AE151="Leve")),"Bajo",IF(OR(AND(AC151="Muy baja",AE151="Moderado"),AND(AC151="Baja",AE151="Menor"),AND(AC151="Baja",AE151="Moderado"),AND(AC151="Media",AE151="Leve"),AND(AC151="Media",AE151="Menor"),AND(AC151="Media",AE151="Moderado"),AND(AC151="Alta",AE151="Leve"),AND(AC151="Alta",AE151="Menor")),"Moderado",IF(OR(AND(AC151="Muy Baja",AE151="Mayor"),AND(AC151="Baja",AE151="Mayor"),AND(AC151="Media",AE151="Mayor"),AND(AC151="Alta",AE151="Moderado"),AND(AC151="Alta",AE151="Mayor"),AND(AC151="Muy Alta",AE151="Leve"),AND(AC151="Muy Alta",AE151="Menor"),AND(AC151="Muy Alta",AE151="Moderado"),AND(AC151="Muy Alta",AE151="Mayor")),"Alto",IF(OR(AND(AC151="Muy Baja",AE151="Catastrófico"),AND(AC151="Baja",AE151="Catastrófico"),AND(AC151="Media",AE151="Catastrófico"),AND(AC151="Alta",AE151="Catastrófico"),AND(AC151="Muy Alta",AE151="Catastrófico")),"Extremo","")))),"")</f>
        <v/>
      </c>
      <c r="AH151" s="123"/>
      <c r="AI151" s="114"/>
      <c r="AJ151" s="124"/>
      <c r="AK151" s="124"/>
      <c r="AL151" s="125"/>
      <c r="AM151" s="285"/>
      <c r="AN151" s="287"/>
      <c r="AO151" s="287"/>
    </row>
    <row r="152" spans="1:41" ht="18" customHeight="1" x14ac:dyDescent="0.2">
      <c r="A152" s="251"/>
      <c r="B152" s="253"/>
      <c r="C152" s="253"/>
      <c r="D152" s="253"/>
      <c r="E152" s="250"/>
      <c r="F152" s="411"/>
      <c r="G152" s="253"/>
      <c r="H152" s="253"/>
      <c r="I152" s="253"/>
      <c r="J152" s="253"/>
      <c r="K152" s="275"/>
      <c r="L152" s="276"/>
      <c r="M152" s="277"/>
      <c r="N152" s="274"/>
      <c r="O152" s="277">
        <f>IF(NOT(ISERROR(MATCH(N152,_xlfn.ANCHORARRAY(D164),0))),M166&amp;"Por favor no seleccionar los criterios de impacto",N152)</f>
        <v>0</v>
      </c>
      <c r="P152" s="276"/>
      <c r="Q152" s="277"/>
      <c r="R152" s="280"/>
      <c r="S152" s="146">
        <v>5</v>
      </c>
      <c r="T152" s="115"/>
      <c r="U152" s="117" t="str">
        <f t="shared" si="230"/>
        <v/>
      </c>
      <c r="V152" s="118"/>
      <c r="W152" s="118"/>
      <c r="X152" s="119" t="str">
        <f t="shared" si="225"/>
        <v/>
      </c>
      <c r="Y152" s="118"/>
      <c r="Z152" s="118"/>
      <c r="AA152" s="118"/>
      <c r="AB152" s="120" t="str">
        <f t="shared" si="231"/>
        <v/>
      </c>
      <c r="AC152" s="121" t="str">
        <f t="shared" si="215"/>
        <v/>
      </c>
      <c r="AD152" s="119" t="str">
        <f t="shared" si="226"/>
        <v/>
      </c>
      <c r="AE152" s="121" t="str">
        <f t="shared" si="217"/>
        <v/>
      </c>
      <c r="AF152" s="119" t="str">
        <f t="shared" si="220"/>
        <v/>
      </c>
      <c r="AG152" s="122" t="str">
        <f t="shared" ref="AG152:AG153" si="232">IFERROR(IF(OR(AND(AC152="Muy Baja",AE152="Leve"),AND(AC152="Muy Baja",AE152="Menor"),AND(AC152="Baja",AE152="Leve")),"Bajo",IF(OR(AND(AC152="Muy baja",AE152="Moderado"),AND(AC152="Baja",AE152="Menor"),AND(AC152="Baja",AE152="Moderado"),AND(AC152="Media",AE152="Leve"),AND(AC152="Media",AE152="Menor"),AND(AC152="Media",AE152="Moderado"),AND(AC152="Alta",AE152="Leve"),AND(AC152="Alta",AE152="Menor")),"Moderado",IF(OR(AND(AC152="Muy Baja",AE152="Mayor"),AND(AC152="Baja",AE152="Mayor"),AND(AC152="Media",AE152="Mayor"),AND(AC152="Alta",AE152="Moderado"),AND(AC152="Alta",AE152="Mayor"),AND(AC152="Muy Alta",AE152="Leve"),AND(AC152="Muy Alta",AE152="Menor"),AND(AC152="Muy Alta",AE152="Moderado"),AND(AC152="Muy Alta",AE152="Mayor")),"Alto",IF(OR(AND(AC152="Muy Baja",AE152="Catastrófico"),AND(AC152="Baja",AE152="Catastrófico"),AND(AC152="Media",AE152="Catastrófico"),AND(AC152="Alta",AE152="Catastrófico"),AND(AC152="Muy Alta",AE152="Catastrófico")),"Extremo","")))),"")</f>
        <v/>
      </c>
      <c r="AH152" s="123"/>
      <c r="AI152" s="114"/>
      <c r="AJ152" s="124"/>
      <c r="AK152" s="124"/>
      <c r="AL152" s="125"/>
      <c r="AM152" s="284"/>
      <c r="AN152" s="286"/>
      <c r="AO152" s="286"/>
    </row>
    <row r="153" spans="1:41" ht="18" customHeight="1" x14ac:dyDescent="0.2">
      <c r="A153" s="251"/>
      <c r="B153" s="253"/>
      <c r="C153" s="253"/>
      <c r="D153" s="253"/>
      <c r="E153" s="247"/>
      <c r="F153" s="412"/>
      <c r="G153" s="253"/>
      <c r="H153" s="253"/>
      <c r="I153" s="253"/>
      <c r="J153" s="253"/>
      <c r="K153" s="275"/>
      <c r="L153" s="276"/>
      <c r="M153" s="277"/>
      <c r="N153" s="274"/>
      <c r="O153" s="277">
        <f>IF(NOT(ISERROR(MATCH(N153,_xlfn.ANCHORARRAY(D165),0))),M173&amp;"Por favor no seleccionar los criterios de impacto",N153)</f>
        <v>0</v>
      </c>
      <c r="P153" s="276"/>
      <c r="Q153" s="277"/>
      <c r="R153" s="280"/>
      <c r="S153" s="146">
        <v>6</v>
      </c>
      <c r="T153" s="115"/>
      <c r="U153" s="117" t="str">
        <f t="shared" si="230"/>
        <v/>
      </c>
      <c r="V153" s="118"/>
      <c r="W153" s="118"/>
      <c r="X153" s="119" t="str">
        <f t="shared" si="225"/>
        <v/>
      </c>
      <c r="Y153" s="118"/>
      <c r="Z153" s="118"/>
      <c r="AA153" s="118"/>
      <c r="AB153" s="120" t="str">
        <f t="shared" si="231"/>
        <v/>
      </c>
      <c r="AC153" s="121" t="str">
        <f t="shared" si="215"/>
        <v/>
      </c>
      <c r="AD153" s="119" t="str">
        <f t="shared" si="226"/>
        <v/>
      </c>
      <c r="AE153" s="121" t="str">
        <f t="shared" si="217"/>
        <v/>
      </c>
      <c r="AF153" s="119" t="str">
        <f t="shared" si="220"/>
        <v/>
      </c>
      <c r="AG153" s="122" t="str">
        <f t="shared" si="232"/>
        <v/>
      </c>
      <c r="AH153" s="123"/>
      <c r="AI153" s="114"/>
      <c r="AJ153" s="124"/>
      <c r="AK153" s="124"/>
      <c r="AL153" s="125"/>
      <c r="AM153" s="285"/>
      <c r="AN153" s="287"/>
      <c r="AO153" s="287"/>
    </row>
    <row r="154" spans="1:41" ht="37.5" customHeight="1" x14ac:dyDescent="0.2">
      <c r="A154" s="251">
        <v>25</v>
      </c>
      <c r="B154" s="253" t="s">
        <v>392</v>
      </c>
      <c r="C154" s="246" t="s">
        <v>85</v>
      </c>
      <c r="D154" s="246" t="s">
        <v>393</v>
      </c>
      <c r="E154" s="246" t="s">
        <v>394</v>
      </c>
      <c r="F154" s="410" t="s">
        <v>395</v>
      </c>
      <c r="G154" s="246" t="s">
        <v>89</v>
      </c>
      <c r="H154" s="246" t="s">
        <v>90</v>
      </c>
      <c r="I154" s="246" t="s">
        <v>193</v>
      </c>
      <c r="J154" s="246"/>
      <c r="K154" s="255">
        <v>4200</v>
      </c>
      <c r="L154" s="271" t="str">
        <f t="shared" ref="L154" si="233">IF(K154&lt;=0,"",IF(K154&lt;=2,"Muy Baja",IF(K154&lt;=24,"Baja",IF(K154&lt;=500,"Media",IF(K154&lt;=5000,"Alta","Muy Alta")))))</f>
        <v>Alta</v>
      </c>
      <c r="M154" s="265">
        <f t="shared" ref="M154" si="234">IF(L154="","",IF(L154="Muy Baja",0.2,IF(L154="Baja",0.4,IF(L154="Media",0.6,IF(L154="Alta",0.8,IF(L154="Muy Alta",1,))))))</f>
        <v>0.8</v>
      </c>
      <c r="N154" s="268" t="s">
        <v>396</v>
      </c>
      <c r="O154" s="265" t="str">
        <f>IF(NOT(ISERROR(MATCH(N154,'Tabla Impacto'!$B$222:$B$224,0))),'Tabla Impacto'!$F$224&amp;"Por favor no seleccionar los criterios de impacto(Afectación Económica o presupuestal y Pérdida Reputacional)",N154)</f>
        <v xml:space="preserve">     El riesgo afecta la imagen de la entidad internamente, de conocimiento general, nivel interno, de junta dircetiva y accionistas y/o de provedores</v>
      </c>
      <c r="P154" s="271" t="str">
        <f>IF(OR(O154='Tabla Impacto'!$C$12,O154='Tabla Impacto'!$D$12),"Leve",IF(OR(O154='Tabla Impacto'!$C$13,O154='Tabla Impacto'!$D$13),"Menor",IF(OR(O154='Tabla Impacto'!$C$14,O154='Tabla Impacto'!$D$14),"Moderado",IF(OR(O154='Tabla Impacto'!$C$15,O154='Tabla Impacto'!$D$15),"Mayor",IF(OR(O154='Tabla Impacto'!$C$16,O154='Tabla Impacto'!$D$16),"Catastrófico","")))))</f>
        <v>Menor</v>
      </c>
      <c r="Q154" s="265">
        <f t="shared" ref="Q154" si="235">IF(P154="","",IF(P154="Leve",0.2,IF(P154="Menor",0.4,IF(P154="Moderado",0.6,IF(P154="Mayor",0.8,IF(P154="Catastrófico",1,))))))</f>
        <v>0.4</v>
      </c>
      <c r="R154" s="281" t="str">
        <f t="shared" ref="R154" si="236">IF(OR(AND(L154="Muy Baja",P154="Leve"),AND(L154="Muy Baja",P154="Menor"),AND(L154="Baja",P154="Leve")),"Bajo",IF(OR(AND(L154="Muy baja",P154="Moderado"),AND(L154="Baja",P154="Menor"),AND(L154="Baja",P154="Moderado"),AND(L154="Media",P154="Leve"),AND(L154="Media",P154="Menor"),AND(L154="Media",P154="Moderado"),AND(L154="Alta",P154="Leve"),AND(L154="Alta",P154="Menor")),"Moderado",IF(OR(AND(L154="Muy Baja",P154="Mayor"),AND(L154="Baja",P154="Mayor"),AND(L154="Media",P154="Mayor"),AND(L154="Alta",P154="Moderado"),AND(L154="Alta",P154="Mayor"),AND(L154="Muy Alta",P154="Leve"),AND(L154="Muy Alta",P154="Menor"),AND(L154="Muy Alta",P154="Moderado"),AND(L154="Muy Alta",P154="Mayor")),"Alto",IF(OR(AND(L154="Muy Baja",P154="Catastrófico"),AND(L154="Baja",P154="Catastrófico"),AND(L154="Media",P154="Catastrófico"),AND(L154="Alta",P154="Catastrófico"),AND(L154="Muy Alta",P154="Catastrófico")),"Extremo",""))))</f>
        <v>Moderado</v>
      </c>
      <c r="S154" s="146">
        <v>1</v>
      </c>
      <c r="T154" s="115" t="s">
        <v>397</v>
      </c>
      <c r="U154" s="117" t="str">
        <f t="shared" ref="U154:U178" si="237">IF(OR(V154="Preventivo",V154="Detectivo"),"Probabilidad",IF(V154="Correctivo","Impacto",""))</f>
        <v/>
      </c>
      <c r="V154" s="118"/>
      <c r="W154" s="118"/>
      <c r="X154" s="119" t="str">
        <f t="shared" ref="X154:X160" si="238">IF(AND(V154="Preventivo",W154="Automático"),"50%",IF(AND(V154="Preventivo",W154="Manual"),"40%",IF(AND(V154="Detectivo",W154="Automático"),"40%",IF(AND(V154="Detectivo",W154="Manual"),"30%",IF(AND(V154="Correctivo",W154="Automático"),"35%",IF(AND(V154="Correctivo",W154="Manual"),"25%",""))))))</f>
        <v/>
      </c>
      <c r="Y154" s="118"/>
      <c r="Z154" s="118"/>
      <c r="AA154" s="118"/>
      <c r="AB154" s="120" t="str">
        <f t="shared" ref="AB154" si="239">IFERROR(IF(U154="Probabilidad",(M154-(+M154*X154)),IF(U154="Impacto",M154,"")),"")</f>
        <v/>
      </c>
      <c r="AC154" s="121" t="str">
        <f t="shared" ref="AC154:AC160" si="240">IFERROR(IF(AB154="","",IF(AB154&lt;=0.2,"Muy Baja",IF(AB154&lt;=0.4,"Baja",IF(AB154&lt;=0.6,"Media",IF(AB154&lt;=0.8,"Alta","Muy Alta"))))),"")</f>
        <v/>
      </c>
      <c r="AD154" s="119" t="str">
        <f t="shared" ref="AD154:AD160" si="241">+AB154</f>
        <v/>
      </c>
      <c r="AE154" s="121" t="str">
        <f t="shared" ref="AE154:AE160" si="242">IFERROR(IF(AF154="","",IF(AF154&lt;=0.2,"Leve",IF(AF154&lt;=0.4,"Menor",IF(AF154&lt;=0.6,"Moderado",IF(AF154&lt;=0.8,"Mayor","Catastrófico"))))),"")</f>
        <v/>
      </c>
      <c r="AF154" s="119" t="str">
        <f t="shared" ref="AF154" si="243">IFERROR(IF(U154="Impacto",(Q154-(+Q154*X154)),IF(U154="Probabilidad",Q154,"")),"")</f>
        <v/>
      </c>
      <c r="AG154" s="122" t="str">
        <f t="shared" ref="AG154:AG160" si="244">IFERROR(IF(OR(AND(AC154="Muy Baja",AE154="Leve"),AND(AC154="Muy Baja",AE154="Menor"),AND(AC154="Baja",AE154="Leve")),"Bajo",IF(OR(AND(AC154="Muy baja",AE154="Moderado"),AND(AC154="Baja",AE154="Menor"),AND(AC154="Baja",AE154="Moderado"),AND(AC154="Media",AE154="Leve"),AND(AC154="Media",AE154="Menor"),AND(AC154="Media",AE154="Moderado"),AND(AC154="Alta",AE154="Leve"),AND(AC154="Alta",AE154="Menor")),"Moderado",IF(OR(AND(AC154="Muy Baja",AE154="Mayor"),AND(AC154="Baja",AE154="Mayor"),AND(AC154="Media",AE154="Mayor"),AND(AC154="Alta",AE154="Moderado"),AND(AC154="Alta",AE154="Mayor"),AND(AC154="Muy Alta",AE154="Leve"),AND(AC154="Muy Alta",AE154="Menor"),AND(AC154="Muy Alta",AE154="Moderado"),AND(AC154="Muy Alta",AE154="Mayor")),"Alto",IF(OR(AND(AC154="Muy Baja",AE154="Catastrófico"),AND(AC154="Baja",AE154="Catastrófico"),AND(AC154="Media",AE154="Catastrófico"),AND(AC154="Alta",AE154="Catastrófico"),AND(AC154="Muy Alta",AE154="Catastrófico")),"Extremo","")))),"")</f>
        <v/>
      </c>
      <c r="AH154" s="123"/>
      <c r="AI154" s="114"/>
      <c r="AJ154" s="124"/>
      <c r="AK154" s="124"/>
      <c r="AL154" s="125"/>
      <c r="AM154" s="246"/>
      <c r="AN154" s="246"/>
      <c r="AO154" s="246"/>
    </row>
    <row r="155" spans="1:41" ht="37.5" customHeight="1" x14ac:dyDescent="0.2">
      <c r="A155" s="251"/>
      <c r="B155" s="253"/>
      <c r="C155" s="250"/>
      <c r="D155" s="250"/>
      <c r="E155" s="250"/>
      <c r="F155" s="411"/>
      <c r="G155" s="250"/>
      <c r="H155" s="250"/>
      <c r="I155" s="250"/>
      <c r="J155" s="250"/>
      <c r="K155" s="256"/>
      <c r="L155" s="272"/>
      <c r="M155" s="266"/>
      <c r="N155" s="269"/>
      <c r="O155" s="266">
        <f>IF(NOT(ISERROR(MATCH(N155,_xlfn.ANCHORARRAY(F227),0))),M229&amp;"Por favor no seleccionar los criterios de impacto",N155)</f>
        <v>0</v>
      </c>
      <c r="P155" s="272"/>
      <c r="Q155" s="266"/>
      <c r="R155" s="282"/>
      <c r="S155" s="146">
        <v>2</v>
      </c>
      <c r="T155" s="116" t="s">
        <v>398</v>
      </c>
      <c r="U155" s="117" t="str">
        <f t="shared" si="237"/>
        <v/>
      </c>
      <c r="V155" s="118"/>
      <c r="W155" s="118"/>
      <c r="X155" s="119" t="str">
        <f t="shared" si="238"/>
        <v/>
      </c>
      <c r="Y155" s="118"/>
      <c r="Z155" s="118"/>
      <c r="AA155" s="118"/>
      <c r="AB155" s="120" t="str">
        <f t="shared" ref="AB155" si="245">IFERROR(IF(AND(U154="Probabilidad",U155="Probabilidad"),(AD154-(+AD154*X155)),IF(U155="Probabilidad",(M154-(+M154*X155)),IF(U155="Impacto",AD154,""))),"")</f>
        <v/>
      </c>
      <c r="AC155" s="121" t="str">
        <f t="shared" si="240"/>
        <v/>
      </c>
      <c r="AD155" s="119" t="str">
        <f t="shared" si="241"/>
        <v/>
      </c>
      <c r="AE155" s="121" t="str">
        <f t="shared" si="242"/>
        <v/>
      </c>
      <c r="AF155" s="119" t="str">
        <f t="shared" ref="AF155" si="246">IFERROR(IF(AND(U154="Impacto",U155="Impacto"),(AF154-(+AF154*X155)),IF(U155="Impacto",($Q$10-(+$Q$10*X155)),IF(U155="Probabilidad",AF154,""))),"")</f>
        <v/>
      </c>
      <c r="AG155" s="122" t="str">
        <f t="shared" si="244"/>
        <v/>
      </c>
      <c r="AH155" s="123"/>
      <c r="AI155" s="114"/>
      <c r="AJ155" s="124"/>
      <c r="AK155" s="114"/>
      <c r="AL155" s="125"/>
      <c r="AM155" s="250"/>
      <c r="AN155" s="250"/>
      <c r="AO155" s="250"/>
    </row>
    <row r="156" spans="1:41" ht="37.5" customHeight="1" x14ac:dyDescent="0.2">
      <c r="A156" s="251"/>
      <c r="B156" s="253"/>
      <c r="C156" s="250"/>
      <c r="D156" s="250"/>
      <c r="E156" s="250"/>
      <c r="F156" s="411"/>
      <c r="G156" s="250"/>
      <c r="H156" s="250"/>
      <c r="I156" s="250"/>
      <c r="J156" s="250"/>
      <c r="K156" s="256"/>
      <c r="L156" s="272"/>
      <c r="M156" s="266"/>
      <c r="N156" s="269"/>
      <c r="O156" s="266">
        <f>IF(NOT(ISERROR(MATCH(N156,_xlfn.ANCHORARRAY(F228),0))),M230&amp;"Por favor no seleccionar los criterios de impacto",N156)</f>
        <v>0</v>
      </c>
      <c r="P156" s="272"/>
      <c r="Q156" s="266"/>
      <c r="R156" s="282"/>
      <c r="S156" s="146">
        <v>3</v>
      </c>
      <c r="T156" s="115" t="s">
        <v>399</v>
      </c>
      <c r="U156" s="117" t="str">
        <f t="shared" si="237"/>
        <v/>
      </c>
      <c r="V156" s="118"/>
      <c r="W156" s="118"/>
      <c r="X156" s="119" t="str">
        <f t="shared" si="238"/>
        <v/>
      </c>
      <c r="Y156" s="118"/>
      <c r="Z156" s="118"/>
      <c r="AA156" s="118"/>
      <c r="AB156" s="120" t="str">
        <f t="shared" ref="AB156:AB160" si="247">IFERROR(IF(AND(U155="Probabilidad",U156="Probabilidad"),(AD155-(+AD155*X156)),IF(AND(U155="Impacto",U156="Probabilidad"),(AD154-(+AD154*X156)),IF(U156="Impacto",AD155,""))),"")</f>
        <v/>
      </c>
      <c r="AC156" s="121" t="str">
        <f t="shared" si="240"/>
        <v/>
      </c>
      <c r="AD156" s="119" t="str">
        <f t="shared" si="241"/>
        <v/>
      </c>
      <c r="AE156" s="121" t="str">
        <f t="shared" si="242"/>
        <v/>
      </c>
      <c r="AF156" s="119" t="str">
        <f t="shared" ref="AF156:AF160" si="248">IFERROR(IF(AND(U155="Impacto",U156="Impacto"),(AF155-(+AF155*X156)),IF(AND(U155="Probabilidad",U156="Impacto"),(AF154-(+AF154*X156)),IF(U156="Probabilidad",AF155,""))),"")</f>
        <v/>
      </c>
      <c r="AG156" s="122" t="str">
        <f t="shared" si="244"/>
        <v/>
      </c>
      <c r="AH156" s="123"/>
      <c r="AI156" s="114"/>
      <c r="AJ156" s="124"/>
      <c r="AK156" s="124"/>
      <c r="AL156" s="125"/>
      <c r="AM156" s="250"/>
      <c r="AN156" s="250"/>
      <c r="AO156" s="250"/>
    </row>
    <row r="157" spans="1:41" ht="37.5" customHeight="1" x14ac:dyDescent="0.2">
      <c r="A157" s="251"/>
      <c r="B157" s="253"/>
      <c r="C157" s="250"/>
      <c r="D157" s="250"/>
      <c r="E157" s="250"/>
      <c r="F157" s="411"/>
      <c r="G157" s="250"/>
      <c r="H157" s="250"/>
      <c r="I157" s="250"/>
      <c r="J157" s="250"/>
      <c r="K157" s="256"/>
      <c r="L157" s="272"/>
      <c r="M157" s="266"/>
      <c r="N157" s="269"/>
      <c r="O157" s="266"/>
      <c r="P157" s="272"/>
      <c r="Q157" s="266"/>
      <c r="R157" s="282"/>
      <c r="S157" s="146">
        <v>4</v>
      </c>
      <c r="T157" s="115" t="s">
        <v>400</v>
      </c>
      <c r="U157" s="117"/>
      <c r="V157" s="118"/>
      <c r="W157" s="118"/>
      <c r="X157" s="119"/>
      <c r="Y157" s="118"/>
      <c r="Z157" s="118"/>
      <c r="AA157" s="118"/>
      <c r="AB157" s="120"/>
      <c r="AC157" s="121"/>
      <c r="AD157" s="119"/>
      <c r="AE157" s="121"/>
      <c r="AF157" s="119"/>
      <c r="AG157" s="122"/>
      <c r="AH157" s="123"/>
      <c r="AI157" s="114"/>
      <c r="AJ157" s="124"/>
      <c r="AK157" s="124"/>
      <c r="AL157" s="125"/>
      <c r="AM157" s="250"/>
      <c r="AN157" s="250"/>
      <c r="AO157" s="250"/>
    </row>
    <row r="158" spans="1:41" ht="37.5" customHeight="1" x14ac:dyDescent="0.2">
      <c r="A158" s="251"/>
      <c r="B158" s="253"/>
      <c r="C158" s="250"/>
      <c r="D158" s="250"/>
      <c r="E158" s="250"/>
      <c r="F158" s="411"/>
      <c r="G158" s="250"/>
      <c r="H158" s="250"/>
      <c r="I158" s="250"/>
      <c r="J158" s="250"/>
      <c r="K158" s="256"/>
      <c r="L158" s="272"/>
      <c r="M158" s="266"/>
      <c r="N158" s="269"/>
      <c r="O158" s="266">
        <f>IF(NOT(ISERROR(MATCH(N158,_xlfn.ANCHORARRAY(F229),0))),M231&amp;"Por favor no seleccionar los criterios de impacto",N158)</f>
        <v>0</v>
      </c>
      <c r="P158" s="272"/>
      <c r="Q158" s="266"/>
      <c r="R158" s="282"/>
      <c r="S158" s="146">
        <v>5</v>
      </c>
      <c r="T158" s="217" t="s">
        <v>401</v>
      </c>
      <c r="U158" s="117" t="str">
        <f t="shared" si="237"/>
        <v/>
      </c>
      <c r="V158" s="118"/>
      <c r="W158" s="118"/>
      <c r="X158" s="119" t="str">
        <f t="shared" si="238"/>
        <v/>
      </c>
      <c r="Y158" s="118"/>
      <c r="Z158" s="118"/>
      <c r="AA158" s="118"/>
      <c r="AB158" s="120" t="str">
        <f>IFERROR(IF(AND(U156="Probabilidad",U158="Probabilidad"),(AD156-(+AD156*X158)),IF(AND(U156="Impacto",U158="Probabilidad"),(AD155-(+AD155*X158)),IF(U158="Impacto",AD156,""))),"")</f>
        <v/>
      </c>
      <c r="AC158" s="121" t="str">
        <f t="shared" si="240"/>
        <v/>
      </c>
      <c r="AD158" s="119" t="str">
        <f t="shared" si="241"/>
        <v/>
      </c>
      <c r="AE158" s="121" t="str">
        <f t="shared" si="242"/>
        <v/>
      </c>
      <c r="AF158" s="119" t="str">
        <f>IFERROR(IF(AND(U156="Impacto",U158="Impacto"),(AF156-(+AF156*X158)),IF(AND(U156="Probabilidad",U158="Impacto"),(AF155-(+AF155*X158)),IF(U158="Probabilidad",AF156,""))),"")</f>
        <v/>
      </c>
      <c r="AG158" s="122" t="str">
        <f t="shared" si="244"/>
        <v/>
      </c>
      <c r="AH158" s="123"/>
      <c r="AI158" s="114"/>
      <c r="AJ158" s="124"/>
      <c r="AK158" s="124"/>
      <c r="AL158" s="125"/>
      <c r="AM158" s="250"/>
      <c r="AN158" s="250"/>
      <c r="AO158" s="250"/>
    </row>
    <row r="159" spans="1:41" ht="37.5" customHeight="1" x14ac:dyDescent="0.2">
      <c r="A159" s="251"/>
      <c r="B159" s="253"/>
      <c r="C159" s="250"/>
      <c r="D159" s="250"/>
      <c r="E159" s="250"/>
      <c r="F159" s="411"/>
      <c r="G159" s="250"/>
      <c r="H159" s="250"/>
      <c r="I159" s="250"/>
      <c r="J159" s="250"/>
      <c r="K159" s="256"/>
      <c r="L159" s="272"/>
      <c r="M159" s="266"/>
      <c r="N159" s="269"/>
      <c r="O159" s="266">
        <f>IF(NOT(ISERROR(MATCH(N159,_xlfn.ANCHORARRAY(F230),0))),M232&amp;"Por favor no seleccionar los criterios de impacto",N159)</f>
        <v>0</v>
      </c>
      <c r="P159" s="272"/>
      <c r="Q159" s="266"/>
      <c r="R159" s="282"/>
      <c r="S159" s="146">
        <v>6</v>
      </c>
      <c r="T159" s="149" t="s">
        <v>402</v>
      </c>
      <c r="U159" s="117" t="str">
        <f t="shared" si="237"/>
        <v/>
      </c>
      <c r="V159" s="118"/>
      <c r="W159" s="118"/>
      <c r="X159" s="119" t="str">
        <f t="shared" si="238"/>
        <v/>
      </c>
      <c r="Y159" s="118"/>
      <c r="Z159" s="118"/>
      <c r="AA159" s="118"/>
      <c r="AB159" s="120" t="str">
        <f>IFERROR(IF(AND(U158="Probabilidad",U159="Probabilidad"),(AD158-(+AD158*X159)),IF(AND(U158="Impacto",U159="Probabilidad"),(AD156-(+AD156*X159)),IF(U159="Impacto",AD158,""))),"")</f>
        <v/>
      </c>
      <c r="AC159" s="121" t="str">
        <f t="shared" si="240"/>
        <v/>
      </c>
      <c r="AD159" s="119" t="str">
        <f t="shared" si="241"/>
        <v/>
      </c>
      <c r="AE159" s="121" t="str">
        <f t="shared" si="242"/>
        <v/>
      </c>
      <c r="AF159" s="119" t="str">
        <f>IFERROR(IF(AND(U158="Impacto",U159="Impacto"),(AF158-(+AF158*X159)),IF(AND(U158="Probabilidad",U159="Impacto"),(AF156-(+AF156*X159)),IF(U159="Probabilidad",AF158,""))),"")</f>
        <v/>
      </c>
      <c r="AG159" s="122" t="str">
        <f t="shared" si="244"/>
        <v/>
      </c>
      <c r="AH159" s="123"/>
      <c r="AI159" s="114"/>
      <c r="AJ159" s="124"/>
      <c r="AK159" s="124"/>
      <c r="AL159" s="125"/>
      <c r="AM159" s="250"/>
      <c r="AN159" s="250"/>
      <c r="AO159" s="250"/>
    </row>
    <row r="160" spans="1:41" ht="18" customHeight="1" x14ac:dyDescent="0.2">
      <c r="A160" s="251"/>
      <c r="B160" s="253"/>
      <c r="C160" s="247"/>
      <c r="D160" s="247"/>
      <c r="E160" s="247"/>
      <c r="F160" s="412"/>
      <c r="G160" s="247"/>
      <c r="H160" s="247"/>
      <c r="I160" s="247"/>
      <c r="J160" s="247"/>
      <c r="K160" s="257"/>
      <c r="L160" s="273"/>
      <c r="M160" s="267"/>
      <c r="N160" s="270"/>
      <c r="O160" s="267">
        <f>IF(NOT(ISERROR(MATCH(N160,_xlfn.ANCHORARRAY(F231),0))),M233&amp;"Por favor no seleccionar los criterios de impacto",N160)</f>
        <v>0</v>
      </c>
      <c r="P160" s="273"/>
      <c r="Q160" s="267"/>
      <c r="R160" s="283"/>
      <c r="S160" s="146">
        <v>7</v>
      </c>
      <c r="T160" s="115"/>
      <c r="U160" s="117" t="str">
        <f t="shared" si="237"/>
        <v/>
      </c>
      <c r="V160" s="118"/>
      <c r="W160" s="118"/>
      <c r="X160" s="119" t="str">
        <f t="shared" si="238"/>
        <v/>
      </c>
      <c r="Y160" s="118"/>
      <c r="Z160" s="118"/>
      <c r="AA160" s="118"/>
      <c r="AB160" s="120" t="str">
        <f t="shared" si="247"/>
        <v/>
      </c>
      <c r="AC160" s="121" t="str">
        <f t="shared" si="240"/>
        <v/>
      </c>
      <c r="AD160" s="119" t="str">
        <f t="shared" si="241"/>
        <v/>
      </c>
      <c r="AE160" s="121" t="str">
        <f t="shared" si="242"/>
        <v/>
      </c>
      <c r="AF160" s="119" t="str">
        <f t="shared" si="248"/>
        <v/>
      </c>
      <c r="AG160" s="122" t="str">
        <f t="shared" si="244"/>
        <v/>
      </c>
      <c r="AH160" s="123"/>
      <c r="AI160" s="114"/>
      <c r="AJ160" s="124"/>
      <c r="AK160" s="124"/>
      <c r="AL160" s="125"/>
      <c r="AM160" s="247"/>
      <c r="AN160" s="247"/>
      <c r="AO160" s="247"/>
    </row>
    <row r="161" spans="1:41" ht="45" customHeight="1" x14ac:dyDescent="0.2">
      <c r="A161" s="251">
        <v>26</v>
      </c>
      <c r="B161" s="253" t="s">
        <v>392</v>
      </c>
      <c r="C161" s="253" t="s">
        <v>128</v>
      </c>
      <c r="D161" s="253" t="s">
        <v>403</v>
      </c>
      <c r="E161" s="338" t="s">
        <v>404</v>
      </c>
      <c r="F161" s="410" t="s">
        <v>405</v>
      </c>
      <c r="G161" s="253" t="s">
        <v>89</v>
      </c>
      <c r="H161" s="253" t="s">
        <v>116</v>
      </c>
      <c r="I161" s="345" t="s">
        <v>193</v>
      </c>
      <c r="J161" s="246"/>
      <c r="K161" s="275">
        <v>365</v>
      </c>
      <c r="L161" s="276" t="str">
        <f>IF(K161&lt;=0,"",IF(K161&lt;=2,"Muy Baja",IF(K161&lt;=24,"Baja",IF(K161&lt;=500,"Media",IF(K161&lt;=5000,"Alta","Muy Alta")))))</f>
        <v>Media</v>
      </c>
      <c r="M161" s="277">
        <f>IF(L161="","",IF(L161="Muy Baja",0.2,IF(L161="Baja",0.4,IF(L161="Media",0.6,IF(L161="Alta",0.8,IF(L161="Muy Alta",1,))))))</f>
        <v>0.6</v>
      </c>
      <c r="N161" s="274" t="s">
        <v>396</v>
      </c>
      <c r="O161" s="277" t="str">
        <f>IF(NOT(ISERROR(MATCH(N161,'[8]Tabla Impacto'!$B$222:$B$224,0))),'[8]Tabla Impacto'!$F$224&amp;"Por favor no seleccionar los criterios de impacto(Afectación Económica o presupuestal y Pérdida Reputacional)",N161)</f>
        <v xml:space="preserve">     El riesgo afecta la imagen de la entidad internamente, de conocimiento general, nivel interno, de junta dircetiva y accionistas y/o de provedores</v>
      </c>
      <c r="P161" s="276" t="str">
        <f>IF(OR(O161='[8]Tabla Impacto'!$C$12,O161='[8]Tabla Impacto'!$D$12),"Leve",IF(OR(O161='[8]Tabla Impacto'!$C$13,O161='[8]Tabla Impacto'!$D$13),"Menor",IF(OR(O161='[8]Tabla Impacto'!$C$14,O161='[8]Tabla Impacto'!$D$14),"Moderado",IF(OR(O161='[8]Tabla Impacto'!$C$15,O161='[8]Tabla Impacto'!$D$15),"Mayor",IF(OR(O161='[8]Tabla Impacto'!$C$16,O161='[8]Tabla Impacto'!$D$16),"Catastrófico","")))))</f>
        <v>Menor</v>
      </c>
      <c r="Q161" s="277">
        <f>IF(P161="","",IF(P161="Leve",0.2,IF(P161="Menor",0.4,IF(P161="Moderado",0.6,IF(P161="Mayor",0.8,IF(P161="Catastrófico",1,))))))</f>
        <v>0.4</v>
      </c>
      <c r="R161" s="280" t="str">
        <f>IF(OR(AND(L161="Muy Baja",P161="Leve"),AND(L161="Muy Baja",P161="Menor"),AND(L161="Baja",P161="Leve")),"Bajo",IF(OR(AND(L161="Muy baja",P161="Moderado"),AND(L161="Baja",P161="Menor"),AND(L161="Baja",P161="Moderado"),AND(L161="Media",P161="Leve"),AND(L161="Media",P161="Menor"),AND(L161="Media",P161="Moderado"),AND(L161="Alta",P161="Leve"),AND(L161="Alta",P161="Menor")),"Moderado",IF(OR(AND(L161="Muy Baja",P161="Mayor"),AND(L161="Baja",P161="Mayor"),AND(L161="Media",P161="Mayor"),AND(L161="Alta",P161="Moderado"),AND(L161="Alta",P161="Mayor"),AND(L161="Muy Alta",P161="Leve"),AND(L161="Muy Alta",P161="Menor"),AND(L161="Muy Alta",P161="Moderado"),AND(L161="Muy Alta",P161="Mayor")),"Alto",IF(OR(AND(L161="Muy Baja",P161="Catastrófico"),AND(L161="Baja",P161="Catastrófico"),AND(L161="Media",P161="Catastrófico"),AND(L161="Alta",P161="Catastrófico"),AND(L161="Muy Alta",P161="Catastrófico")),"Extremo",""))))</f>
        <v>Moderado</v>
      </c>
      <c r="S161" s="146">
        <v>1</v>
      </c>
      <c r="T161" s="127" t="s">
        <v>406</v>
      </c>
      <c r="U161" s="117" t="str">
        <f>IF(OR(V161="Preventivo",V161="Detectivo"),"Probabilidad",IF(V161="Correctivo","Impacto",""))</f>
        <v>Probabilidad</v>
      </c>
      <c r="V161" s="118" t="s">
        <v>95</v>
      </c>
      <c r="W161" s="118" t="s">
        <v>96</v>
      </c>
      <c r="X161" s="119" t="str">
        <f>IF(AND(V161="Preventivo",W161="Automático"),"50%",IF(AND(V161="Preventivo",W161="Manual"),"40%",IF(AND(V161="Detectivo",W161="Automático"),"40%",IF(AND(V161="Detectivo",W161="Manual"),"30%",IF(AND(V161="Correctivo",W161="Automático"),"35%",IF(AND(V161="Correctivo",W161="Manual"),"25%",""))))))</f>
        <v>40%</v>
      </c>
      <c r="Y161" s="118" t="s">
        <v>97</v>
      </c>
      <c r="Z161" s="118" t="s">
        <v>98</v>
      </c>
      <c r="AA161" s="118" t="s">
        <v>99</v>
      </c>
      <c r="AB161" s="120">
        <f>IFERROR(IF(U161="Probabilidad",(M161-(+M161*X161)),IF(U161="Impacto",M161,"")),"")</f>
        <v>0.36</v>
      </c>
      <c r="AC161" s="121" t="str">
        <f>IFERROR(IF(AB161="","",IF(AB161&lt;=0.2,"Muy Baja",IF(AB161&lt;=0.4,"Baja",IF(AB161&lt;=0.6,"Media",IF(AB161&lt;=0.8,"Alta","Muy Alta"))))),"")</f>
        <v>Baja</v>
      </c>
      <c r="AD161" s="119">
        <f>+AB161</f>
        <v>0.36</v>
      </c>
      <c r="AE161" s="121" t="str">
        <f>IFERROR(IF(AF161="","",IF(AF161&lt;=0.2,"Leve",IF(AF161&lt;=0.4,"Menor",IF(AF161&lt;=0.6,"Moderado",IF(AF161&lt;=0.8,"Mayor","Catastrófico"))))),"")</f>
        <v>Menor</v>
      </c>
      <c r="AF161" s="119">
        <f t="shared" ref="AF161" si="249">IFERROR(IF(U161="Impacto",(Q161-(+Q161*X161)),IF(U161="Probabilidad",Q161,"")),"")</f>
        <v>0.4</v>
      </c>
      <c r="AG161" s="122" t="str">
        <f>IFERROR(IF(OR(AND(AC161="Muy Baja",AE161="Leve"),AND(AC161="Muy Baja",AE161="Menor"),AND(AC161="Baja",AE161="Leve")),"Bajo",IF(OR(AND(AC161="Muy baja",AE161="Moderado"),AND(AC161="Baja",AE161="Menor"),AND(AC161="Baja",AE161="Moderado"),AND(AC161="Media",AE161="Leve"),AND(AC161="Media",AE161="Menor"),AND(AC161="Media",AE161="Moderado"),AND(AC161="Alta",AE161="Leve"),AND(AC161="Alta",AE161="Menor")),"Moderado",IF(OR(AND(AC161="Muy Baja",AE161="Mayor"),AND(AC161="Baja",AE161="Mayor"),AND(AC161="Media",AE161="Mayor"),AND(AC161="Alta",AE161="Moderado"),AND(AC161="Alta",AE161="Mayor"),AND(AC161="Muy Alta",AE161="Leve"),AND(AC161="Muy Alta",AE161="Menor"),AND(AC161="Muy Alta",AE161="Moderado"),AND(AC161="Muy Alta",AE161="Mayor")),"Alto",IF(OR(AND(AC161="Muy Baja",AE161="Catastrófico"),AND(AC161="Baja",AE161="Catastrófico"),AND(AC161="Media",AE161="Catastrófico"),AND(AC161="Alta",AE161="Catastrófico"),AND(AC161="Muy Alta",AE161="Catastrófico")),"Extremo","")))),"")</f>
        <v>Moderado</v>
      </c>
      <c r="AH161" s="123" t="s">
        <v>110</v>
      </c>
      <c r="AI161" s="246" t="s">
        <v>407</v>
      </c>
      <c r="AJ161" s="246" t="s">
        <v>408</v>
      </c>
      <c r="AK161" s="246" t="s">
        <v>409</v>
      </c>
      <c r="AL161" s="258">
        <v>44926</v>
      </c>
      <c r="AM161" s="248" t="s">
        <v>410</v>
      </c>
      <c r="AN161" s="262" t="s">
        <v>411</v>
      </c>
      <c r="AO161" s="262" t="s">
        <v>412</v>
      </c>
    </row>
    <row r="162" spans="1:41" ht="45" customHeight="1" x14ac:dyDescent="0.2">
      <c r="A162" s="251"/>
      <c r="B162" s="253"/>
      <c r="C162" s="253"/>
      <c r="D162" s="253"/>
      <c r="E162" s="339"/>
      <c r="F162" s="411"/>
      <c r="G162" s="253"/>
      <c r="H162" s="253"/>
      <c r="I162" s="346"/>
      <c r="J162" s="250"/>
      <c r="K162" s="275"/>
      <c r="L162" s="276"/>
      <c r="M162" s="277"/>
      <c r="N162" s="274"/>
      <c r="O162" s="277">
        <f>IF(NOT(ISERROR(MATCH(N162,_xlfn.ANCHORARRAY(D179),0))),M181&amp;"Por favor no seleccionar los criterios de impacto",N162)</f>
        <v>0</v>
      </c>
      <c r="P162" s="276"/>
      <c r="Q162" s="277"/>
      <c r="R162" s="280"/>
      <c r="S162" s="146">
        <v>2</v>
      </c>
      <c r="T162" s="115" t="s">
        <v>413</v>
      </c>
      <c r="U162" s="117" t="str">
        <f>IF(OR(V162="Preventivo",V162="Detectivo"),"Probabilidad",IF(V162="Correctivo","Impacto",""))</f>
        <v>Probabilidad</v>
      </c>
      <c r="V162" s="118" t="s">
        <v>95</v>
      </c>
      <c r="W162" s="118" t="s">
        <v>96</v>
      </c>
      <c r="X162" s="119" t="str">
        <f t="shared" ref="X162:X166" si="250">IF(AND(V162="Preventivo",W162="Automático"),"50%",IF(AND(V162="Preventivo",W162="Manual"),"40%",IF(AND(V162="Detectivo",W162="Automático"),"40%",IF(AND(V162="Detectivo",W162="Manual"),"30%",IF(AND(V162="Correctivo",W162="Automático"),"35%",IF(AND(V162="Correctivo",W162="Manual"),"25%",""))))))</f>
        <v>40%</v>
      </c>
      <c r="Y162" s="118" t="s">
        <v>97</v>
      </c>
      <c r="Z162" s="118" t="s">
        <v>98</v>
      </c>
      <c r="AA162" s="118" t="s">
        <v>99</v>
      </c>
      <c r="AB162" s="120">
        <f>IFERROR(IF(AND(U161="Probabilidad",U162="Probabilidad"),(AD161-(+AD161*X162)),IF(U162="Probabilidad",(M161-(+M161*X162)),IF(U162="Impacto",AD161,""))),"")</f>
        <v>0.216</v>
      </c>
      <c r="AC162" s="121" t="str">
        <f t="shared" ref="AC162:AC166" si="251">IFERROR(IF(AB162="","",IF(AB162&lt;=0.2,"Muy Baja",IF(AB162&lt;=0.4,"Baja",IF(AB162&lt;=0.6,"Media",IF(AB162&lt;=0.8,"Alta","Muy Alta"))))),"")</f>
        <v>Baja</v>
      </c>
      <c r="AD162" s="119">
        <f t="shared" ref="AD162:AD166" si="252">+AB162</f>
        <v>0.216</v>
      </c>
      <c r="AE162" s="121" t="str">
        <f t="shared" ref="AE162:AE166" si="253">IFERROR(IF(AF162="","",IF(AF162&lt;=0.2,"Leve",IF(AF162&lt;=0.4,"Menor",IF(AF162&lt;=0.6,"Moderado",IF(AF162&lt;=0.8,"Mayor","Catastrófico"))))),"")</f>
        <v>Menor</v>
      </c>
      <c r="AF162" s="119">
        <f t="shared" ref="AF162" si="254">IFERROR(IF(AND(U161="Impacto",U162="Impacto"),(AF161-(+AF161*X162)),IF(U162="Impacto",($R$13-(+$R$13*X162)),IF(U162="Probabilidad",AF161,""))),"")</f>
        <v>0.4</v>
      </c>
      <c r="AG162" s="122" t="str">
        <f t="shared" ref="AG162:AG163" si="255">IFERROR(IF(OR(AND(AC162="Muy Baja",AE162="Leve"),AND(AC162="Muy Baja",AE162="Menor"),AND(AC162="Baja",AE162="Leve")),"Bajo",IF(OR(AND(AC162="Muy baja",AE162="Moderado"),AND(AC162="Baja",AE162="Menor"),AND(AC162="Baja",AE162="Moderado"),AND(AC162="Media",AE162="Leve"),AND(AC162="Media",AE162="Menor"),AND(AC162="Media",AE162="Moderado"),AND(AC162="Alta",AE162="Leve"),AND(AC162="Alta",AE162="Menor")),"Moderado",IF(OR(AND(AC162="Muy Baja",AE162="Mayor"),AND(AC162="Baja",AE162="Mayor"),AND(AC162="Media",AE162="Mayor"),AND(AC162="Alta",AE162="Moderado"),AND(AC162="Alta",AE162="Mayor"),AND(AC162="Muy Alta",AE162="Leve"),AND(AC162="Muy Alta",AE162="Menor"),AND(AC162="Muy Alta",AE162="Moderado"),AND(AC162="Muy Alta",AE162="Mayor")),"Alto",IF(OR(AND(AC162="Muy Baja",AE162="Catastrófico"),AND(AC162="Baja",AE162="Catastrófico"),AND(AC162="Media",AE162="Catastrófico"),AND(AC162="Alta",AE162="Catastrófico"),AND(AC162="Muy Alta",AE162="Catastrófico")),"Extremo","")))),"")</f>
        <v>Moderado</v>
      </c>
      <c r="AH162" s="123" t="s">
        <v>110</v>
      </c>
      <c r="AI162" s="250"/>
      <c r="AJ162" s="250"/>
      <c r="AK162" s="250"/>
      <c r="AL162" s="259"/>
      <c r="AM162" s="261"/>
      <c r="AN162" s="263"/>
      <c r="AO162" s="263"/>
    </row>
    <row r="163" spans="1:41" ht="45" customHeight="1" x14ac:dyDescent="0.2">
      <c r="A163" s="251"/>
      <c r="B163" s="253"/>
      <c r="C163" s="253"/>
      <c r="D163" s="253"/>
      <c r="E163" s="339"/>
      <c r="F163" s="411"/>
      <c r="G163" s="253"/>
      <c r="H163" s="253"/>
      <c r="I163" s="346"/>
      <c r="J163" s="250"/>
      <c r="K163" s="275"/>
      <c r="L163" s="276"/>
      <c r="M163" s="277"/>
      <c r="N163" s="274"/>
      <c r="O163" s="277">
        <f>IF(NOT(ISERROR(MATCH(N163,_xlfn.ANCHORARRAY(D180),0))),M182&amp;"Por favor no seleccionar los criterios de impacto",N163)</f>
        <v>0</v>
      </c>
      <c r="P163" s="276"/>
      <c r="Q163" s="277"/>
      <c r="R163" s="280"/>
      <c r="S163" s="146">
        <v>3</v>
      </c>
      <c r="T163" s="116" t="s">
        <v>414</v>
      </c>
      <c r="U163" s="117" t="str">
        <f>IF(OR(V163="Preventivo",V163="Detectivo"),"Probabilidad",IF(V163="Correctivo","Impacto",""))</f>
        <v>Probabilidad</v>
      </c>
      <c r="V163" s="118" t="s">
        <v>95</v>
      </c>
      <c r="W163" s="118" t="s">
        <v>96</v>
      </c>
      <c r="X163" s="119" t="str">
        <f t="shared" si="250"/>
        <v>40%</v>
      </c>
      <c r="Y163" s="118" t="s">
        <v>97</v>
      </c>
      <c r="Z163" s="118" t="s">
        <v>98</v>
      </c>
      <c r="AA163" s="118" t="s">
        <v>99</v>
      </c>
      <c r="AB163" s="120">
        <f>IFERROR(IF(AND(U162="Probabilidad",U163="Probabilidad"),(AD162-(+AD162*X163)),IF(AND(U162="Impacto",U163="Probabilidad"),(AD161-(+AD161*X163)),IF(U163="Impacto",AD162,""))),"")</f>
        <v>0.12959999999999999</v>
      </c>
      <c r="AC163" s="121" t="str">
        <f t="shared" si="251"/>
        <v>Muy Baja</v>
      </c>
      <c r="AD163" s="119">
        <f t="shared" si="252"/>
        <v>0.12959999999999999</v>
      </c>
      <c r="AE163" s="121" t="str">
        <f t="shared" si="253"/>
        <v>Menor</v>
      </c>
      <c r="AF163" s="119">
        <f t="shared" ref="AF163:AF166" si="256">IFERROR(IF(AND(U162="Impacto",U163="Impacto"),(AF162-(+AF162*X163)),IF(AND(U162="Probabilidad",U163="Impacto"),(AF161-(+AF161*X163)),IF(U163="Probabilidad",AF162,""))),"")</f>
        <v>0.4</v>
      </c>
      <c r="AG163" s="122" t="str">
        <f t="shared" si="255"/>
        <v>Bajo</v>
      </c>
      <c r="AH163" s="123" t="s">
        <v>217</v>
      </c>
      <c r="AI163" s="247"/>
      <c r="AJ163" s="247"/>
      <c r="AK163" s="247"/>
      <c r="AL163" s="260"/>
      <c r="AM163" s="249"/>
      <c r="AN163" s="264"/>
      <c r="AO163" s="264"/>
    </row>
    <row r="164" spans="1:41" ht="18" customHeight="1" x14ac:dyDescent="0.2">
      <c r="A164" s="251"/>
      <c r="B164" s="253"/>
      <c r="C164" s="253"/>
      <c r="D164" s="253"/>
      <c r="E164" s="339"/>
      <c r="F164" s="411"/>
      <c r="G164" s="253"/>
      <c r="H164" s="253"/>
      <c r="I164" s="346"/>
      <c r="J164" s="250"/>
      <c r="K164" s="275"/>
      <c r="L164" s="276"/>
      <c r="M164" s="277"/>
      <c r="N164" s="274"/>
      <c r="O164" s="277">
        <f>IF(NOT(ISERROR(MATCH(N164,_xlfn.ANCHORARRAY(D181),0))),M183&amp;"Por favor no seleccionar los criterios de impacto",N164)</f>
        <v>0</v>
      </c>
      <c r="P164" s="276"/>
      <c r="Q164" s="277"/>
      <c r="R164" s="280"/>
      <c r="S164" s="146">
        <v>4</v>
      </c>
      <c r="T164" s="115"/>
      <c r="U164" s="117" t="str">
        <f t="shared" ref="U164:U172" si="257">IF(OR(V164="Preventivo",V164="Detectivo"),"Probabilidad",IF(V164="Correctivo","Impacto",""))</f>
        <v/>
      </c>
      <c r="V164" s="118"/>
      <c r="W164" s="118"/>
      <c r="X164" s="119" t="str">
        <f t="shared" si="250"/>
        <v/>
      </c>
      <c r="Y164" s="118"/>
      <c r="Z164" s="118"/>
      <c r="AA164" s="118"/>
      <c r="AB164" s="120" t="str">
        <f t="shared" ref="AB164:AB166" si="258">IFERROR(IF(AND(U163="Probabilidad",U164="Probabilidad"),(AD163-(+AD163*X164)),IF(AND(U163="Impacto",U164="Probabilidad"),(AD162-(+AD162*X164)),IF(U164="Impacto",AD163,""))),"")</f>
        <v/>
      </c>
      <c r="AC164" s="121" t="str">
        <f t="shared" si="251"/>
        <v/>
      </c>
      <c r="AD164" s="119" t="str">
        <f t="shared" si="252"/>
        <v/>
      </c>
      <c r="AE164" s="121" t="str">
        <f t="shared" si="253"/>
        <v/>
      </c>
      <c r="AF164" s="119" t="str">
        <f t="shared" si="256"/>
        <v/>
      </c>
      <c r="AG164" s="122" t="str">
        <f>IFERROR(IF(OR(AND(AC164="Muy Baja",AE164="Leve"),AND(AC164="Muy Baja",AE164="Menor"),AND(AC164="Baja",AE164="Leve")),"Bajo",IF(OR(AND(AC164="Muy baja",AE164="Moderado"),AND(AC164="Baja",AE164="Menor"),AND(AC164="Baja",AE164="Moderado"),AND(AC164="Media",AE164="Leve"),AND(AC164="Media",AE164="Menor"),AND(AC164="Media",AE164="Moderado"),AND(AC164="Alta",AE164="Leve"),AND(AC164="Alta",AE164="Menor")),"Moderado",IF(OR(AND(AC164="Muy Baja",AE164="Mayor"),AND(AC164="Baja",AE164="Mayor"),AND(AC164="Media",AE164="Mayor"),AND(AC164="Alta",AE164="Moderado"),AND(AC164="Alta",AE164="Mayor"),AND(AC164="Muy Alta",AE164="Leve"),AND(AC164="Muy Alta",AE164="Menor"),AND(AC164="Muy Alta",AE164="Moderado"),AND(AC164="Muy Alta",AE164="Mayor")),"Alto",IF(OR(AND(AC164="Muy Baja",AE164="Catastrófico"),AND(AC164="Baja",AE164="Catastrófico"),AND(AC164="Media",AE164="Catastrófico"),AND(AC164="Alta",AE164="Catastrófico"),AND(AC164="Muy Alta",AE164="Catastrófico")),"Extremo","")))),"")</f>
        <v/>
      </c>
      <c r="AH164" s="123"/>
      <c r="AI164" s="114"/>
      <c r="AJ164" s="124"/>
      <c r="AK164" s="124"/>
      <c r="AL164" s="125"/>
      <c r="AM164" s="198"/>
      <c r="AN164" s="198"/>
      <c r="AO164" s="198"/>
    </row>
    <row r="165" spans="1:41" ht="18" customHeight="1" x14ac:dyDescent="0.2">
      <c r="A165" s="251"/>
      <c r="B165" s="253"/>
      <c r="C165" s="253"/>
      <c r="D165" s="253"/>
      <c r="E165" s="339"/>
      <c r="F165" s="411"/>
      <c r="G165" s="253"/>
      <c r="H165" s="253"/>
      <c r="I165" s="346"/>
      <c r="J165" s="250"/>
      <c r="K165" s="275"/>
      <c r="L165" s="276"/>
      <c r="M165" s="277"/>
      <c r="N165" s="274"/>
      <c r="O165" s="277">
        <f>IF(NOT(ISERROR(MATCH(N165,_xlfn.ANCHORARRAY(D182),0))),M184&amp;"Por favor no seleccionar los criterios de impacto",N165)</f>
        <v>0</v>
      </c>
      <c r="P165" s="276"/>
      <c r="Q165" s="277"/>
      <c r="R165" s="280"/>
      <c r="S165" s="146">
        <v>5</v>
      </c>
      <c r="T165" s="115"/>
      <c r="U165" s="117" t="str">
        <f t="shared" si="257"/>
        <v/>
      </c>
      <c r="V165" s="118"/>
      <c r="W165" s="118"/>
      <c r="X165" s="119" t="str">
        <f t="shared" si="250"/>
        <v/>
      </c>
      <c r="Y165" s="118"/>
      <c r="Z165" s="118"/>
      <c r="AA165" s="118"/>
      <c r="AB165" s="120" t="str">
        <f t="shared" si="258"/>
        <v/>
      </c>
      <c r="AC165" s="121" t="str">
        <f t="shared" si="251"/>
        <v/>
      </c>
      <c r="AD165" s="119" t="str">
        <f t="shared" si="252"/>
        <v/>
      </c>
      <c r="AE165" s="121" t="str">
        <f t="shared" si="253"/>
        <v/>
      </c>
      <c r="AF165" s="119" t="str">
        <f t="shared" si="256"/>
        <v/>
      </c>
      <c r="AG165" s="122" t="str">
        <f t="shared" ref="AG165:AG166" si="259">IFERROR(IF(OR(AND(AC165="Muy Baja",AE165="Leve"),AND(AC165="Muy Baja",AE165="Menor"),AND(AC165="Baja",AE165="Leve")),"Bajo",IF(OR(AND(AC165="Muy baja",AE165="Moderado"),AND(AC165="Baja",AE165="Menor"),AND(AC165="Baja",AE165="Moderado"),AND(AC165="Media",AE165="Leve"),AND(AC165="Media",AE165="Menor"),AND(AC165="Media",AE165="Moderado"),AND(AC165="Alta",AE165="Leve"),AND(AC165="Alta",AE165="Menor")),"Moderado",IF(OR(AND(AC165="Muy Baja",AE165="Mayor"),AND(AC165="Baja",AE165="Mayor"),AND(AC165="Media",AE165="Mayor"),AND(AC165="Alta",AE165="Moderado"),AND(AC165="Alta",AE165="Mayor"),AND(AC165="Muy Alta",AE165="Leve"),AND(AC165="Muy Alta",AE165="Menor"),AND(AC165="Muy Alta",AE165="Moderado"),AND(AC165="Muy Alta",AE165="Mayor")),"Alto",IF(OR(AND(AC165="Muy Baja",AE165="Catastrófico"),AND(AC165="Baja",AE165="Catastrófico"),AND(AC165="Media",AE165="Catastrófico"),AND(AC165="Alta",AE165="Catastrófico"),AND(AC165="Muy Alta",AE165="Catastrófico")),"Extremo","")))),"")</f>
        <v/>
      </c>
      <c r="AH165" s="123"/>
      <c r="AI165" s="114"/>
      <c r="AJ165" s="124"/>
      <c r="AK165" s="124"/>
      <c r="AL165" s="125"/>
      <c r="AM165" s="198"/>
      <c r="AN165" s="198"/>
      <c r="AO165" s="198"/>
    </row>
    <row r="166" spans="1:41" ht="18" customHeight="1" x14ac:dyDescent="0.2">
      <c r="A166" s="251"/>
      <c r="B166" s="253"/>
      <c r="C166" s="253"/>
      <c r="D166" s="253"/>
      <c r="E166" s="340"/>
      <c r="F166" s="412"/>
      <c r="G166" s="253"/>
      <c r="H166" s="253"/>
      <c r="I166" s="347"/>
      <c r="J166" s="247"/>
      <c r="K166" s="275"/>
      <c r="L166" s="276"/>
      <c r="M166" s="277"/>
      <c r="N166" s="274"/>
      <c r="O166" s="277">
        <f>IF(NOT(ISERROR(MATCH(N166,_xlfn.ANCHORARRAY(D183),0))),M185&amp;"Por favor no seleccionar los criterios de impacto",N166)</f>
        <v>0</v>
      </c>
      <c r="P166" s="276"/>
      <c r="Q166" s="277"/>
      <c r="R166" s="280"/>
      <c r="S166" s="146">
        <v>6</v>
      </c>
      <c r="T166" s="115"/>
      <c r="U166" s="117" t="str">
        <f t="shared" si="257"/>
        <v/>
      </c>
      <c r="V166" s="118"/>
      <c r="W166" s="118"/>
      <c r="X166" s="119" t="str">
        <f t="shared" si="250"/>
        <v/>
      </c>
      <c r="Y166" s="118"/>
      <c r="Z166" s="118"/>
      <c r="AA166" s="118"/>
      <c r="AB166" s="120" t="str">
        <f t="shared" si="258"/>
        <v/>
      </c>
      <c r="AC166" s="121" t="str">
        <f t="shared" si="251"/>
        <v/>
      </c>
      <c r="AD166" s="119" t="str">
        <f t="shared" si="252"/>
        <v/>
      </c>
      <c r="AE166" s="121" t="str">
        <f t="shared" si="253"/>
        <v/>
      </c>
      <c r="AF166" s="119" t="str">
        <f t="shared" si="256"/>
        <v/>
      </c>
      <c r="AG166" s="122" t="str">
        <f t="shared" si="259"/>
        <v/>
      </c>
      <c r="AH166" s="123"/>
      <c r="AI166" s="114"/>
      <c r="AJ166" s="124"/>
      <c r="AK166" s="124"/>
      <c r="AL166" s="125"/>
      <c r="AM166" s="198"/>
      <c r="AN166" s="198"/>
      <c r="AO166" s="198"/>
    </row>
    <row r="167" spans="1:41" ht="52.5" customHeight="1" x14ac:dyDescent="0.2">
      <c r="A167" s="251">
        <v>27</v>
      </c>
      <c r="B167" s="252" t="s">
        <v>415</v>
      </c>
      <c r="C167" s="253" t="s">
        <v>128</v>
      </c>
      <c r="D167" s="254" t="s">
        <v>416</v>
      </c>
      <c r="E167" s="407" t="s">
        <v>417</v>
      </c>
      <c r="F167" s="432" t="s">
        <v>418</v>
      </c>
      <c r="G167" s="253" t="s">
        <v>89</v>
      </c>
      <c r="H167" s="253" t="s">
        <v>419</v>
      </c>
      <c r="I167" s="253" t="s">
        <v>142</v>
      </c>
      <c r="J167" s="253"/>
      <c r="K167" s="275">
        <v>12</v>
      </c>
      <c r="L167" s="276" t="str">
        <f>IF(K167&lt;=0,"",IF(K167&lt;=2,"Muy Baja",IF(K167&lt;=24,"Baja",IF(K167&lt;=500,"Media",IF(K167&lt;=5000,"Alta","Muy Alta")))))</f>
        <v>Baja</v>
      </c>
      <c r="M167" s="277">
        <f>IF(L167="","",IF(L167="Muy Baja",0.2,IF(L167="Baja",0.4,IF(L167="Media",0.6,IF(L167="Alta",0.8,IF(L167="Muy Alta",1,))))))</f>
        <v>0.4</v>
      </c>
      <c r="N167" s="274" t="s">
        <v>358</v>
      </c>
      <c r="O167" s="277" t="str">
        <f>IF(NOT(ISERROR(MATCH(N167,'[13]Tabla Impacto'!$B$222:$B$224,0))),'[13]Tabla Impacto'!$F$224&amp;"Por favor no seleccionar los criterios de impacto(Afectación Económica o presupuestal y Pérdida Reputacional)",N167)</f>
        <v xml:space="preserve">     El riesgo afecta la imagen de alguna área de la organización</v>
      </c>
      <c r="P167" s="276" t="str">
        <f>IF(OR(O167='[13]Tabla Impacto'!$C$12,O167='[13]Tabla Impacto'!$D$12),"Leve",IF(OR(O167='[13]Tabla Impacto'!$C$13,O167='[13]Tabla Impacto'!$D$13),"Menor",IF(OR(O167='[13]Tabla Impacto'!$C$14,O167='[13]Tabla Impacto'!$D$14),"Moderado",IF(OR(O167='[13]Tabla Impacto'!$C$15,O167='[13]Tabla Impacto'!$D$15),"Mayor",IF(OR(O167='[13]Tabla Impacto'!$C$16,O167='[13]Tabla Impacto'!$D$16),"Catastrófico","")))))</f>
        <v>Leve</v>
      </c>
      <c r="Q167" s="277">
        <f>IF(P167="","",IF(P167="Leve",0.2,IF(P167="Menor",0.4,IF(P167="Moderado",0.6,IF(P167="Mayor",0.8,IF(P167="Catastrófico",1,))))))</f>
        <v>0.2</v>
      </c>
      <c r="R167" s="280" t="str">
        <f>IF(OR(AND(L167="Muy Baja",P167="Leve"),AND(L167="Muy Baja",P167="Menor"),AND(L167="Baja",P167="Leve")),"Bajo",IF(OR(AND(L167="Muy baja",P167="Moderado"),AND(L167="Baja",P167="Menor"),AND(L167="Baja",P167="Moderado"),AND(L167="Media",P167="Leve"),AND(L167="Media",P167="Menor"),AND(L167="Media",P167="Moderado"),AND(L167="Alta",P167="Leve"),AND(L167="Alta",P167="Menor")),"Moderado",IF(OR(AND(L167="Muy Baja",P167="Mayor"),AND(L167="Baja",P167="Mayor"),AND(L167="Media",P167="Mayor"),AND(L167="Alta",P167="Moderado"),AND(L167="Alta",P167="Mayor"),AND(L167="Muy Alta",P167="Leve"),AND(L167="Muy Alta",P167="Menor"),AND(L167="Muy Alta",P167="Moderado"),AND(L167="Muy Alta",P167="Mayor")),"Alto",IF(OR(AND(L167="Muy Baja",P167="Catastrófico"),AND(L167="Baja",P167="Catastrófico"),AND(L167="Media",P167="Catastrófico"),AND(L167="Alta",P167="Catastrófico"),AND(L167="Muy Alta",P167="Catastrófico")),"Extremo",""))))</f>
        <v>Bajo</v>
      </c>
      <c r="S167" s="146">
        <v>1</v>
      </c>
      <c r="T167" s="127" t="s">
        <v>420</v>
      </c>
      <c r="U167" s="117" t="str">
        <f t="shared" si="257"/>
        <v>Probabilidad</v>
      </c>
      <c r="V167" s="118" t="s">
        <v>95</v>
      </c>
      <c r="W167" s="118" t="s">
        <v>96</v>
      </c>
      <c r="X167" s="119" t="str">
        <f>IF(AND(V167="Preventivo",W167="Automático"),"50%",IF(AND(V167="Preventivo",W167="Manual"),"40%",IF(AND(V167="Detectivo",W167="Automático"),"40%",IF(AND(V167="Detectivo",W167="Manual"),"30%",IF(AND(V167="Correctivo",W167="Automático"),"35%",IF(AND(V167="Correctivo",W167="Manual"),"25%",""))))))</f>
        <v>40%</v>
      </c>
      <c r="Y167" s="118" t="s">
        <v>109</v>
      </c>
      <c r="Z167" s="118" t="s">
        <v>98</v>
      </c>
      <c r="AA167" s="118" t="s">
        <v>99</v>
      </c>
      <c r="AB167" s="120">
        <f>IFERROR(IF(U167="Probabilidad",(M167-(+M167*X167)),IF(U167="Impacto",M167,"")),"")</f>
        <v>0.24</v>
      </c>
      <c r="AC167" s="121" t="str">
        <f>IFERROR(IF(AB167="","",IF(AB167&lt;=0.2,"Muy Baja",IF(AB167&lt;=0.4,"Baja",IF(AB167&lt;=0.6,"Media",IF(AB167&lt;=0.8,"Alta","Muy Alta"))))),"")</f>
        <v>Baja</v>
      </c>
      <c r="AD167" s="119">
        <f>+AB167</f>
        <v>0.24</v>
      </c>
      <c r="AE167" s="121" t="str">
        <f>IFERROR(IF(AF167="","",IF(AF167&lt;=0.2,"Leve",IF(AF167&lt;=0.4,"Menor",IF(AF167&lt;=0.6,"Moderado",IF(AF167&lt;=0.8,"Mayor","Catastrófico"))))),"")</f>
        <v>Leve</v>
      </c>
      <c r="AF167" s="119">
        <f>IFERROR(IF(U167="Impacto",(Q167-(+Q167*X167)),IF(U167="Probabilidad",Q167,"")),"")</f>
        <v>0.2</v>
      </c>
      <c r="AG167" s="122" t="str">
        <f>IFERROR(IF(OR(AND(AC167="Muy Baja",AE167="Leve"),AND(AC167="Muy Baja",AE167="Menor"),AND(AC167="Baja",AE167="Leve")),"Bajo",IF(OR(AND(AC167="Muy baja",AE167="Moderado"),AND(AC167="Baja",AE167="Menor"),AND(AC167="Baja",AE167="Moderado"),AND(AC167="Media",AE167="Leve"),AND(AC167="Media",AE167="Menor"),AND(AC167="Media",AE167="Moderado"),AND(AC167="Alta",AE167="Leve"),AND(AC167="Alta",AE167="Menor")),"Moderado",IF(OR(AND(AC167="Muy Baja",AE167="Mayor"),AND(AC167="Baja",AE167="Mayor"),AND(AC167="Media",AE167="Mayor"),AND(AC167="Alta",AE167="Moderado"),AND(AC167="Alta",AE167="Mayor"),AND(AC167="Muy Alta",AE167="Leve"),AND(AC167="Muy Alta",AE167="Menor"),AND(AC167="Muy Alta",AE167="Moderado"),AND(AC167="Muy Alta",AE167="Mayor")),"Alto",IF(OR(AND(AC167="Muy Baja",AE167="Catastrófico"),AND(AC167="Baja",AE167="Catastrófico"),AND(AC167="Media",AE167="Catastrófico"),AND(AC167="Alta",AE167="Catastrófico"),AND(AC167="Muy Alta",AE167="Catastrófico")),"Extremo","")))),"")</f>
        <v>Bajo</v>
      </c>
      <c r="AH167" s="123" t="s">
        <v>217</v>
      </c>
      <c r="AI167" s="114"/>
      <c r="AJ167" s="124"/>
      <c r="AK167" s="124"/>
      <c r="AL167" s="125"/>
      <c r="AM167" s="246" t="s">
        <v>421</v>
      </c>
      <c r="AN167" s="246" t="s">
        <v>422</v>
      </c>
      <c r="AO167" s="246" t="s">
        <v>423</v>
      </c>
    </row>
    <row r="168" spans="1:41" ht="52.5" customHeight="1" x14ac:dyDescent="0.2">
      <c r="A168" s="251"/>
      <c r="B168" s="252"/>
      <c r="C168" s="253"/>
      <c r="D168" s="254"/>
      <c r="E168" s="408"/>
      <c r="F168" s="433"/>
      <c r="G168" s="253"/>
      <c r="H168" s="253"/>
      <c r="I168" s="253"/>
      <c r="J168" s="253"/>
      <c r="K168" s="275"/>
      <c r="L168" s="276"/>
      <c r="M168" s="277"/>
      <c r="N168" s="274"/>
      <c r="O168" s="277">
        <f>IF(NOT(ISERROR(MATCH(N168,_xlfn.ANCHORARRAY(D179),0))),M181&amp;"Por favor no seleccionar los criterios de impacto",N168)</f>
        <v>0</v>
      </c>
      <c r="P168" s="276"/>
      <c r="Q168" s="277"/>
      <c r="R168" s="280"/>
      <c r="S168" s="146">
        <v>2</v>
      </c>
      <c r="T168" s="127" t="s">
        <v>424</v>
      </c>
      <c r="U168" s="117" t="str">
        <f t="shared" si="257"/>
        <v>Probabilidad</v>
      </c>
      <c r="V168" s="118" t="s">
        <v>95</v>
      </c>
      <c r="W168" s="118" t="s">
        <v>96</v>
      </c>
      <c r="X168" s="119" t="str">
        <f t="shared" ref="X168:X172" si="260">IF(AND(V168="Preventivo",W168="Automático"),"50%",IF(AND(V168="Preventivo",W168="Manual"),"40%",IF(AND(V168="Detectivo",W168="Automático"),"40%",IF(AND(V168="Detectivo",W168="Manual"),"30%",IF(AND(V168="Correctivo",W168="Automático"),"35%",IF(AND(V168="Correctivo",W168="Manual"),"25%",""))))))</f>
        <v>40%</v>
      </c>
      <c r="Y168" s="118" t="s">
        <v>109</v>
      </c>
      <c r="Z168" s="118" t="s">
        <v>98</v>
      </c>
      <c r="AA168" s="118" t="s">
        <v>99</v>
      </c>
      <c r="AB168" s="120">
        <f>IFERROR(IF(AND(U167="Probabilidad",U168="Probabilidad"),(AD167-(+AD167*X168)),IF(U168="Probabilidad",(M167-(+M167*X168)),IF(U168="Impacto",AD167,""))),"")</f>
        <v>0.14399999999999999</v>
      </c>
      <c r="AC168" s="121" t="str">
        <f t="shared" ref="AC168:AC172" si="261">IFERROR(IF(AB168="","",IF(AB168&lt;=0.2,"Muy Baja",IF(AB168&lt;=0.4,"Baja",IF(AB168&lt;=0.6,"Media",IF(AB168&lt;=0.8,"Alta","Muy Alta"))))),"")</f>
        <v>Muy Baja</v>
      </c>
      <c r="AD168" s="119">
        <f t="shared" ref="AD168:AD172" si="262">+AB168</f>
        <v>0.14399999999999999</v>
      </c>
      <c r="AE168" s="121" t="str">
        <f t="shared" ref="AE168:AE172" si="263">IFERROR(IF(AF168="","",IF(AF168&lt;=0.2,"Leve",IF(AF168&lt;=0.4,"Menor",IF(AF168&lt;=0.6,"Moderado",IF(AF168&lt;=0.8,"Mayor","Catastrófico"))))),"")</f>
        <v>Leve</v>
      </c>
      <c r="AF168" s="119">
        <f>IFERROR(IF(AND(U167="Impacto",U168="Impacto"),(AF167-(+AF167*X168)),IF(U168="Impacto",($R$13-(+$R$13*X168)),IF(U168="Probabilidad",AF167,""))),"")</f>
        <v>0.2</v>
      </c>
      <c r="AG168" s="122" t="str">
        <f t="shared" ref="AG168:AG172" si="264">IFERROR(IF(OR(AND(AC168="Muy Baja",AE168="Leve"),AND(AC168="Muy Baja",AE168="Menor"),AND(AC168="Baja",AE168="Leve")),"Bajo",IF(OR(AND(AC168="Muy baja",AE168="Moderado"),AND(AC168="Baja",AE168="Menor"),AND(AC168="Baja",AE168="Moderado"),AND(AC168="Media",AE168="Leve"),AND(AC168="Media",AE168="Menor"),AND(AC168="Media",AE168="Moderado"),AND(AC168="Alta",AE168="Leve"),AND(AC168="Alta",AE168="Menor")),"Moderado",IF(OR(AND(AC168="Muy Baja",AE168="Mayor"),AND(AC168="Baja",AE168="Mayor"),AND(AC168="Media",AE168="Mayor"),AND(AC168="Alta",AE168="Moderado"),AND(AC168="Alta",AE168="Mayor"),AND(AC168="Muy Alta",AE168="Leve"),AND(AC168="Muy Alta",AE168="Menor"),AND(AC168="Muy Alta",AE168="Moderado"),AND(AC168="Muy Alta",AE168="Mayor")),"Alto",IF(OR(AND(AC168="Muy Baja",AE168="Catastrófico"),AND(AC168="Baja",AE168="Catastrófico"),AND(AC168="Media",AE168="Catastrófico"),AND(AC168="Alta",AE168="Catastrófico"),AND(AC168="Muy Alta",AE168="Catastrófico")),"Extremo","")))),"")</f>
        <v>Bajo</v>
      </c>
      <c r="AH168" s="123" t="s">
        <v>217</v>
      </c>
      <c r="AI168" s="114"/>
      <c r="AJ168" s="124"/>
      <c r="AK168" s="114"/>
      <c r="AL168" s="125"/>
      <c r="AM168" s="250"/>
      <c r="AN168" s="250"/>
      <c r="AO168" s="250"/>
    </row>
    <row r="169" spans="1:41" ht="52.5" customHeight="1" x14ac:dyDescent="0.2">
      <c r="A169" s="251"/>
      <c r="B169" s="252"/>
      <c r="C169" s="253"/>
      <c r="D169" s="254"/>
      <c r="E169" s="408"/>
      <c r="F169" s="433"/>
      <c r="G169" s="253"/>
      <c r="H169" s="253"/>
      <c r="I169" s="253"/>
      <c r="J169" s="253"/>
      <c r="K169" s="275"/>
      <c r="L169" s="276"/>
      <c r="M169" s="277"/>
      <c r="N169" s="274"/>
      <c r="O169" s="277">
        <f>IF(NOT(ISERROR(MATCH(N169,_xlfn.ANCHORARRAY(D180),0))),M182&amp;"Por favor no seleccionar los criterios de impacto",N169)</f>
        <v>0</v>
      </c>
      <c r="P169" s="276"/>
      <c r="Q169" s="277"/>
      <c r="R169" s="280"/>
      <c r="S169" s="146">
        <v>3</v>
      </c>
      <c r="T169" s="406" t="s">
        <v>425</v>
      </c>
      <c r="U169" s="117" t="str">
        <f t="shared" si="257"/>
        <v>Probabilidad</v>
      </c>
      <c r="V169" s="118" t="s">
        <v>95</v>
      </c>
      <c r="W169" s="118" t="s">
        <v>96</v>
      </c>
      <c r="X169" s="119" t="str">
        <f t="shared" si="260"/>
        <v>40%</v>
      </c>
      <c r="Y169" s="118" t="s">
        <v>97</v>
      </c>
      <c r="Z169" s="118" t="s">
        <v>98</v>
      </c>
      <c r="AA169" s="118" t="s">
        <v>99</v>
      </c>
      <c r="AB169" s="120">
        <f>IFERROR(IF(AND(U168="Probabilidad",U169="Probabilidad"),(AD168-(+AD168*X169)),IF(AND(U168="Impacto",U169="Probabilidad"),(AD167-(+AD167*X169)),IF(U169="Impacto",AD168,""))),"")</f>
        <v>8.6399999999999991E-2</v>
      </c>
      <c r="AC169" s="121" t="str">
        <f t="shared" si="261"/>
        <v>Muy Baja</v>
      </c>
      <c r="AD169" s="119">
        <f t="shared" si="262"/>
        <v>8.6399999999999991E-2</v>
      </c>
      <c r="AE169" s="121" t="str">
        <f t="shared" si="263"/>
        <v>Leve</v>
      </c>
      <c r="AF169" s="119">
        <f>IFERROR(IF(AND(U168="Impacto",U169="Impacto"),(AF168-(+AF168*X169)),IF(AND(U168="Probabilidad",U169="Impacto"),(AF167-(+AF167*X169)),IF(U169="Probabilidad",AF168,""))),"")</f>
        <v>0.2</v>
      </c>
      <c r="AG169" s="122" t="str">
        <f t="shared" si="264"/>
        <v>Bajo</v>
      </c>
      <c r="AH169" s="123" t="s">
        <v>217</v>
      </c>
      <c r="AI169" s="114"/>
      <c r="AJ169" s="124"/>
      <c r="AK169" s="124"/>
      <c r="AL169" s="125"/>
      <c r="AM169" s="250"/>
      <c r="AN169" s="250"/>
      <c r="AO169" s="250"/>
    </row>
    <row r="170" spans="1:41" ht="18" customHeight="1" x14ac:dyDescent="0.2">
      <c r="A170" s="251"/>
      <c r="B170" s="252"/>
      <c r="C170" s="253"/>
      <c r="D170" s="254"/>
      <c r="E170" s="408"/>
      <c r="F170" s="433"/>
      <c r="G170" s="253"/>
      <c r="H170" s="253"/>
      <c r="I170" s="253"/>
      <c r="J170" s="253"/>
      <c r="K170" s="275"/>
      <c r="L170" s="276"/>
      <c r="M170" s="277"/>
      <c r="N170" s="274"/>
      <c r="O170" s="277">
        <f>IF(NOT(ISERROR(MATCH(N170,_xlfn.ANCHORARRAY(D181),0))),M183&amp;"Por favor no seleccionar los criterios de impacto",N170)</f>
        <v>0</v>
      </c>
      <c r="P170" s="276"/>
      <c r="Q170" s="277"/>
      <c r="R170" s="280"/>
      <c r="S170" s="146">
        <v>4</v>
      </c>
      <c r="T170" s="115"/>
      <c r="U170" s="117" t="str">
        <f t="shared" si="257"/>
        <v/>
      </c>
      <c r="V170" s="118"/>
      <c r="W170" s="118"/>
      <c r="X170" s="119" t="str">
        <f t="shared" si="260"/>
        <v/>
      </c>
      <c r="Y170" s="118"/>
      <c r="Z170" s="118"/>
      <c r="AA170" s="118"/>
      <c r="AB170" s="120" t="str">
        <f t="shared" ref="AB170:AB172" si="265">IFERROR(IF(AND(U169="Probabilidad",U170="Probabilidad"),(AD169-(+AD169*X170)),IF(AND(U169="Impacto",U170="Probabilidad"),(AD168-(+AD168*X170)),IF(U170="Impacto",AD169,""))),"")</f>
        <v/>
      </c>
      <c r="AC170" s="121" t="str">
        <f t="shared" si="261"/>
        <v/>
      </c>
      <c r="AD170" s="119" t="str">
        <f t="shared" si="262"/>
        <v/>
      </c>
      <c r="AE170" s="121" t="str">
        <f t="shared" si="263"/>
        <v/>
      </c>
      <c r="AF170" s="119" t="str">
        <f t="shared" ref="AF170:AF172" si="266">IFERROR(IF(AND(U169="Impacto",U170="Impacto"),(AF169-(+AF169*X170)),IF(AND(U169="Probabilidad",U170="Impacto"),(AF168-(+AF168*X170)),IF(U170="Probabilidad",AF169,""))),"")</f>
        <v/>
      </c>
      <c r="AG170" s="122" t="str">
        <f>IFERROR(IF(OR(AND(AC170="Muy Baja",AE170="Leve"),AND(AC170="Muy Baja",AE170="Menor"),AND(AC170="Baja",AE170="Leve")),"Bajo",IF(OR(AND(AC170="Muy baja",AE170="Moderado"),AND(AC170="Baja",AE170="Menor"),AND(AC170="Baja",AE170="Moderado"),AND(AC170="Media",AE170="Leve"),AND(AC170="Media",AE170="Menor"),AND(AC170="Media",AE170="Moderado"),AND(AC170="Alta",AE170="Leve"),AND(AC170="Alta",AE170="Menor")),"Moderado",IF(OR(AND(AC170="Muy Baja",AE170="Mayor"),AND(AC170="Baja",AE170="Mayor"),AND(AC170="Media",AE170="Mayor"),AND(AC170="Alta",AE170="Moderado"),AND(AC170="Alta",AE170="Mayor"),AND(AC170="Muy Alta",AE170="Leve"),AND(AC170="Muy Alta",AE170="Menor"),AND(AC170="Muy Alta",AE170="Moderado"),AND(AC170="Muy Alta",AE170="Mayor")),"Alto",IF(OR(AND(AC170="Muy Baja",AE170="Catastrófico"),AND(AC170="Baja",AE170="Catastrófico"),AND(AC170="Media",AE170="Catastrófico"),AND(AC170="Alta",AE170="Catastrófico"),AND(AC170="Muy Alta",AE170="Catastrófico")),"Extremo","")))),"")</f>
        <v/>
      </c>
      <c r="AH170" s="123"/>
      <c r="AI170" s="114"/>
      <c r="AJ170" s="124"/>
      <c r="AK170" s="124"/>
      <c r="AL170" s="125"/>
      <c r="AM170" s="250"/>
      <c r="AN170" s="250"/>
      <c r="AO170" s="250"/>
    </row>
    <row r="171" spans="1:41" ht="18" customHeight="1" x14ac:dyDescent="0.2">
      <c r="A171" s="251"/>
      <c r="B171" s="252"/>
      <c r="C171" s="253"/>
      <c r="D171" s="254"/>
      <c r="E171" s="408"/>
      <c r="F171" s="433"/>
      <c r="G171" s="253"/>
      <c r="H171" s="253"/>
      <c r="I171" s="253"/>
      <c r="J171" s="253"/>
      <c r="K171" s="275"/>
      <c r="L171" s="276"/>
      <c r="M171" s="277"/>
      <c r="N171" s="274"/>
      <c r="O171" s="277">
        <f>IF(NOT(ISERROR(MATCH(N171,_xlfn.ANCHORARRAY(D182),0))),M184&amp;"Por favor no seleccionar los criterios de impacto",N171)</f>
        <v>0</v>
      </c>
      <c r="P171" s="276"/>
      <c r="Q171" s="277"/>
      <c r="R171" s="280"/>
      <c r="S171" s="146">
        <v>5</v>
      </c>
      <c r="T171" s="115"/>
      <c r="U171" s="117" t="str">
        <f t="shared" si="257"/>
        <v/>
      </c>
      <c r="V171" s="118"/>
      <c r="W171" s="118"/>
      <c r="X171" s="119" t="str">
        <f t="shared" si="260"/>
        <v/>
      </c>
      <c r="Y171" s="118"/>
      <c r="Z171" s="118"/>
      <c r="AA171" s="118"/>
      <c r="AB171" s="120" t="str">
        <f t="shared" si="265"/>
        <v/>
      </c>
      <c r="AC171" s="121" t="str">
        <f t="shared" si="261"/>
        <v/>
      </c>
      <c r="AD171" s="119" t="str">
        <f t="shared" si="262"/>
        <v/>
      </c>
      <c r="AE171" s="121" t="str">
        <f t="shared" si="263"/>
        <v/>
      </c>
      <c r="AF171" s="119" t="str">
        <f t="shared" si="266"/>
        <v/>
      </c>
      <c r="AG171" s="122" t="str">
        <f t="shared" si="264"/>
        <v/>
      </c>
      <c r="AH171" s="123"/>
      <c r="AI171" s="114"/>
      <c r="AJ171" s="124"/>
      <c r="AK171" s="124"/>
      <c r="AL171" s="125"/>
      <c r="AM171" s="250"/>
      <c r="AN171" s="250"/>
      <c r="AO171" s="250"/>
    </row>
    <row r="172" spans="1:41" ht="18" customHeight="1" x14ac:dyDescent="0.2">
      <c r="A172" s="251"/>
      <c r="B172" s="252"/>
      <c r="C172" s="253"/>
      <c r="D172" s="254"/>
      <c r="E172" s="409"/>
      <c r="F172" s="434"/>
      <c r="G172" s="253"/>
      <c r="H172" s="253"/>
      <c r="I172" s="253"/>
      <c r="J172" s="253"/>
      <c r="K172" s="275"/>
      <c r="L172" s="276"/>
      <c r="M172" s="277"/>
      <c r="N172" s="274"/>
      <c r="O172" s="277">
        <f>IF(NOT(ISERROR(MATCH(N172,_xlfn.ANCHORARRAY(D183),0))),M185&amp;"Por favor no seleccionar los criterios de impacto",N172)</f>
        <v>0</v>
      </c>
      <c r="P172" s="276"/>
      <c r="Q172" s="277"/>
      <c r="R172" s="280"/>
      <c r="S172" s="146">
        <v>6</v>
      </c>
      <c r="T172" s="115"/>
      <c r="U172" s="117" t="str">
        <f t="shared" si="257"/>
        <v/>
      </c>
      <c r="V172" s="118"/>
      <c r="W172" s="118"/>
      <c r="X172" s="119" t="str">
        <f t="shared" si="260"/>
        <v/>
      </c>
      <c r="Y172" s="118"/>
      <c r="Z172" s="118"/>
      <c r="AA172" s="118"/>
      <c r="AB172" s="120" t="str">
        <f t="shared" si="265"/>
        <v/>
      </c>
      <c r="AC172" s="121" t="str">
        <f t="shared" si="261"/>
        <v/>
      </c>
      <c r="AD172" s="119" t="str">
        <f t="shared" si="262"/>
        <v/>
      </c>
      <c r="AE172" s="121" t="str">
        <f t="shared" si="263"/>
        <v/>
      </c>
      <c r="AF172" s="119" t="str">
        <f t="shared" si="266"/>
        <v/>
      </c>
      <c r="AG172" s="122" t="str">
        <f t="shared" si="264"/>
        <v/>
      </c>
      <c r="AH172" s="123"/>
      <c r="AI172" s="114"/>
      <c r="AJ172" s="124"/>
      <c r="AK172" s="124"/>
      <c r="AL172" s="125"/>
      <c r="AM172" s="247"/>
      <c r="AN172" s="247"/>
      <c r="AO172" s="247"/>
    </row>
    <row r="173" spans="1:41" ht="60" customHeight="1" x14ac:dyDescent="0.2">
      <c r="A173" s="251">
        <v>28</v>
      </c>
      <c r="B173" s="252" t="s">
        <v>415</v>
      </c>
      <c r="C173" s="253" t="s">
        <v>128</v>
      </c>
      <c r="D173" s="253" t="s">
        <v>426</v>
      </c>
      <c r="E173" s="246" t="s">
        <v>993</v>
      </c>
      <c r="F173" s="410" t="s">
        <v>994</v>
      </c>
      <c r="G173" s="253" t="s">
        <v>89</v>
      </c>
      <c r="H173" s="253" t="s">
        <v>90</v>
      </c>
      <c r="I173" s="253" t="s">
        <v>142</v>
      </c>
      <c r="J173" s="253"/>
      <c r="K173" s="275">
        <v>365</v>
      </c>
      <c r="L173" s="276" t="str">
        <f>IF(K173&lt;=0,"",IF(K173&lt;=2,"Muy Baja",IF(K173&lt;=24,"Baja",IF(K173&lt;=500,"Media",IF(K173&lt;=5000,"Alta","Muy Alta")))))</f>
        <v>Media</v>
      </c>
      <c r="M173" s="277">
        <f>IF(L173="","",IF(L173="Muy Baja",0.2,IF(L173="Baja",0.4,IF(L173="Media",0.6,IF(L173="Alta",0.8,IF(L173="Muy Alta",1,))))))</f>
        <v>0.6</v>
      </c>
      <c r="N173" s="274" t="s">
        <v>93</v>
      </c>
      <c r="O173" s="277" t="str">
        <f>IF(NOT(ISERROR(MATCH(N173,'[13]Tabla Impacto'!$B$222:$B$224,0))),'[13]Tabla Impacto'!$F$224&amp;"Por favor no seleccionar los criterios de impacto(Afectación Económica o presupuestal y Pérdida Reputacional)",N173)</f>
        <v xml:space="preserve">     El riesgo afecta la imagen de la entidad con algunos usuarios de relevancia frente al logro de los objetivos</v>
      </c>
      <c r="P173" s="276" t="str">
        <f>IF(OR(O173='[13]Tabla Impacto'!$C$12,O173='[13]Tabla Impacto'!$D$12),"Leve",IF(OR(O173='[13]Tabla Impacto'!$C$13,O173='[13]Tabla Impacto'!$D$13),"Menor",IF(OR(O173='[13]Tabla Impacto'!$C$14,O173='[13]Tabla Impacto'!$D$14),"Moderado",IF(OR(O173='[13]Tabla Impacto'!$C$15,O173='[13]Tabla Impacto'!$D$15),"Mayor",IF(OR(O173='[13]Tabla Impacto'!$C$16,O173='[13]Tabla Impacto'!$D$16),"Catastrófico","")))))</f>
        <v>Moderado</v>
      </c>
      <c r="Q173" s="277">
        <f>IF(P173="","",IF(P173="Leve",0.2,IF(P173="Menor",0.4,IF(P173="Moderado",0.6,IF(P173="Mayor",0.8,IF(P173="Catastrófico",1,))))))</f>
        <v>0.6</v>
      </c>
      <c r="R173" s="280" t="str">
        <f>IF(OR(AND(L173="Muy Baja",P173="Leve"),AND(L173="Muy Baja",P173="Menor"),AND(L173="Baja",P173="Leve")),"Bajo",IF(OR(AND(L173="Muy baja",P173="Moderado"),AND(L173="Baja",P173="Menor"),AND(L173="Baja",P173="Moderado"),AND(L173="Media",P173="Leve"),AND(L173="Media",P173="Menor"),AND(L173="Media",P173="Moderado"),AND(L173="Alta",P173="Leve"),AND(L173="Alta",P173="Menor")),"Moderado",IF(OR(AND(L173="Muy Baja",P173="Mayor"),AND(L173="Baja",P173="Mayor"),AND(L173="Media",P173="Mayor"),AND(L173="Alta",P173="Moderado"),AND(L173="Alta",P173="Mayor"),AND(L173="Muy Alta",P173="Leve"),AND(L173="Muy Alta",P173="Menor"),AND(L173="Muy Alta",P173="Moderado"),AND(L173="Muy Alta",P173="Mayor")),"Alto",IF(OR(AND(L173="Muy Baja",P173="Catastrófico"),AND(L173="Baja",P173="Catastrófico"),AND(L173="Media",P173="Catastrófico"),AND(L173="Alta",P173="Catastrófico"),AND(L173="Muy Alta",P173="Catastrófico")),"Extremo",""))))</f>
        <v>Moderado</v>
      </c>
      <c r="S173" s="146">
        <v>1</v>
      </c>
      <c r="T173" s="127" t="s">
        <v>427</v>
      </c>
      <c r="U173" s="117" t="str">
        <f>IF(OR(V173="Preventivo",V173="Detectivo"),"Probabilidad",IF(V173="Correctivo","Impacto",""))</f>
        <v>Probabilidad</v>
      </c>
      <c r="V173" s="118" t="s">
        <v>95</v>
      </c>
      <c r="W173" s="118" t="s">
        <v>96</v>
      </c>
      <c r="X173" s="119" t="str">
        <f>IF(AND(V173="Preventivo",W173="Automático"),"50%",IF(AND(V173="Preventivo",W173="Manual"),"40%",IF(AND(V173="Detectivo",W173="Automático"),"40%",IF(AND(V173="Detectivo",W173="Manual"),"30%",IF(AND(V173="Correctivo",W173="Automático"),"35%",IF(AND(V173="Correctivo",W173="Manual"),"25%",""))))))</f>
        <v>40%</v>
      </c>
      <c r="Y173" s="118" t="s">
        <v>97</v>
      </c>
      <c r="Z173" s="118" t="s">
        <v>98</v>
      </c>
      <c r="AA173" s="118" t="s">
        <v>99</v>
      </c>
      <c r="AB173" s="120">
        <f>IFERROR(IF(U173="Probabilidad",(M173-(+M173*X173)),IF(U173="Impacto",M173,"")),"")</f>
        <v>0.36</v>
      </c>
      <c r="AC173" s="121" t="str">
        <f>IFERROR(IF(AB173="","",IF(AB173&lt;=0.2,"Muy Baja",IF(AB173&lt;=0.4,"Baja",IF(AB173&lt;=0.6,"Media",IF(AB173&lt;=0.8,"Alta","Muy Alta"))))),"")</f>
        <v>Baja</v>
      </c>
      <c r="AD173" s="119">
        <f>+AB173</f>
        <v>0.36</v>
      </c>
      <c r="AE173" s="121" t="str">
        <f>IFERROR(IF(AF173="","",IF(AF173&lt;=0.2,"Leve",IF(AF173&lt;=0.4,"Menor",IF(AF173&lt;=0.6,"Moderado",IF(AF173&lt;=0.8,"Mayor","Catastrófico"))))),"")</f>
        <v>Moderado</v>
      </c>
      <c r="AF173" s="119">
        <f t="shared" ref="AF173" si="267">IFERROR(IF(U173="Impacto",(Q173-(+Q173*X173)),IF(U173="Probabilidad",Q173,"")),"")</f>
        <v>0.6</v>
      </c>
      <c r="AG173" s="122" t="str">
        <f>IFERROR(IF(OR(AND(AC173="Muy Baja",AE173="Leve"),AND(AC173="Muy Baja",AE173="Menor"),AND(AC173="Baja",AE173="Leve")),"Bajo",IF(OR(AND(AC173="Muy baja",AE173="Moderado"),AND(AC173="Baja",AE173="Menor"),AND(AC173="Baja",AE173="Moderado"),AND(AC173="Media",AE173="Leve"),AND(AC173="Media",AE173="Menor"),AND(AC173="Media",AE173="Moderado"),AND(AC173="Alta",AE173="Leve"),AND(AC173="Alta",AE173="Menor")),"Moderado",IF(OR(AND(AC173="Muy Baja",AE173="Mayor"),AND(AC173="Baja",AE173="Mayor"),AND(AC173="Media",AE173="Mayor"),AND(AC173="Alta",AE173="Moderado"),AND(AC173="Alta",AE173="Mayor"),AND(AC173="Muy Alta",AE173="Leve"),AND(AC173="Muy Alta",AE173="Menor"),AND(AC173="Muy Alta",AE173="Moderado"),AND(AC173="Muy Alta",AE173="Mayor")),"Alto",IF(OR(AND(AC173="Muy Baja",AE173="Catastrófico"),AND(AC173="Baja",AE173="Catastrófico"),AND(AC173="Media",AE173="Catastrófico"),AND(AC173="Alta",AE173="Catastrófico"),AND(AC173="Muy Alta",AE173="Catastrófico")),"Extremo","")))),"")</f>
        <v>Moderado</v>
      </c>
      <c r="AH173" s="123" t="s">
        <v>110</v>
      </c>
      <c r="AI173" s="174" t="s">
        <v>428</v>
      </c>
      <c r="AJ173" s="114" t="s">
        <v>429</v>
      </c>
      <c r="AK173" s="124" t="s">
        <v>430</v>
      </c>
      <c r="AL173" s="176" t="s">
        <v>431</v>
      </c>
      <c r="AM173" s="407" t="s">
        <v>432</v>
      </c>
      <c r="AN173" s="407" t="s">
        <v>433</v>
      </c>
      <c r="AO173" s="407" t="s">
        <v>429</v>
      </c>
    </row>
    <row r="174" spans="1:41" ht="60" customHeight="1" x14ac:dyDescent="0.2">
      <c r="A174" s="251"/>
      <c r="B174" s="252"/>
      <c r="C174" s="253"/>
      <c r="D174" s="253"/>
      <c r="E174" s="250"/>
      <c r="F174" s="411"/>
      <c r="G174" s="253"/>
      <c r="H174" s="253"/>
      <c r="I174" s="253"/>
      <c r="J174" s="253"/>
      <c r="K174" s="275"/>
      <c r="L174" s="276"/>
      <c r="M174" s="277"/>
      <c r="N174" s="274"/>
      <c r="O174" s="277">
        <f>IF(NOT(ISERROR(MATCH(N174,_xlfn.ANCHORARRAY(D185),0))),M187&amp;"Por favor no seleccionar los criterios de impacto",N174)</f>
        <v>0</v>
      </c>
      <c r="P174" s="276"/>
      <c r="Q174" s="277"/>
      <c r="R174" s="280"/>
      <c r="S174" s="146">
        <v>2</v>
      </c>
      <c r="T174" s="115" t="s">
        <v>434</v>
      </c>
      <c r="U174" s="117" t="str">
        <f>IF(OR(V174="Preventivo",V174="Detectivo"),"Probabilidad",IF(V174="Correctivo","Impacto",""))</f>
        <v>Probabilidad</v>
      </c>
      <c r="V174" s="118" t="s">
        <v>95</v>
      </c>
      <c r="W174" s="118" t="s">
        <v>96</v>
      </c>
      <c r="X174" s="119" t="str">
        <f t="shared" ref="X174:X178" si="268">IF(AND(V174="Preventivo",W174="Automático"),"50%",IF(AND(V174="Preventivo",W174="Manual"),"40%",IF(AND(V174="Detectivo",W174="Automático"),"40%",IF(AND(V174="Detectivo",W174="Manual"),"30%",IF(AND(V174="Correctivo",W174="Automático"),"35%",IF(AND(V174="Correctivo",W174="Manual"),"25%",""))))))</f>
        <v>40%</v>
      </c>
      <c r="Y174" s="118" t="s">
        <v>97</v>
      </c>
      <c r="Z174" s="118" t="s">
        <v>98</v>
      </c>
      <c r="AA174" s="118" t="s">
        <v>99</v>
      </c>
      <c r="AB174" s="120">
        <f>IFERROR(IF(AND(U173="Probabilidad",U174="Probabilidad"),(AD173-(+AD173*X174)),IF(U174="Probabilidad",(M173-(+M173*X174)),IF(U174="Impacto",AD173,""))),"")</f>
        <v>0.216</v>
      </c>
      <c r="AC174" s="121" t="str">
        <f t="shared" ref="AC174:AC178" si="269">IFERROR(IF(AB174="","",IF(AB174&lt;=0.2,"Muy Baja",IF(AB174&lt;=0.4,"Baja",IF(AB174&lt;=0.6,"Media",IF(AB174&lt;=0.8,"Alta","Muy Alta"))))),"")</f>
        <v>Baja</v>
      </c>
      <c r="AD174" s="119">
        <f t="shared" ref="AD174:AD178" si="270">+AB174</f>
        <v>0.216</v>
      </c>
      <c r="AE174" s="121" t="str">
        <f t="shared" ref="AE174:AE178" si="271">IFERROR(IF(AF174="","",IF(AF174&lt;=0.2,"Leve",IF(AF174&lt;=0.4,"Menor",IF(AF174&lt;=0.6,"Moderado",IF(AF174&lt;=0.8,"Mayor","Catastrófico"))))),"")</f>
        <v>Moderado</v>
      </c>
      <c r="AF174" s="119">
        <f t="shared" ref="AF174" si="272">IFERROR(IF(AND(U173="Impacto",U174="Impacto"),(AF173-(+AF173*X174)),IF(U174="Impacto",($R$13-(+$R$13*X174)),IF(U174="Probabilidad",AF173,""))),"")</f>
        <v>0.6</v>
      </c>
      <c r="AG174" s="122" t="str">
        <f t="shared" ref="AG174:AG175" si="273">IFERROR(IF(OR(AND(AC174="Muy Baja",AE174="Leve"),AND(AC174="Muy Baja",AE174="Menor"),AND(AC174="Baja",AE174="Leve")),"Bajo",IF(OR(AND(AC174="Muy baja",AE174="Moderado"),AND(AC174="Baja",AE174="Menor"),AND(AC174="Baja",AE174="Moderado"),AND(AC174="Media",AE174="Leve"),AND(AC174="Media",AE174="Menor"),AND(AC174="Media",AE174="Moderado"),AND(AC174="Alta",AE174="Leve"),AND(AC174="Alta",AE174="Menor")),"Moderado",IF(OR(AND(AC174="Muy Baja",AE174="Mayor"),AND(AC174="Baja",AE174="Mayor"),AND(AC174="Media",AE174="Mayor"),AND(AC174="Alta",AE174="Moderado"),AND(AC174="Alta",AE174="Mayor"),AND(AC174="Muy Alta",AE174="Leve"),AND(AC174="Muy Alta",AE174="Menor"),AND(AC174="Muy Alta",AE174="Moderado"),AND(AC174="Muy Alta",AE174="Mayor")),"Alto",IF(OR(AND(AC174="Muy Baja",AE174="Catastrófico"),AND(AC174="Baja",AE174="Catastrófico"),AND(AC174="Media",AE174="Catastrófico"),AND(AC174="Alta",AE174="Catastrófico"),AND(AC174="Muy Alta",AE174="Catastrófico")),"Extremo","")))),"")</f>
        <v>Moderado</v>
      </c>
      <c r="AH174" s="123" t="s">
        <v>110</v>
      </c>
      <c r="AI174" s="114"/>
      <c r="AJ174" s="124"/>
      <c r="AK174" s="114"/>
      <c r="AL174" s="125"/>
      <c r="AM174" s="408"/>
      <c r="AN174" s="408"/>
      <c r="AO174" s="408"/>
    </row>
    <row r="175" spans="1:41" ht="60" customHeight="1" x14ac:dyDescent="0.2">
      <c r="A175" s="251"/>
      <c r="B175" s="252"/>
      <c r="C175" s="253"/>
      <c r="D175" s="253"/>
      <c r="E175" s="250"/>
      <c r="F175" s="411"/>
      <c r="G175" s="253"/>
      <c r="H175" s="253"/>
      <c r="I175" s="253"/>
      <c r="J175" s="253"/>
      <c r="K175" s="275"/>
      <c r="L175" s="276"/>
      <c r="M175" s="277"/>
      <c r="N175" s="274"/>
      <c r="O175" s="277">
        <f>IF(NOT(ISERROR(MATCH(N175,_xlfn.ANCHORARRAY(D186),0))),M188&amp;"Por favor no seleccionar los criterios de impacto",N175)</f>
        <v>0</v>
      </c>
      <c r="P175" s="276"/>
      <c r="Q175" s="277"/>
      <c r="R175" s="280"/>
      <c r="S175" s="146">
        <v>3</v>
      </c>
      <c r="T175" s="116"/>
      <c r="U175" s="117" t="str">
        <f>IF(OR(V175="Preventivo",V175="Detectivo"),"Probabilidad",IF(V175="Correctivo","Impacto",""))</f>
        <v/>
      </c>
      <c r="V175" s="118"/>
      <c r="W175" s="118"/>
      <c r="X175" s="119" t="str">
        <f t="shared" si="268"/>
        <v/>
      </c>
      <c r="Y175" s="118"/>
      <c r="Z175" s="118"/>
      <c r="AA175" s="118"/>
      <c r="AB175" s="120" t="str">
        <f>IFERROR(IF(AND(U174="Probabilidad",U175="Probabilidad"),(AD174-(+AD174*X175)),IF(AND(U174="Impacto",U175="Probabilidad"),(AD173-(+AD173*X175)),IF(U175="Impacto",AD174,""))),"")</f>
        <v/>
      </c>
      <c r="AC175" s="121" t="str">
        <f t="shared" si="269"/>
        <v/>
      </c>
      <c r="AD175" s="119" t="str">
        <f t="shared" si="270"/>
        <v/>
      </c>
      <c r="AE175" s="121" t="str">
        <f t="shared" si="271"/>
        <v/>
      </c>
      <c r="AF175" s="119" t="str">
        <f t="shared" ref="AF175:AF178" si="274">IFERROR(IF(AND(U174="Impacto",U175="Impacto"),(AF174-(+AF174*X175)),IF(AND(U174="Probabilidad",U175="Impacto"),(AF173-(+AF173*X175)),IF(U175="Probabilidad",AF174,""))),"")</f>
        <v/>
      </c>
      <c r="AG175" s="122" t="str">
        <f t="shared" si="273"/>
        <v/>
      </c>
      <c r="AH175" s="123"/>
      <c r="AI175" s="114"/>
      <c r="AJ175" s="124"/>
      <c r="AK175" s="124"/>
      <c r="AL175" s="125"/>
      <c r="AM175" s="408"/>
      <c r="AN175" s="408"/>
      <c r="AO175" s="408"/>
    </row>
    <row r="176" spans="1:41" ht="18" customHeight="1" x14ac:dyDescent="0.2">
      <c r="A176" s="251"/>
      <c r="B176" s="252"/>
      <c r="C176" s="253"/>
      <c r="D176" s="253"/>
      <c r="E176" s="250"/>
      <c r="F176" s="411"/>
      <c r="G176" s="253"/>
      <c r="H176" s="253"/>
      <c r="I176" s="253"/>
      <c r="J176" s="253"/>
      <c r="K176" s="275"/>
      <c r="L176" s="276"/>
      <c r="M176" s="277"/>
      <c r="N176" s="274"/>
      <c r="O176" s="277">
        <f>IF(NOT(ISERROR(MATCH(N176,_xlfn.ANCHORARRAY(D187),0))),M189&amp;"Por favor no seleccionar los criterios de impacto",N176)</f>
        <v>0</v>
      </c>
      <c r="P176" s="276"/>
      <c r="Q176" s="277"/>
      <c r="R176" s="280"/>
      <c r="S176" s="146">
        <v>4</v>
      </c>
      <c r="T176" s="115"/>
      <c r="U176" s="117" t="str">
        <f t="shared" ref="U176:U178" si="275">IF(OR(V176="Preventivo",V176="Detectivo"),"Probabilidad",IF(V176="Correctivo","Impacto",""))</f>
        <v/>
      </c>
      <c r="V176" s="118"/>
      <c r="W176" s="118"/>
      <c r="X176" s="119" t="str">
        <f t="shared" si="268"/>
        <v/>
      </c>
      <c r="Y176" s="118"/>
      <c r="Z176" s="118"/>
      <c r="AA176" s="118"/>
      <c r="AB176" s="120" t="str">
        <f t="shared" ref="AB176:AB178" si="276">IFERROR(IF(AND(U175="Probabilidad",U176="Probabilidad"),(AD175-(+AD175*X176)),IF(AND(U175="Impacto",U176="Probabilidad"),(AD174-(+AD174*X176)),IF(U176="Impacto",AD175,""))),"")</f>
        <v/>
      </c>
      <c r="AC176" s="121" t="str">
        <f t="shared" si="269"/>
        <v/>
      </c>
      <c r="AD176" s="119" t="str">
        <f t="shared" si="270"/>
        <v/>
      </c>
      <c r="AE176" s="121" t="str">
        <f t="shared" si="271"/>
        <v/>
      </c>
      <c r="AF176" s="119" t="str">
        <f t="shared" si="274"/>
        <v/>
      </c>
      <c r="AG176" s="122" t="str">
        <f>IFERROR(IF(OR(AND(AC176="Muy Baja",AE176="Leve"),AND(AC176="Muy Baja",AE176="Menor"),AND(AC176="Baja",AE176="Leve")),"Bajo",IF(OR(AND(AC176="Muy baja",AE176="Moderado"),AND(AC176="Baja",AE176="Menor"),AND(AC176="Baja",AE176="Moderado"),AND(AC176="Media",AE176="Leve"),AND(AC176="Media",AE176="Menor"),AND(AC176="Media",AE176="Moderado"),AND(AC176="Alta",AE176="Leve"),AND(AC176="Alta",AE176="Menor")),"Moderado",IF(OR(AND(AC176="Muy Baja",AE176="Mayor"),AND(AC176="Baja",AE176="Mayor"),AND(AC176="Media",AE176="Mayor"),AND(AC176="Alta",AE176="Moderado"),AND(AC176="Alta",AE176="Mayor"),AND(AC176="Muy Alta",AE176="Leve"),AND(AC176="Muy Alta",AE176="Menor"),AND(AC176="Muy Alta",AE176="Moderado"),AND(AC176="Muy Alta",AE176="Mayor")),"Alto",IF(OR(AND(AC176="Muy Baja",AE176="Catastrófico"),AND(AC176="Baja",AE176="Catastrófico"),AND(AC176="Media",AE176="Catastrófico"),AND(AC176="Alta",AE176="Catastrófico"),AND(AC176="Muy Alta",AE176="Catastrófico")),"Extremo","")))),"")</f>
        <v/>
      </c>
      <c r="AH176" s="123"/>
      <c r="AI176" s="114"/>
      <c r="AJ176" s="124"/>
      <c r="AK176" s="124"/>
      <c r="AL176" s="125"/>
      <c r="AM176" s="408"/>
      <c r="AN176" s="408"/>
      <c r="AO176" s="408"/>
    </row>
    <row r="177" spans="1:41" ht="18" customHeight="1" x14ac:dyDescent="0.2">
      <c r="A177" s="251"/>
      <c r="B177" s="252"/>
      <c r="C177" s="253"/>
      <c r="D177" s="253"/>
      <c r="E177" s="250"/>
      <c r="F177" s="411"/>
      <c r="G177" s="253"/>
      <c r="H177" s="253"/>
      <c r="I177" s="253"/>
      <c r="J177" s="253"/>
      <c r="K177" s="275"/>
      <c r="L177" s="276"/>
      <c r="M177" s="277"/>
      <c r="N177" s="274"/>
      <c r="O177" s="277">
        <f>IF(NOT(ISERROR(MATCH(N177,_xlfn.ANCHORARRAY(D188),0))),M190&amp;"Por favor no seleccionar los criterios de impacto",N177)</f>
        <v>0</v>
      </c>
      <c r="P177" s="276"/>
      <c r="Q177" s="277"/>
      <c r="R177" s="280"/>
      <c r="S177" s="146">
        <v>5</v>
      </c>
      <c r="T177" s="115"/>
      <c r="U177" s="117" t="str">
        <f t="shared" si="275"/>
        <v/>
      </c>
      <c r="V177" s="118"/>
      <c r="W177" s="118"/>
      <c r="X177" s="119" t="str">
        <f t="shared" si="268"/>
        <v/>
      </c>
      <c r="Y177" s="118"/>
      <c r="Z177" s="118"/>
      <c r="AA177" s="118"/>
      <c r="AB177" s="120" t="str">
        <f t="shared" si="276"/>
        <v/>
      </c>
      <c r="AC177" s="121" t="str">
        <f t="shared" si="269"/>
        <v/>
      </c>
      <c r="AD177" s="119" t="str">
        <f t="shared" si="270"/>
        <v/>
      </c>
      <c r="AE177" s="121" t="str">
        <f t="shared" si="271"/>
        <v/>
      </c>
      <c r="AF177" s="119" t="str">
        <f t="shared" si="274"/>
        <v/>
      </c>
      <c r="AG177" s="122" t="str">
        <f t="shared" ref="AG177:AG178" si="277">IFERROR(IF(OR(AND(AC177="Muy Baja",AE177="Leve"),AND(AC177="Muy Baja",AE177="Menor"),AND(AC177="Baja",AE177="Leve")),"Bajo",IF(OR(AND(AC177="Muy baja",AE177="Moderado"),AND(AC177="Baja",AE177="Menor"),AND(AC177="Baja",AE177="Moderado"),AND(AC177="Media",AE177="Leve"),AND(AC177="Media",AE177="Menor"),AND(AC177="Media",AE177="Moderado"),AND(AC177="Alta",AE177="Leve"),AND(AC177="Alta",AE177="Menor")),"Moderado",IF(OR(AND(AC177="Muy Baja",AE177="Mayor"),AND(AC177="Baja",AE177="Mayor"),AND(AC177="Media",AE177="Mayor"),AND(AC177="Alta",AE177="Moderado"),AND(AC177="Alta",AE177="Mayor"),AND(AC177="Muy Alta",AE177="Leve"),AND(AC177="Muy Alta",AE177="Menor"),AND(AC177="Muy Alta",AE177="Moderado"),AND(AC177="Muy Alta",AE177="Mayor")),"Alto",IF(OR(AND(AC177="Muy Baja",AE177="Catastrófico"),AND(AC177="Baja",AE177="Catastrófico"),AND(AC177="Media",AE177="Catastrófico"),AND(AC177="Alta",AE177="Catastrófico"),AND(AC177="Muy Alta",AE177="Catastrófico")),"Extremo","")))),"")</f>
        <v/>
      </c>
      <c r="AH177" s="123"/>
      <c r="AI177" s="114"/>
      <c r="AJ177" s="124"/>
      <c r="AK177" s="124"/>
      <c r="AL177" s="125"/>
      <c r="AM177" s="408"/>
      <c r="AN177" s="408"/>
      <c r="AO177" s="408"/>
    </row>
    <row r="178" spans="1:41" ht="18" customHeight="1" x14ac:dyDescent="0.2">
      <c r="A178" s="251"/>
      <c r="B178" s="252"/>
      <c r="C178" s="253"/>
      <c r="D178" s="253"/>
      <c r="E178" s="247"/>
      <c r="F178" s="412"/>
      <c r="G178" s="253"/>
      <c r="H178" s="253"/>
      <c r="I178" s="253"/>
      <c r="J178" s="253"/>
      <c r="K178" s="275"/>
      <c r="L178" s="276"/>
      <c r="M178" s="277"/>
      <c r="N178" s="274"/>
      <c r="O178" s="277">
        <f>IF(NOT(ISERROR(MATCH(N178,_xlfn.ANCHORARRAY(D189),0))),M191&amp;"Por favor no seleccionar los criterios de impacto",N178)</f>
        <v>0</v>
      </c>
      <c r="P178" s="276"/>
      <c r="Q178" s="277"/>
      <c r="R178" s="280"/>
      <c r="S178" s="146">
        <v>6</v>
      </c>
      <c r="T178" s="115"/>
      <c r="U178" s="117" t="str">
        <f t="shared" si="275"/>
        <v/>
      </c>
      <c r="V178" s="118"/>
      <c r="W178" s="118"/>
      <c r="X178" s="119" t="str">
        <f t="shared" si="268"/>
        <v/>
      </c>
      <c r="Y178" s="118"/>
      <c r="Z178" s="118"/>
      <c r="AA178" s="118"/>
      <c r="AB178" s="120" t="str">
        <f t="shared" si="276"/>
        <v/>
      </c>
      <c r="AC178" s="121" t="str">
        <f t="shared" si="269"/>
        <v/>
      </c>
      <c r="AD178" s="119" t="str">
        <f t="shared" si="270"/>
        <v/>
      </c>
      <c r="AE178" s="121" t="str">
        <f t="shared" si="271"/>
        <v/>
      </c>
      <c r="AF178" s="119" t="str">
        <f t="shared" si="274"/>
        <v/>
      </c>
      <c r="AG178" s="122" t="str">
        <f t="shared" si="277"/>
        <v/>
      </c>
      <c r="AH178" s="123"/>
      <c r="AI178" s="114"/>
      <c r="AJ178" s="124"/>
      <c r="AK178" s="124"/>
      <c r="AL178" s="125"/>
      <c r="AM178" s="409"/>
      <c r="AN178" s="409"/>
      <c r="AO178" s="409"/>
    </row>
    <row r="179" spans="1:41" ht="60.6" customHeight="1" x14ac:dyDescent="0.2">
      <c r="A179" s="251">
        <v>29</v>
      </c>
      <c r="B179" s="252" t="s">
        <v>415</v>
      </c>
      <c r="C179" s="253" t="s">
        <v>128</v>
      </c>
      <c r="D179" s="253" t="s">
        <v>426</v>
      </c>
      <c r="E179" s="246" t="s">
        <v>995</v>
      </c>
      <c r="F179" s="410" t="s">
        <v>996</v>
      </c>
      <c r="G179" s="253" t="s">
        <v>89</v>
      </c>
      <c r="H179" s="253" t="s">
        <v>90</v>
      </c>
      <c r="I179" s="253" t="s">
        <v>142</v>
      </c>
      <c r="J179" s="253"/>
      <c r="K179" s="275">
        <v>365</v>
      </c>
      <c r="L179" s="276" t="str">
        <f>IF(K179&lt;=0,"",IF(K179&lt;=2,"Muy Baja",IF(K179&lt;=24,"Baja",IF(K179&lt;=500,"Media",IF(K179&lt;=5000,"Alta","Muy Alta")))))</f>
        <v>Media</v>
      </c>
      <c r="M179" s="277">
        <f>IF(L179="","",IF(L179="Muy Baja",0.2,IF(L179="Baja",0.4,IF(L179="Media",0.6,IF(L179="Alta",0.8,IF(L179="Muy Alta",1,))))))</f>
        <v>0.6</v>
      </c>
      <c r="N179" s="274" t="s">
        <v>358</v>
      </c>
      <c r="O179" s="277" t="str">
        <f>IF(NOT(ISERROR(MATCH(N179,'[13]Tabla Impacto'!$B$222:$B$224,0))),'[13]Tabla Impacto'!$F$224&amp;"Por favor no seleccionar los criterios de impacto(Afectación Económica o presupuestal y Pérdida Reputacional)",N179)</f>
        <v xml:space="preserve">     El riesgo afecta la imagen de alguna área de la organización</v>
      </c>
      <c r="P179" s="276" t="str">
        <f>IF(OR(O179='[13]Tabla Impacto'!$C$12,O179='[13]Tabla Impacto'!$D$12),"Leve",IF(OR(O179='[13]Tabla Impacto'!$C$13,O179='[13]Tabla Impacto'!$D$13),"Menor",IF(OR(O179='[13]Tabla Impacto'!$C$14,O179='[13]Tabla Impacto'!$D$14),"Moderado",IF(OR(O179='[13]Tabla Impacto'!$C$15,O179='[13]Tabla Impacto'!$D$15),"Mayor",IF(OR(O179='[13]Tabla Impacto'!$C$16,O179='[13]Tabla Impacto'!$D$16),"Catastrófico","")))))</f>
        <v>Leve</v>
      </c>
      <c r="Q179" s="277">
        <f>IF(P179="","",IF(P179="Leve",0.2,IF(P179="Menor",0.4,IF(P179="Moderado",0.6,IF(P179="Mayor",0.8,IF(P179="Catastrófico",1,))))))</f>
        <v>0.2</v>
      </c>
      <c r="R179" s="280" t="str">
        <f>IF(OR(AND(L179="Muy Baja",P179="Leve"),AND(L179="Muy Baja",P179="Menor"),AND(L179="Baja",P179="Leve")),"Bajo",IF(OR(AND(L179="Muy baja",P179="Moderado"),AND(L179="Baja",P179="Menor"),AND(L179="Baja",P179="Moderado"),AND(L179="Media",P179="Leve"),AND(L179="Media",P179="Menor"),AND(L179="Media",P179="Moderado"),AND(L179="Alta",P179="Leve"),AND(L179="Alta",P179="Menor")),"Moderado",IF(OR(AND(L179="Muy Baja",P179="Mayor"),AND(L179="Baja",P179="Mayor"),AND(L179="Media",P179="Mayor"),AND(L179="Alta",P179="Moderado"),AND(L179="Alta",P179="Mayor"),AND(L179="Muy Alta",P179="Leve"),AND(L179="Muy Alta",P179="Menor"),AND(L179="Muy Alta",P179="Moderado"),AND(L179="Muy Alta",P179="Mayor")),"Alto",IF(OR(AND(L179="Muy Baja",P179="Catastrófico"),AND(L179="Baja",P179="Catastrófico"),AND(L179="Media",P179="Catastrófico"),AND(L179="Alta",P179="Catastrófico"),AND(L179="Muy Alta",P179="Catastrófico")),"Extremo",""))))</f>
        <v>Moderado</v>
      </c>
      <c r="S179" s="146">
        <v>1</v>
      </c>
      <c r="T179" s="115" t="s">
        <v>435</v>
      </c>
      <c r="U179" s="117" t="str">
        <f>IF(OR(V179="Preventivo",V179="Detectivo"),"Probabilidad",IF(V179="Correctivo","Impacto",""))</f>
        <v>Probabilidad</v>
      </c>
      <c r="V179" s="118" t="s">
        <v>95</v>
      </c>
      <c r="W179" s="118" t="s">
        <v>96</v>
      </c>
      <c r="X179" s="119" t="str">
        <f>IF(AND(V179="Preventivo",W179="Automático"),"50%",IF(AND(V179="Preventivo",W179="Manual"),"40%",IF(AND(V179="Detectivo",W179="Automático"),"40%",IF(AND(V179="Detectivo",W179="Manual"),"30%",IF(AND(V179="Correctivo",W179="Automático"),"35%",IF(AND(V179="Correctivo",W179="Manual"),"25%",""))))))</f>
        <v>40%</v>
      </c>
      <c r="Y179" s="118" t="s">
        <v>97</v>
      </c>
      <c r="Z179" s="118" t="s">
        <v>98</v>
      </c>
      <c r="AA179" s="118" t="s">
        <v>99</v>
      </c>
      <c r="AB179" s="120">
        <f>IFERROR(IF(U179="Probabilidad",(M179-(+M179*X179)),IF(U179="Impacto",M179,"")),"")</f>
        <v>0.36</v>
      </c>
      <c r="AC179" s="121" t="str">
        <f>IFERROR(IF(AB179="","",IF(AB179&lt;=0.2,"Muy Baja",IF(AB179&lt;=0.4,"Baja",IF(AB179&lt;=0.6,"Media",IF(AB179&lt;=0.8,"Alta","Muy Alta"))))),"")</f>
        <v>Baja</v>
      </c>
      <c r="AD179" s="119">
        <f>+AB179</f>
        <v>0.36</v>
      </c>
      <c r="AE179" s="121" t="str">
        <f>IFERROR(IF(AF179="","",IF(AF179&lt;=0.2,"Leve",IF(AF179&lt;=0.4,"Menor",IF(AF179&lt;=0.6,"Moderado",IF(AF179&lt;=0.8,"Mayor","Catastrófico"))))),"")</f>
        <v>Leve</v>
      </c>
      <c r="AF179" s="119">
        <f t="shared" ref="AF179" si="278">IFERROR(IF(U179="Impacto",(Q179-(+Q179*X179)),IF(U179="Probabilidad",Q179,"")),"")</f>
        <v>0.2</v>
      </c>
      <c r="AG179" s="122" t="str">
        <f>IFERROR(IF(OR(AND(AC179="Muy Baja",AE179="Leve"),AND(AC179="Muy Baja",AE179="Menor"),AND(AC179="Baja",AE179="Leve")),"Bajo",IF(OR(AND(AC179="Muy baja",AE179="Moderado"),AND(AC179="Baja",AE179="Menor"),AND(AC179="Baja",AE179="Moderado"),AND(AC179="Media",AE179="Leve"),AND(AC179="Media",AE179="Menor"),AND(AC179="Media",AE179="Moderado"),AND(AC179="Alta",AE179="Leve"),AND(AC179="Alta",AE179="Menor")),"Moderado",IF(OR(AND(AC179="Muy Baja",AE179="Mayor"),AND(AC179="Baja",AE179="Mayor"),AND(AC179="Media",AE179="Mayor"),AND(AC179="Alta",AE179="Moderado"),AND(AC179="Alta",AE179="Mayor"),AND(AC179="Muy Alta",AE179="Leve"),AND(AC179="Muy Alta",AE179="Menor"),AND(AC179="Muy Alta",AE179="Moderado"),AND(AC179="Muy Alta",AE179="Mayor")),"Alto",IF(OR(AND(AC179="Muy Baja",AE179="Catastrófico"),AND(AC179="Baja",AE179="Catastrófico"),AND(AC179="Media",AE179="Catastrófico"),AND(AC179="Alta",AE179="Catastrófico"),AND(AC179="Muy Alta",AE179="Catastrófico")),"Extremo","")))),"")</f>
        <v>Bajo</v>
      </c>
      <c r="AH179" s="123" t="s">
        <v>217</v>
      </c>
      <c r="AI179" s="114"/>
      <c r="AJ179" s="124"/>
      <c r="AK179" s="124"/>
      <c r="AL179" s="125"/>
      <c r="AM179" s="246" t="s">
        <v>436</v>
      </c>
      <c r="AN179" s="246" t="s">
        <v>437</v>
      </c>
      <c r="AO179" s="246" t="s">
        <v>438</v>
      </c>
    </row>
    <row r="180" spans="1:41" ht="60.6" customHeight="1" x14ac:dyDescent="0.2">
      <c r="A180" s="251"/>
      <c r="B180" s="252"/>
      <c r="C180" s="253"/>
      <c r="D180" s="253"/>
      <c r="E180" s="250"/>
      <c r="F180" s="411"/>
      <c r="G180" s="253"/>
      <c r="H180" s="253"/>
      <c r="I180" s="253"/>
      <c r="J180" s="253"/>
      <c r="K180" s="275"/>
      <c r="L180" s="276"/>
      <c r="M180" s="277"/>
      <c r="N180" s="274"/>
      <c r="O180" s="277">
        <f t="shared" ref="O180:O184" si="279">IF(NOT(ISERROR(MATCH(N180,_xlfn.ANCHORARRAY(D191),0))),M193&amp;"Por favor no seleccionar los criterios de impacto",N180)</f>
        <v>0</v>
      </c>
      <c r="P180" s="276"/>
      <c r="Q180" s="277"/>
      <c r="R180" s="280"/>
      <c r="S180" s="146">
        <v>2</v>
      </c>
      <c r="T180" s="115" t="s">
        <v>439</v>
      </c>
      <c r="U180" s="117" t="str">
        <f>IF(OR(V180="Preventivo",V180="Detectivo"),"Probabilidad",IF(V180="Correctivo","Impacto",""))</f>
        <v>Probabilidad</v>
      </c>
      <c r="V180" s="118" t="s">
        <v>95</v>
      </c>
      <c r="W180" s="118" t="s">
        <v>96</v>
      </c>
      <c r="X180" s="119" t="str">
        <f t="shared" ref="X180:X184" si="280">IF(AND(V180="Preventivo",W180="Automático"),"50%",IF(AND(V180="Preventivo",W180="Manual"),"40%",IF(AND(V180="Detectivo",W180="Automático"),"40%",IF(AND(V180="Detectivo",W180="Manual"),"30%",IF(AND(V180="Correctivo",W180="Automático"),"35%",IF(AND(V180="Correctivo",W180="Manual"),"25%",""))))))</f>
        <v>40%</v>
      </c>
      <c r="Y180" s="118" t="s">
        <v>97</v>
      </c>
      <c r="Z180" s="118" t="s">
        <v>98</v>
      </c>
      <c r="AA180" s="118" t="s">
        <v>99</v>
      </c>
      <c r="AB180" s="120">
        <f>IFERROR(IF(AND(U179="Probabilidad",U180="Probabilidad"),(AD179-(+AD179*X180)),IF(U180="Probabilidad",(M179-(+M179*X180)),IF(U180="Impacto",AD179,""))),"")</f>
        <v>0.216</v>
      </c>
      <c r="AC180" s="121" t="str">
        <f t="shared" ref="AC180:AC184" si="281">IFERROR(IF(AB180="","",IF(AB180&lt;=0.2,"Muy Baja",IF(AB180&lt;=0.4,"Baja",IF(AB180&lt;=0.6,"Media",IF(AB180&lt;=0.8,"Alta","Muy Alta"))))),"")</f>
        <v>Baja</v>
      </c>
      <c r="AD180" s="119">
        <f t="shared" ref="AD180:AD184" si="282">+AB180</f>
        <v>0.216</v>
      </c>
      <c r="AE180" s="121" t="str">
        <f t="shared" ref="AE180:AE184" si="283">IFERROR(IF(AF180="","",IF(AF180&lt;=0.2,"Leve",IF(AF180&lt;=0.4,"Menor",IF(AF180&lt;=0.6,"Moderado",IF(AF180&lt;=0.8,"Mayor","Catastrófico"))))),"")</f>
        <v>Leve</v>
      </c>
      <c r="AF180" s="119">
        <f t="shared" ref="AF180" si="284">IFERROR(IF(AND(U179="Impacto",U180="Impacto"),(AF179-(+AF179*X180)),IF(U180="Impacto",($R$13-(+$R$13*X180)),IF(U180="Probabilidad",AF179,""))),"")</f>
        <v>0.2</v>
      </c>
      <c r="AG180" s="122" t="str">
        <f t="shared" ref="AG180:AG181" si="285">IFERROR(IF(OR(AND(AC180="Muy Baja",AE180="Leve"),AND(AC180="Muy Baja",AE180="Menor"),AND(AC180="Baja",AE180="Leve")),"Bajo",IF(OR(AND(AC180="Muy baja",AE180="Moderado"),AND(AC180="Baja",AE180="Menor"),AND(AC180="Baja",AE180="Moderado"),AND(AC180="Media",AE180="Leve"),AND(AC180="Media",AE180="Menor"),AND(AC180="Media",AE180="Moderado"),AND(AC180="Alta",AE180="Leve"),AND(AC180="Alta",AE180="Menor")),"Moderado",IF(OR(AND(AC180="Muy Baja",AE180="Mayor"),AND(AC180="Baja",AE180="Mayor"),AND(AC180="Media",AE180="Mayor"),AND(AC180="Alta",AE180="Moderado"),AND(AC180="Alta",AE180="Mayor"),AND(AC180="Muy Alta",AE180="Leve"),AND(AC180="Muy Alta",AE180="Menor"),AND(AC180="Muy Alta",AE180="Moderado"),AND(AC180="Muy Alta",AE180="Mayor")),"Alto",IF(OR(AND(AC180="Muy Baja",AE180="Catastrófico"),AND(AC180="Baja",AE180="Catastrófico"),AND(AC180="Media",AE180="Catastrófico"),AND(AC180="Alta",AE180="Catastrófico"),AND(AC180="Muy Alta",AE180="Catastrófico")),"Extremo","")))),"")</f>
        <v>Bajo</v>
      </c>
      <c r="AH180" s="123" t="s">
        <v>217</v>
      </c>
      <c r="AI180" s="114"/>
      <c r="AJ180" s="124"/>
      <c r="AK180" s="124"/>
      <c r="AL180" s="125"/>
      <c r="AM180" s="250"/>
      <c r="AN180" s="250"/>
      <c r="AO180" s="250"/>
    </row>
    <row r="181" spans="1:41" ht="18" customHeight="1" x14ac:dyDescent="0.2">
      <c r="A181" s="251"/>
      <c r="B181" s="252"/>
      <c r="C181" s="253"/>
      <c r="D181" s="253"/>
      <c r="E181" s="250"/>
      <c r="F181" s="411"/>
      <c r="G181" s="253"/>
      <c r="H181" s="253"/>
      <c r="I181" s="253"/>
      <c r="J181" s="253"/>
      <c r="K181" s="275"/>
      <c r="L181" s="276"/>
      <c r="M181" s="277"/>
      <c r="N181" s="274"/>
      <c r="O181" s="277">
        <f t="shared" si="279"/>
        <v>0</v>
      </c>
      <c r="P181" s="276"/>
      <c r="Q181" s="277"/>
      <c r="R181" s="280"/>
      <c r="S181" s="146">
        <v>3</v>
      </c>
      <c r="T181" s="115"/>
      <c r="U181" s="117" t="str">
        <f>IF(OR(V181="Preventivo",V181="Detectivo"),"Probabilidad",IF(V181="Correctivo","Impacto",""))</f>
        <v/>
      </c>
      <c r="V181" s="118"/>
      <c r="W181" s="118"/>
      <c r="X181" s="119" t="str">
        <f t="shared" si="280"/>
        <v/>
      </c>
      <c r="Y181" s="118"/>
      <c r="Z181" s="118"/>
      <c r="AA181" s="118"/>
      <c r="AB181" s="120" t="str">
        <f>IFERROR(IF(AND(U180="Probabilidad",U181="Probabilidad"),(AD180-(+AD180*X181)),IF(AND(U180="Impacto",U181="Probabilidad"),(AD179-(+AD179*X181)),IF(U181="Impacto",AD180,""))),"")</f>
        <v/>
      </c>
      <c r="AC181" s="121" t="str">
        <f t="shared" si="281"/>
        <v/>
      </c>
      <c r="AD181" s="119" t="str">
        <f t="shared" si="282"/>
        <v/>
      </c>
      <c r="AE181" s="121" t="str">
        <f t="shared" si="283"/>
        <v/>
      </c>
      <c r="AF181" s="119" t="str">
        <f t="shared" ref="AF181:AF184" si="286">IFERROR(IF(AND(U180="Impacto",U181="Impacto"),(AF180-(+AF180*X181)),IF(AND(U180="Probabilidad",U181="Impacto"),(AF179-(+AF179*X181)),IF(U181="Probabilidad",AF180,""))),"")</f>
        <v/>
      </c>
      <c r="AG181" s="122" t="str">
        <f t="shared" si="285"/>
        <v/>
      </c>
      <c r="AH181" s="123"/>
      <c r="AI181" s="114"/>
      <c r="AJ181" s="124"/>
      <c r="AK181" s="124"/>
      <c r="AL181" s="125"/>
      <c r="AM181" s="250"/>
      <c r="AN181" s="250"/>
      <c r="AO181" s="250"/>
    </row>
    <row r="182" spans="1:41" ht="18" customHeight="1" x14ac:dyDescent="0.2">
      <c r="A182" s="251"/>
      <c r="B182" s="252"/>
      <c r="C182" s="253"/>
      <c r="D182" s="253"/>
      <c r="E182" s="250"/>
      <c r="F182" s="411"/>
      <c r="G182" s="253"/>
      <c r="H182" s="253"/>
      <c r="I182" s="253"/>
      <c r="J182" s="253"/>
      <c r="K182" s="275"/>
      <c r="L182" s="276"/>
      <c r="M182" s="277"/>
      <c r="N182" s="274"/>
      <c r="O182" s="277">
        <f t="shared" si="279"/>
        <v>0</v>
      </c>
      <c r="P182" s="276"/>
      <c r="Q182" s="277"/>
      <c r="R182" s="280"/>
      <c r="S182" s="146">
        <v>4</v>
      </c>
      <c r="T182" s="115"/>
      <c r="U182" s="117" t="str">
        <f t="shared" ref="U182:U184" si="287">IF(OR(V182="Preventivo",V182="Detectivo"),"Probabilidad",IF(V182="Correctivo","Impacto",""))</f>
        <v/>
      </c>
      <c r="V182" s="118"/>
      <c r="W182" s="118"/>
      <c r="X182" s="119" t="str">
        <f t="shared" si="280"/>
        <v/>
      </c>
      <c r="Y182" s="118"/>
      <c r="Z182" s="118"/>
      <c r="AA182" s="118"/>
      <c r="AB182" s="120" t="str">
        <f t="shared" ref="AB182:AB184" si="288">IFERROR(IF(AND(U181="Probabilidad",U182="Probabilidad"),(AD181-(+AD181*X182)),IF(AND(U181="Impacto",U182="Probabilidad"),(AD180-(+AD180*X182)),IF(U182="Impacto",AD181,""))),"")</f>
        <v/>
      </c>
      <c r="AC182" s="121" t="str">
        <f t="shared" si="281"/>
        <v/>
      </c>
      <c r="AD182" s="119" t="str">
        <f t="shared" si="282"/>
        <v/>
      </c>
      <c r="AE182" s="121" t="str">
        <f t="shared" si="283"/>
        <v/>
      </c>
      <c r="AF182" s="119" t="str">
        <f t="shared" si="286"/>
        <v/>
      </c>
      <c r="AG182" s="122" t="str">
        <f>IFERROR(IF(OR(AND(AC182="Muy Baja",AE182="Leve"),AND(AC182="Muy Baja",AE182="Menor"),AND(AC182="Baja",AE182="Leve")),"Bajo",IF(OR(AND(AC182="Muy baja",AE182="Moderado"),AND(AC182="Baja",AE182="Menor"),AND(AC182="Baja",AE182="Moderado"),AND(AC182="Media",AE182="Leve"),AND(AC182="Media",AE182="Menor"),AND(AC182="Media",AE182="Moderado"),AND(AC182="Alta",AE182="Leve"),AND(AC182="Alta",AE182="Menor")),"Moderado",IF(OR(AND(AC182="Muy Baja",AE182="Mayor"),AND(AC182="Baja",AE182="Mayor"),AND(AC182="Media",AE182="Mayor"),AND(AC182="Alta",AE182="Moderado"),AND(AC182="Alta",AE182="Mayor"),AND(AC182="Muy Alta",AE182="Leve"),AND(AC182="Muy Alta",AE182="Menor"),AND(AC182="Muy Alta",AE182="Moderado"),AND(AC182="Muy Alta",AE182="Mayor")),"Alto",IF(OR(AND(AC182="Muy Baja",AE182="Catastrófico"),AND(AC182="Baja",AE182="Catastrófico"),AND(AC182="Media",AE182="Catastrófico"),AND(AC182="Alta",AE182="Catastrófico"),AND(AC182="Muy Alta",AE182="Catastrófico")),"Extremo","")))),"")</f>
        <v/>
      </c>
      <c r="AH182" s="123"/>
      <c r="AI182" s="114"/>
      <c r="AJ182" s="124"/>
      <c r="AK182" s="124"/>
      <c r="AL182" s="125"/>
      <c r="AM182" s="250"/>
      <c r="AN182" s="250"/>
      <c r="AO182" s="250"/>
    </row>
    <row r="183" spans="1:41" ht="18" customHeight="1" x14ac:dyDescent="0.2">
      <c r="A183" s="251"/>
      <c r="B183" s="252"/>
      <c r="C183" s="253"/>
      <c r="D183" s="253"/>
      <c r="E183" s="250"/>
      <c r="F183" s="411"/>
      <c r="G183" s="253"/>
      <c r="H183" s="253"/>
      <c r="I183" s="253"/>
      <c r="J183" s="253"/>
      <c r="K183" s="275"/>
      <c r="L183" s="276"/>
      <c r="M183" s="277"/>
      <c r="N183" s="274"/>
      <c r="O183" s="277">
        <f t="shared" si="279"/>
        <v>0</v>
      </c>
      <c r="P183" s="276"/>
      <c r="Q183" s="277"/>
      <c r="R183" s="280"/>
      <c r="S183" s="146">
        <v>5</v>
      </c>
      <c r="T183" s="115"/>
      <c r="U183" s="117" t="str">
        <f t="shared" si="287"/>
        <v/>
      </c>
      <c r="V183" s="118"/>
      <c r="W183" s="118"/>
      <c r="X183" s="119" t="str">
        <f t="shared" si="280"/>
        <v/>
      </c>
      <c r="Y183" s="118"/>
      <c r="Z183" s="118"/>
      <c r="AA183" s="118"/>
      <c r="AB183" s="120" t="str">
        <f t="shared" si="288"/>
        <v/>
      </c>
      <c r="AC183" s="121" t="str">
        <f t="shared" si="281"/>
        <v/>
      </c>
      <c r="AD183" s="119" t="str">
        <f t="shared" si="282"/>
        <v/>
      </c>
      <c r="AE183" s="121" t="str">
        <f t="shared" si="283"/>
        <v/>
      </c>
      <c r="AF183" s="119" t="str">
        <f t="shared" si="286"/>
        <v/>
      </c>
      <c r="AG183" s="122" t="str">
        <f t="shared" ref="AG183:AG184" si="289">IFERROR(IF(OR(AND(AC183="Muy Baja",AE183="Leve"),AND(AC183="Muy Baja",AE183="Menor"),AND(AC183="Baja",AE183="Leve")),"Bajo",IF(OR(AND(AC183="Muy baja",AE183="Moderado"),AND(AC183="Baja",AE183="Menor"),AND(AC183="Baja",AE183="Moderado"),AND(AC183="Media",AE183="Leve"),AND(AC183="Media",AE183="Menor"),AND(AC183="Media",AE183="Moderado"),AND(AC183="Alta",AE183="Leve"),AND(AC183="Alta",AE183="Menor")),"Moderado",IF(OR(AND(AC183="Muy Baja",AE183="Mayor"),AND(AC183="Baja",AE183="Mayor"),AND(AC183="Media",AE183="Mayor"),AND(AC183="Alta",AE183="Moderado"),AND(AC183="Alta",AE183="Mayor"),AND(AC183="Muy Alta",AE183="Leve"),AND(AC183="Muy Alta",AE183="Menor"),AND(AC183="Muy Alta",AE183="Moderado"),AND(AC183="Muy Alta",AE183="Mayor")),"Alto",IF(OR(AND(AC183="Muy Baja",AE183="Catastrófico"),AND(AC183="Baja",AE183="Catastrófico"),AND(AC183="Media",AE183="Catastrófico"),AND(AC183="Alta",AE183="Catastrófico"),AND(AC183="Muy Alta",AE183="Catastrófico")),"Extremo","")))),"")</f>
        <v/>
      </c>
      <c r="AH183" s="123"/>
      <c r="AI183" s="114"/>
      <c r="AJ183" s="124"/>
      <c r="AK183" s="124"/>
      <c r="AL183" s="125"/>
      <c r="AM183" s="250"/>
      <c r="AN183" s="250"/>
      <c r="AO183" s="250"/>
    </row>
    <row r="184" spans="1:41" ht="18" customHeight="1" x14ac:dyDescent="0.2">
      <c r="A184" s="251"/>
      <c r="B184" s="252"/>
      <c r="C184" s="253"/>
      <c r="D184" s="253"/>
      <c r="E184" s="247"/>
      <c r="F184" s="412"/>
      <c r="G184" s="253"/>
      <c r="H184" s="253"/>
      <c r="I184" s="253"/>
      <c r="J184" s="253"/>
      <c r="K184" s="275"/>
      <c r="L184" s="276"/>
      <c r="M184" s="277"/>
      <c r="N184" s="274"/>
      <c r="O184" s="277">
        <f t="shared" si="279"/>
        <v>0</v>
      </c>
      <c r="P184" s="276"/>
      <c r="Q184" s="277"/>
      <c r="R184" s="280"/>
      <c r="S184" s="146">
        <v>6</v>
      </c>
      <c r="T184" s="115"/>
      <c r="U184" s="117" t="str">
        <f t="shared" si="287"/>
        <v/>
      </c>
      <c r="V184" s="118"/>
      <c r="W184" s="118"/>
      <c r="X184" s="119" t="str">
        <f t="shared" si="280"/>
        <v/>
      </c>
      <c r="Y184" s="118"/>
      <c r="Z184" s="118"/>
      <c r="AA184" s="118"/>
      <c r="AB184" s="120" t="str">
        <f t="shared" si="288"/>
        <v/>
      </c>
      <c r="AC184" s="121" t="str">
        <f t="shared" si="281"/>
        <v/>
      </c>
      <c r="AD184" s="119" t="str">
        <f t="shared" si="282"/>
        <v/>
      </c>
      <c r="AE184" s="121" t="str">
        <f t="shared" si="283"/>
        <v/>
      </c>
      <c r="AF184" s="119" t="str">
        <f t="shared" si="286"/>
        <v/>
      </c>
      <c r="AG184" s="122" t="str">
        <f t="shared" si="289"/>
        <v/>
      </c>
      <c r="AH184" s="123"/>
      <c r="AI184" s="114"/>
      <c r="AJ184" s="124"/>
      <c r="AK184" s="124"/>
      <c r="AL184" s="125"/>
      <c r="AM184" s="247"/>
      <c r="AN184" s="247"/>
      <c r="AO184" s="247"/>
    </row>
    <row r="185" spans="1:41" ht="51.6" customHeight="1" x14ac:dyDescent="0.2">
      <c r="A185" s="251">
        <v>30</v>
      </c>
      <c r="B185" s="252" t="s">
        <v>415</v>
      </c>
      <c r="C185" s="253" t="s">
        <v>128</v>
      </c>
      <c r="D185" s="253" t="s">
        <v>311</v>
      </c>
      <c r="E185" s="246" t="s">
        <v>997</v>
      </c>
      <c r="F185" s="410" t="s">
        <v>998</v>
      </c>
      <c r="G185" s="253" t="s">
        <v>89</v>
      </c>
      <c r="H185" s="253" t="s">
        <v>116</v>
      </c>
      <c r="I185" s="253"/>
      <c r="J185" s="253"/>
      <c r="K185" s="275">
        <v>365</v>
      </c>
      <c r="L185" s="276" t="str">
        <f>IF(K185&lt;=0,"",IF(K185&lt;=2,"Muy Baja",IF(K185&lt;=24,"Baja",IF(K185&lt;=500,"Media",IF(K185&lt;=5000,"Alta","Muy Alta")))))</f>
        <v>Media</v>
      </c>
      <c r="M185" s="277">
        <f>IF(L185="","",IF(L185="Muy Baja",0.2,IF(L185="Baja",0.4,IF(L185="Media",0.6,IF(L185="Alta",0.8,IF(L185="Muy Alta",1,))))))</f>
        <v>0.6</v>
      </c>
      <c r="N185" s="274" t="s">
        <v>93</v>
      </c>
      <c r="O185" s="277" t="str">
        <f>IF(NOT(ISERROR(MATCH(N185,'[13]Tabla Impacto'!$B$222:$B$224,0))),'[13]Tabla Impacto'!$F$224&amp;"Por favor no seleccionar los criterios de impacto(Afectación Económica o presupuestal y Pérdida Reputacional)",N185)</f>
        <v xml:space="preserve">     El riesgo afecta la imagen de la entidad con algunos usuarios de relevancia frente al logro de los objetivos</v>
      </c>
      <c r="P185" s="276" t="str">
        <f>IF(OR(O185='[13]Tabla Impacto'!$C$12,O185='[13]Tabla Impacto'!$D$12),"Leve",IF(OR(O185='[13]Tabla Impacto'!$C$13,O185='[13]Tabla Impacto'!$D$13),"Menor",IF(OR(O185='[13]Tabla Impacto'!$C$14,O185='[13]Tabla Impacto'!$D$14),"Moderado",IF(OR(O185='[13]Tabla Impacto'!$C$15,O185='[13]Tabla Impacto'!$D$15),"Mayor",IF(OR(O185='[13]Tabla Impacto'!$C$16,O185='[13]Tabla Impacto'!$D$16),"Catastrófico","")))))</f>
        <v>Moderado</v>
      </c>
      <c r="Q185" s="277">
        <f>IF(P185="","",IF(P185="Leve",0.2,IF(P185="Menor",0.4,IF(P185="Moderado",0.6,IF(P185="Mayor",0.8,IF(P185="Catastrófico",1,))))))</f>
        <v>0.6</v>
      </c>
      <c r="R185" s="280" t="str">
        <f>IF(OR(AND(L185="Muy Baja",P185="Leve"),AND(L185="Muy Baja",P185="Menor"),AND(L185="Baja",P185="Leve")),"Bajo",IF(OR(AND(L185="Muy baja",P185="Moderado"),AND(L185="Baja",P185="Menor"),AND(L185="Baja",P185="Moderado"),AND(L185="Media",P185="Leve"),AND(L185="Media",P185="Menor"),AND(L185="Media",P185="Moderado"),AND(L185="Alta",P185="Leve"),AND(L185="Alta",P185="Menor")),"Moderado",IF(OR(AND(L185="Muy Baja",P185="Mayor"),AND(L185="Baja",P185="Mayor"),AND(L185="Media",P185="Mayor"),AND(L185="Alta",P185="Moderado"),AND(L185="Alta",P185="Mayor"),AND(L185="Muy Alta",P185="Leve"),AND(L185="Muy Alta",P185="Menor"),AND(L185="Muy Alta",P185="Moderado"),AND(L185="Muy Alta",P185="Mayor")),"Alto",IF(OR(AND(L185="Muy Baja",P185="Catastrófico"),AND(L185="Baja",P185="Catastrófico"),AND(L185="Media",P185="Catastrófico"),AND(L185="Alta",P185="Catastrófico"),AND(L185="Muy Alta",P185="Catastrófico")),"Extremo",""))))</f>
        <v>Moderado</v>
      </c>
      <c r="S185" s="146">
        <v>1</v>
      </c>
      <c r="T185" s="115" t="s">
        <v>999</v>
      </c>
      <c r="U185" s="117" t="str">
        <f>IF(OR(V185="Preventivo",V185="Detectivo"),"Probabilidad",IF(V185="Correctivo","Impacto",""))</f>
        <v>Probabilidad</v>
      </c>
      <c r="V185" s="118" t="s">
        <v>95</v>
      </c>
      <c r="W185" s="118" t="s">
        <v>96</v>
      </c>
      <c r="X185" s="119" t="str">
        <f>IF(AND(V185="Preventivo",W185="Automático"),"50%",IF(AND(V185="Preventivo",W185="Manual"),"40%",IF(AND(V185="Detectivo",W185="Automático"),"40%",IF(AND(V185="Detectivo",W185="Manual"),"30%",IF(AND(V185="Correctivo",W185="Automático"),"35%",IF(AND(V185="Correctivo",W185="Manual"),"25%",""))))))</f>
        <v>40%</v>
      </c>
      <c r="Y185" s="118" t="s">
        <v>109</v>
      </c>
      <c r="Z185" s="118" t="s">
        <v>98</v>
      </c>
      <c r="AA185" s="118" t="s">
        <v>99</v>
      </c>
      <c r="AB185" s="120">
        <f>IFERROR(IF(U185="Probabilidad",(M185-(+M185*X185)),IF(U185="Impacto",M185,"")),"")</f>
        <v>0.36</v>
      </c>
      <c r="AC185" s="121" t="str">
        <f>IFERROR(IF(AB185="","",IF(AB185&lt;=0.2,"Muy Baja",IF(AB185&lt;=0.4,"Baja",IF(AB185&lt;=0.6,"Media",IF(AB185&lt;=0.8,"Alta","Muy Alta"))))),"")</f>
        <v>Baja</v>
      </c>
      <c r="AD185" s="119">
        <f>+AB185</f>
        <v>0.36</v>
      </c>
      <c r="AE185" s="121" t="str">
        <f>IFERROR(IF(AF185="","",IF(AF185&lt;=0.2,"Leve",IF(AF185&lt;=0.4,"Menor",IF(AF185&lt;=0.6,"Moderado",IF(AF185&lt;=0.8,"Mayor","Catastrófico"))))),"")</f>
        <v>Moderado</v>
      </c>
      <c r="AF185" s="119">
        <f t="shared" ref="AF185" si="290">IFERROR(IF(U185="Impacto",(Q185-(+Q185*X185)),IF(U185="Probabilidad",Q185,"")),"")</f>
        <v>0.6</v>
      </c>
      <c r="AG185" s="122" t="str">
        <f>IFERROR(IF(OR(AND(AC185="Muy Baja",AE185="Leve"),AND(AC185="Muy Baja",AE185="Menor"),AND(AC185="Baja",AE185="Leve")),"Bajo",IF(OR(AND(AC185="Muy baja",AE185="Moderado"),AND(AC185="Baja",AE185="Menor"),AND(AC185="Baja",AE185="Moderado"),AND(AC185="Media",AE185="Leve"),AND(AC185="Media",AE185="Menor"),AND(AC185="Media",AE185="Moderado"),AND(AC185="Alta",AE185="Leve"),AND(AC185="Alta",AE185="Menor")),"Moderado",IF(OR(AND(AC185="Muy Baja",AE185="Mayor"),AND(AC185="Baja",AE185="Mayor"),AND(AC185="Media",AE185="Mayor"),AND(AC185="Alta",AE185="Moderado"),AND(AC185="Alta",AE185="Mayor"),AND(AC185="Muy Alta",AE185="Leve"),AND(AC185="Muy Alta",AE185="Menor"),AND(AC185="Muy Alta",AE185="Moderado"),AND(AC185="Muy Alta",AE185="Mayor")),"Alto",IF(OR(AND(AC185="Muy Baja",AE185="Catastrófico"),AND(AC185="Baja",AE185="Catastrófico"),AND(AC185="Media",AE185="Catastrófico"),AND(AC185="Alta",AE185="Catastrófico"),AND(AC185="Muy Alta",AE185="Catastrófico")),"Extremo","")))),"")</f>
        <v>Moderado</v>
      </c>
      <c r="AH185" s="123" t="s">
        <v>110</v>
      </c>
      <c r="AI185" s="114" t="s">
        <v>1000</v>
      </c>
      <c r="AJ185" s="114" t="s">
        <v>1001</v>
      </c>
      <c r="AK185" s="114" t="s">
        <v>1002</v>
      </c>
      <c r="AL185" s="176">
        <v>44895</v>
      </c>
      <c r="AM185" s="253" t="s">
        <v>1003</v>
      </c>
      <c r="AN185" s="253" t="s">
        <v>1004</v>
      </c>
      <c r="AO185" s="253" t="s">
        <v>1001</v>
      </c>
    </row>
    <row r="186" spans="1:41" ht="51.6" customHeight="1" x14ac:dyDescent="0.2">
      <c r="A186" s="251"/>
      <c r="B186" s="252"/>
      <c r="C186" s="253"/>
      <c r="D186" s="253"/>
      <c r="E186" s="250"/>
      <c r="F186" s="411"/>
      <c r="G186" s="253"/>
      <c r="H186" s="253"/>
      <c r="I186" s="253"/>
      <c r="J186" s="253"/>
      <c r="K186" s="275"/>
      <c r="L186" s="276"/>
      <c r="M186" s="277"/>
      <c r="N186" s="274"/>
      <c r="O186" s="277">
        <f t="shared" ref="O186:O190" si="291">IF(NOT(ISERROR(MATCH(N186,_xlfn.ANCHORARRAY(D197),0))),M199&amp;"Por favor no seleccionar los criterios de impacto",N186)</f>
        <v>0</v>
      </c>
      <c r="P186" s="276"/>
      <c r="Q186" s="277"/>
      <c r="R186" s="280"/>
      <c r="S186" s="146">
        <v>2</v>
      </c>
      <c r="T186" s="115" t="s">
        <v>1005</v>
      </c>
      <c r="U186" s="117" t="str">
        <f>IF(OR(V186="Preventivo",V186="Detectivo"),"Probabilidad",IF(V186="Correctivo","Impacto",""))</f>
        <v>Probabilidad</v>
      </c>
      <c r="V186" s="118" t="s">
        <v>95</v>
      </c>
      <c r="W186" s="118" t="s">
        <v>96</v>
      </c>
      <c r="X186" s="119" t="str">
        <f t="shared" ref="X186:X190" si="292">IF(AND(V186="Preventivo",W186="Automático"),"50%",IF(AND(V186="Preventivo",W186="Manual"),"40%",IF(AND(V186="Detectivo",W186="Automático"),"40%",IF(AND(V186="Detectivo",W186="Manual"),"30%",IF(AND(V186="Correctivo",W186="Automático"),"35%",IF(AND(V186="Correctivo",W186="Manual"),"25%",""))))))</f>
        <v>40%</v>
      </c>
      <c r="Y186" s="118" t="s">
        <v>109</v>
      </c>
      <c r="Z186" s="118" t="s">
        <v>98</v>
      </c>
      <c r="AA186" s="118" t="s">
        <v>99</v>
      </c>
      <c r="AB186" s="120">
        <f>IFERROR(IF(AND(U185="Probabilidad",U186="Probabilidad"),(AD185-(+AD185*X186)),IF(U186="Probabilidad",(M185-(+M185*X186)),IF(U186="Impacto",AD185,""))),"")</f>
        <v>0.216</v>
      </c>
      <c r="AC186" s="121" t="str">
        <f t="shared" ref="AC186:AC190" si="293">IFERROR(IF(AB186="","",IF(AB186&lt;=0.2,"Muy Baja",IF(AB186&lt;=0.4,"Baja",IF(AB186&lt;=0.6,"Media",IF(AB186&lt;=0.8,"Alta","Muy Alta"))))),"")</f>
        <v>Baja</v>
      </c>
      <c r="AD186" s="119">
        <f t="shared" ref="AD186:AD190" si="294">+AB186</f>
        <v>0.216</v>
      </c>
      <c r="AE186" s="121" t="str">
        <f t="shared" ref="AE186:AE190" si="295">IFERROR(IF(AF186="","",IF(AF186&lt;=0.2,"Leve",IF(AF186&lt;=0.4,"Menor",IF(AF186&lt;=0.6,"Moderado",IF(AF186&lt;=0.8,"Mayor","Catastrófico"))))),"")</f>
        <v>Moderado</v>
      </c>
      <c r="AF186" s="119">
        <f t="shared" ref="AF186" si="296">IFERROR(IF(AND(U185="Impacto",U186="Impacto"),(AF185-(+AF185*X186)),IF(U186="Impacto",($R$13-(+$R$13*X186)),IF(U186="Probabilidad",AF185,""))),"")</f>
        <v>0.6</v>
      </c>
      <c r="AG186" s="122" t="str">
        <f t="shared" ref="AG186:AG187" si="297">IFERROR(IF(OR(AND(AC186="Muy Baja",AE186="Leve"),AND(AC186="Muy Baja",AE186="Menor"),AND(AC186="Baja",AE186="Leve")),"Bajo",IF(OR(AND(AC186="Muy baja",AE186="Moderado"),AND(AC186="Baja",AE186="Menor"),AND(AC186="Baja",AE186="Moderado"),AND(AC186="Media",AE186="Leve"),AND(AC186="Media",AE186="Menor"),AND(AC186="Media",AE186="Moderado"),AND(AC186="Alta",AE186="Leve"),AND(AC186="Alta",AE186="Menor")),"Moderado",IF(OR(AND(AC186="Muy Baja",AE186="Mayor"),AND(AC186="Baja",AE186="Mayor"),AND(AC186="Media",AE186="Mayor"),AND(AC186="Alta",AE186="Moderado"),AND(AC186="Alta",AE186="Mayor"),AND(AC186="Muy Alta",AE186="Leve"),AND(AC186="Muy Alta",AE186="Menor"),AND(AC186="Muy Alta",AE186="Moderado"),AND(AC186="Muy Alta",AE186="Mayor")),"Alto",IF(OR(AND(AC186="Muy Baja",AE186="Catastrófico"),AND(AC186="Baja",AE186="Catastrófico"),AND(AC186="Media",AE186="Catastrófico"),AND(AC186="Alta",AE186="Catastrófico"),AND(AC186="Muy Alta",AE186="Catastrófico")),"Extremo","")))),"")</f>
        <v>Moderado</v>
      </c>
      <c r="AH186" s="123" t="s">
        <v>110</v>
      </c>
      <c r="AI186" s="114"/>
      <c r="AJ186" s="124"/>
      <c r="AK186" s="124"/>
      <c r="AL186" s="125"/>
      <c r="AM186" s="253"/>
      <c r="AN186" s="253"/>
      <c r="AO186" s="253"/>
    </row>
    <row r="187" spans="1:41" ht="48" customHeight="1" x14ac:dyDescent="0.2">
      <c r="A187" s="251"/>
      <c r="B187" s="252"/>
      <c r="C187" s="253"/>
      <c r="D187" s="253"/>
      <c r="E187" s="250"/>
      <c r="F187" s="411"/>
      <c r="G187" s="253"/>
      <c r="H187" s="253"/>
      <c r="I187" s="253"/>
      <c r="J187" s="253"/>
      <c r="K187" s="275"/>
      <c r="L187" s="276"/>
      <c r="M187" s="277"/>
      <c r="N187" s="274"/>
      <c r="O187" s="277">
        <f t="shared" si="291"/>
        <v>0</v>
      </c>
      <c r="P187" s="276"/>
      <c r="Q187" s="277"/>
      <c r="R187" s="280"/>
      <c r="S187" s="146">
        <v>3</v>
      </c>
      <c r="T187" s="115" t="s">
        <v>1006</v>
      </c>
      <c r="U187" s="117" t="str">
        <f>IF(OR(V187="Preventivo",V187="Detectivo"),"Probabilidad",IF(V187="Correctivo","Impacto",""))</f>
        <v>Probabilidad</v>
      </c>
      <c r="V187" s="118" t="s">
        <v>95</v>
      </c>
      <c r="W187" s="118" t="s">
        <v>96</v>
      </c>
      <c r="X187" s="119" t="str">
        <f t="shared" si="292"/>
        <v>40%</v>
      </c>
      <c r="Y187" s="118" t="s">
        <v>109</v>
      </c>
      <c r="Z187" s="118" t="s">
        <v>98</v>
      </c>
      <c r="AA187" s="118" t="s">
        <v>99</v>
      </c>
      <c r="AB187" s="120">
        <f>IFERROR(IF(AND(U186="Probabilidad",U187="Probabilidad"),(AD186-(+AD186*X187)),IF(AND(U186="Impacto",U187="Probabilidad"),(AD185-(+AD185*X187)),IF(U187="Impacto",AD186,""))),"")</f>
        <v>0.12959999999999999</v>
      </c>
      <c r="AC187" s="121" t="str">
        <f t="shared" si="293"/>
        <v>Muy Baja</v>
      </c>
      <c r="AD187" s="119">
        <f t="shared" si="294"/>
        <v>0.12959999999999999</v>
      </c>
      <c r="AE187" s="121" t="str">
        <f t="shared" si="295"/>
        <v>Moderado</v>
      </c>
      <c r="AF187" s="119">
        <f t="shared" ref="AF187:AF190" si="298">IFERROR(IF(AND(U186="Impacto",U187="Impacto"),(AF186-(+AF186*X187)),IF(AND(U186="Probabilidad",U187="Impacto"),(AF185-(+AF185*X187)),IF(U187="Probabilidad",AF186,""))),"")</f>
        <v>0.6</v>
      </c>
      <c r="AG187" s="122" t="str">
        <f t="shared" si="297"/>
        <v>Moderado</v>
      </c>
      <c r="AH187" s="123" t="s">
        <v>110</v>
      </c>
      <c r="AI187" s="114"/>
      <c r="AJ187" s="124"/>
      <c r="AK187" s="124"/>
      <c r="AL187" s="125"/>
      <c r="AM187" s="253"/>
      <c r="AN187" s="253"/>
      <c r="AO187" s="253"/>
    </row>
    <row r="188" spans="1:41" ht="18" customHeight="1" x14ac:dyDescent="0.2">
      <c r="A188" s="251"/>
      <c r="B188" s="252"/>
      <c r="C188" s="253"/>
      <c r="D188" s="253"/>
      <c r="E188" s="250"/>
      <c r="F188" s="411"/>
      <c r="G188" s="253"/>
      <c r="H188" s="253"/>
      <c r="I188" s="253"/>
      <c r="J188" s="253"/>
      <c r="K188" s="275"/>
      <c r="L188" s="276"/>
      <c r="M188" s="277"/>
      <c r="N188" s="274"/>
      <c r="O188" s="277">
        <f t="shared" si="291"/>
        <v>0</v>
      </c>
      <c r="P188" s="276"/>
      <c r="Q188" s="277"/>
      <c r="R188" s="280"/>
      <c r="S188" s="146">
        <v>4</v>
      </c>
      <c r="T188" s="115"/>
      <c r="U188" s="117" t="str">
        <f t="shared" ref="U188:U190" si="299">IF(OR(V188="Preventivo",V188="Detectivo"),"Probabilidad",IF(V188="Correctivo","Impacto",""))</f>
        <v/>
      </c>
      <c r="V188" s="118"/>
      <c r="W188" s="118"/>
      <c r="X188" s="119" t="str">
        <f t="shared" si="292"/>
        <v/>
      </c>
      <c r="Y188" s="118"/>
      <c r="Z188" s="118"/>
      <c r="AA188" s="118"/>
      <c r="AB188" s="120" t="str">
        <f t="shared" ref="AB188:AB190" si="300">IFERROR(IF(AND(U187="Probabilidad",U188="Probabilidad"),(AD187-(+AD187*X188)),IF(AND(U187="Impacto",U188="Probabilidad"),(AD186-(+AD186*X188)),IF(U188="Impacto",AD187,""))),"")</f>
        <v/>
      </c>
      <c r="AC188" s="121" t="str">
        <f t="shared" si="293"/>
        <v/>
      </c>
      <c r="AD188" s="119" t="str">
        <f t="shared" si="294"/>
        <v/>
      </c>
      <c r="AE188" s="121" t="str">
        <f t="shared" si="295"/>
        <v/>
      </c>
      <c r="AF188" s="119" t="str">
        <f t="shared" si="298"/>
        <v/>
      </c>
      <c r="AG188" s="122" t="str">
        <f>IFERROR(IF(OR(AND(AC188="Muy Baja",AE188="Leve"),AND(AC188="Muy Baja",AE188="Menor"),AND(AC188="Baja",AE188="Leve")),"Bajo",IF(OR(AND(AC188="Muy baja",AE188="Moderado"),AND(AC188="Baja",AE188="Menor"),AND(AC188="Baja",AE188="Moderado"),AND(AC188="Media",AE188="Leve"),AND(AC188="Media",AE188="Menor"),AND(AC188="Media",AE188="Moderado"),AND(AC188="Alta",AE188="Leve"),AND(AC188="Alta",AE188="Menor")),"Moderado",IF(OR(AND(AC188="Muy Baja",AE188="Mayor"),AND(AC188="Baja",AE188="Mayor"),AND(AC188="Media",AE188="Mayor"),AND(AC188="Alta",AE188="Moderado"),AND(AC188="Alta",AE188="Mayor"),AND(AC188="Muy Alta",AE188="Leve"),AND(AC188="Muy Alta",AE188="Menor"),AND(AC188="Muy Alta",AE188="Moderado"),AND(AC188="Muy Alta",AE188="Mayor")),"Alto",IF(OR(AND(AC188="Muy Baja",AE188="Catastrófico"),AND(AC188="Baja",AE188="Catastrófico"),AND(AC188="Media",AE188="Catastrófico"),AND(AC188="Alta",AE188="Catastrófico"),AND(AC188="Muy Alta",AE188="Catastrófico")),"Extremo","")))),"")</f>
        <v/>
      </c>
      <c r="AH188" s="123"/>
      <c r="AI188" s="114"/>
      <c r="AJ188" s="124"/>
      <c r="AK188" s="124"/>
      <c r="AL188" s="125"/>
      <c r="AM188" s="253"/>
      <c r="AN188" s="253"/>
      <c r="AO188" s="253"/>
    </row>
    <row r="189" spans="1:41" ht="18" customHeight="1" x14ac:dyDescent="0.2">
      <c r="A189" s="251"/>
      <c r="B189" s="252"/>
      <c r="C189" s="253"/>
      <c r="D189" s="253"/>
      <c r="E189" s="250"/>
      <c r="F189" s="411"/>
      <c r="G189" s="253"/>
      <c r="H189" s="253"/>
      <c r="I189" s="253"/>
      <c r="J189" s="253"/>
      <c r="K189" s="275"/>
      <c r="L189" s="276"/>
      <c r="M189" s="277"/>
      <c r="N189" s="274"/>
      <c r="O189" s="277">
        <f t="shared" si="291"/>
        <v>0</v>
      </c>
      <c r="P189" s="276"/>
      <c r="Q189" s="277"/>
      <c r="R189" s="280"/>
      <c r="S189" s="146">
        <v>5</v>
      </c>
      <c r="T189" s="115"/>
      <c r="U189" s="117" t="str">
        <f t="shared" si="299"/>
        <v/>
      </c>
      <c r="V189" s="118"/>
      <c r="W189" s="118"/>
      <c r="X189" s="119" t="str">
        <f t="shared" si="292"/>
        <v/>
      </c>
      <c r="Y189" s="118"/>
      <c r="Z189" s="118"/>
      <c r="AA189" s="118"/>
      <c r="AB189" s="120" t="str">
        <f t="shared" si="300"/>
        <v/>
      </c>
      <c r="AC189" s="121" t="str">
        <f>IFERROR(IF(AB189="","",IF(AB189&lt;=0.2,"Muy Baja",IF(AB189&lt;=0.4,"Baja",IF(AB189&lt;=0.6,"Media",IF(AB189&lt;=0.8,"Alta","Muy Alta"))))),"")</f>
        <v/>
      </c>
      <c r="AD189" s="119" t="str">
        <f t="shared" si="294"/>
        <v/>
      </c>
      <c r="AE189" s="121" t="str">
        <f t="shared" si="295"/>
        <v/>
      </c>
      <c r="AF189" s="119" t="str">
        <f t="shared" si="298"/>
        <v/>
      </c>
      <c r="AG189" s="122" t="str">
        <f t="shared" ref="AG189:AG190" si="301">IFERROR(IF(OR(AND(AC189="Muy Baja",AE189="Leve"),AND(AC189="Muy Baja",AE189="Menor"),AND(AC189="Baja",AE189="Leve")),"Bajo",IF(OR(AND(AC189="Muy baja",AE189="Moderado"),AND(AC189="Baja",AE189="Menor"),AND(AC189="Baja",AE189="Moderado"),AND(AC189="Media",AE189="Leve"),AND(AC189="Media",AE189="Menor"),AND(AC189="Media",AE189="Moderado"),AND(AC189="Alta",AE189="Leve"),AND(AC189="Alta",AE189="Menor")),"Moderado",IF(OR(AND(AC189="Muy Baja",AE189="Mayor"),AND(AC189="Baja",AE189="Mayor"),AND(AC189="Media",AE189="Mayor"),AND(AC189="Alta",AE189="Moderado"),AND(AC189="Alta",AE189="Mayor"),AND(AC189="Muy Alta",AE189="Leve"),AND(AC189="Muy Alta",AE189="Menor"),AND(AC189="Muy Alta",AE189="Moderado"),AND(AC189="Muy Alta",AE189="Mayor")),"Alto",IF(OR(AND(AC189="Muy Baja",AE189="Catastrófico"),AND(AC189="Baja",AE189="Catastrófico"),AND(AC189="Media",AE189="Catastrófico"),AND(AC189="Alta",AE189="Catastrófico"),AND(AC189="Muy Alta",AE189="Catastrófico")),"Extremo","")))),"")</f>
        <v/>
      </c>
      <c r="AH189" s="123"/>
      <c r="AI189" s="114"/>
      <c r="AJ189" s="124"/>
      <c r="AK189" s="124"/>
      <c r="AL189" s="125"/>
      <c r="AM189" s="253"/>
      <c r="AN189" s="253"/>
      <c r="AO189" s="253"/>
    </row>
    <row r="190" spans="1:41" ht="18" customHeight="1" x14ac:dyDescent="0.2">
      <c r="A190" s="251"/>
      <c r="B190" s="252"/>
      <c r="C190" s="253"/>
      <c r="D190" s="253"/>
      <c r="E190" s="247"/>
      <c r="F190" s="412"/>
      <c r="G190" s="253"/>
      <c r="H190" s="253"/>
      <c r="I190" s="253"/>
      <c r="J190" s="253"/>
      <c r="K190" s="275"/>
      <c r="L190" s="276"/>
      <c r="M190" s="277"/>
      <c r="N190" s="274"/>
      <c r="O190" s="277">
        <f t="shared" si="291"/>
        <v>0</v>
      </c>
      <c r="P190" s="276"/>
      <c r="Q190" s="277"/>
      <c r="R190" s="280"/>
      <c r="S190" s="146">
        <v>6</v>
      </c>
      <c r="T190" s="115"/>
      <c r="U190" s="117" t="str">
        <f t="shared" si="299"/>
        <v/>
      </c>
      <c r="V190" s="118"/>
      <c r="W190" s="118"/>
      <c r="X190" s="119" t="str">
        <f t="shared" si="292"/>
        <v/>
      </c>
      <c r="Y190" s="118"/>
      <c r="Z190" s="118"/>
      <c r="AA190" s="118"/>
      <c r="AB190" s="120" t="str">
        <f t="shared" si="300"/>
        <v/>
      </c>
      <c r="AC190" s="121" t="str">
        <f t="shared" si="293"/>
        <v/>
      </c>
      <c r="AD190" s="119" t="str">
        <f t="shared" si="294"/>
        <v/>
      </c>
      <c r="AE190" s="121" t="str">
        <f t="shared" si="295"/>
        <v/>
      </c>
      <c r="AF190" s="119" t="str">
        <f t="shared" si="298"/>
        <v/>
      </c>
      <c r="AG190" s="122" t="str">
        <f t="shared" si="301"/>
        <v/>
      </c>
      <c r="AH190" s="123"/>
      <c r="AI190" s="114"/>
      <c r="AJ190" s="124"/>
      <c r="AK190" s="124"/>
      <c r="AL190" s="125"/>
      <c r="AM190" s="253"/>
      <c r="AN190" s="253"/>
      <c r="AO190" s="253"/>
    </row>
    <row r="191" spans="1:41" ht="78" customHeight="1" x14ac:dyDescent="0.2">
      <c r="A191" s="251">
        <v>31</v>
      </c>
      <c r="B191" s="253" t="s">
        <v>440</v>
      </c>
      <c r="C191" s="253" t="s">
        <v>85</v>
      </c>
      <c r="D191" s="253" t="s">
        <v>441</v>
      </c>
      <c r="E191" s="246" t="s">
        <v>442</v>
      </c>
      <c r="F191" s="410" t="s">
        <v>443</v>
      </c>
      <c r="G191" s="253" t="s">
        <v>89</v>
      </c>
      <c r="H191" s="253" t="s">
        <v>116</v>
      </c>
      <c r="I191" s="253" t="s">
        <v>193</v>
      </c>
      <c r="J191" s="253"/>
      <c r="K191" s="275">
        <v>1800</v>
      </c>
      <c r="L191" s="276" t="str">
        <f>IF(K191&lt;=0,"",IF(K191&lt;=2,"Muy Baja",IF(K191&lt;=24,"Baja",IF(K191&lt;=500,"Media",IF(K191&lt;=5000,"Alta","Muy Alta")))))</f>
        <v>Alta</v>
      </c>
      <c r="M191" s="277">
        <f>IF(L191="","",IF(L191="Muy Baja",0.2,IF(L191="Baja",0.4,IF(L191="Media",0.6,IF(L191="Alta",0.8,IF(L191="Muy Alta",1,))))))</f>
        <v>0.8</v>
      </c>
      <c r="N191" s="274" t="s">
        <v>93</v>
      </c>
      <c r="O191" s="277" t="str">
        <f>IF(NOT(ISERROR(MATCH(N191,'Tabla Impacto'!$B$222:$B$224,0))),'Tabla Impacto'!$F$224&amp;"Por favor no seleccionar los criterios de impacto(Afectación Económica o presupuestal y Pérdida Reputacional)",N191)</f>
        <v xml:space="preserve">     El riesgo afecta la imagen de la entidad con algunos usuarios de relevancia frente al logro de los objetivos</v>
      </c>
      <c r="P191" s="276" t="str">
        <f>IF(OR(O191='Tabla Impacto'!$C$12,O191='Tabla Impacto'!$D$12),"Leve",IF(OR(O191='Tabla Impacto'!$C$13,O191='Tabla Impacto'!$D$13),"Menor",IF(OR(O191='Tabla Impacto'!$C$14,O191='Tabla Impacto'!$D$14),"Moderado",IF(OR(O191='Tabla Impacto'!$C$15,O191='Tabla Impacto'!$D$15),"Mayor",IF(OR(O191='Tabla Impacto'!$C$16,O191='Tabla Impacto'!$D$16),"Catastrófico","")))))</f>
        <v>Moderado</v>
      </c>
      <c r="Q191" s="277">
        <f>IF(P191="","",IF(P191="Leve",0.2,IF(P191="Menor",0.4,IF(P191="Moderado",0.6,IF(P191="Mayor",0.8,IF(P191="Catastrófico",1,))))))</f>
        <v>0.6</v>
      </c>
      <c r="R191" s="280" t="str">
        <f>IF(OR(AND(L191="Muy Baja",P191="Leve"),AND(L191="Muy Baja",P191="Menor"),AND(L191="Baja",P191="Leve")),"Bajo",IF(OR(AND(L191="Muy baja",P191="Moderado"),AND(L191="Baja",P191="Menor"),AND(L191="Baja",P191="Moderado"),AND(L191="Media",P191="Leve"),AND(L191="Media",P191="Menor"),AND(L191="Media",P191="Moderado"),AND(L191="Alta",P191="Leve"),AND(L191="Alta",P191="Menor")),"Moderado",IF(OR(AND(L191="Muy Baja",P191="Mayor"),AND(L191="Baja",P191="Mayor"),AND(L191="Media",P191="Mayor"),AND(L191="Alta",P191="Moderado"),AND(L191="Alta",P191="Mayor"),AND(L191="Muy Alta",P191="Leve"),AND(L191="Muy Alta",P191="Menor"),AND(L191="Muy Alta",P191="Moderado"),AND(L191="Muy Alta",P191="Mayor")),"Alto",IF(OR(AND(L191="Muy Baja",P191="Catastrófico"),AND(L191="Baja",P191="Catastrófico"),AND(L191="Media",P191="Catastrófico"),AND(L191="Alta",P191="Catastrófico"),AND(L191="Muy Alta",P191="Catastrófico")),"Extremo",""))))</f>
        <v>Alto</v>
      </c>
      <c r="S191" s="146">
        <v>1</v>
      </c>
      <c r="T191" s="160" t="s">
        <v>444</v>
      </c>
      <c r="U191" s="117" t="s">
        <v>247</v>
      </c>
      <c r="V191" s="185" t="s">
        <v>95</v>
      </c>
      <c r="W191" s="185" t="s">
        <v>96</v>
      </c>
      <c r="X191" s="190" t="s">
        <v>274</v>
      </c>
      <c r="Y191" s="185" t="s">
        <v>109</v>
      </c>
      <c r="Z191" s="185" t="s">
        <v>366</v>
      </c>
      <c r="AA191" s="185" t="s">
        <v>99</v>
      </c>
      <c r="AB191" s="120">
        <f>IFERROR(IF(U191="Probabilidad",(M191-(+M191*X191)),IF(U191="Impacto",M191,"")),"")</f>
        <v>0.48</v>
      </c>
      <c r="AC191" s="121" t="str">
        <f>IFERROR(IF(AB191="","",IF(AB191&lt;=0.2,"Muy Baja",IF(AB191&lt;=0.4,"Baja",IF(AB191&lt;=0.6,"Media",IF(AB191&lt;=0.8,"Alta","Muy Alta"))))),"")</f>
        <v>Media</v>
      </c>
      <c r="AD191" s="119">
        <f>+AB191</f>
        <v>0.48</v>
      </c>
      <c r="AE191" s="121" t="str">
        <f>IFERROR(IF(AF191="","",IF(AF191&lt;=0.2,"Leve",IF(AF191&lt;=0.4,"Menor",IF(AF191&lt;=0.6,"Moderado",IF(AF191&lt;=0.8,"Mayor","Catastrófico"))))),"")</f>
        <v>Moderado</v>
      </c>
      <c r="AF191" s="119">
        <f t="shared" ref="AF191" si="302">IFERROR(IF(U191="Impacto",(Q191-(+Q191*X191)),IF(U191="Probabilidad",Q191,"")),"")</f>
        <v>0.6</v>
      </c>
      <c r="AG191" s="122" t="str">
        <f>IFERROR(IF(OR(AND(AC191="Muy Baja",AE191="Leve"),AND(AC191="Muy Baja",AE191="Menor"),AND(AC191="Baja",AE191="Leve")),"Bajo",IF(OR(AND(AC191="Muy baja",AE191="Moderado"),AND(AC191="Baja",AE191="Menor"),AND(AC191="Baja",AE191="Moderado"),AND(AC191="Media",AE191="Leve"),AND(AC191="Media",AE191="Menor"),AND(AC191="Media",AE191="Moderado"),AND(AC191="Alta",AE191="Leve"),AND(AC191="Alta",AE191="Menor")),"Moderado",IF(OR(AND(AC191="Muy Baja",AE191="Mayor"),AND(AC191="Baja",AE191="Mayor"),AND(AC191="Media",AE191="Mayor"),AND(AC191="Alta",AE191="Moderado"),AND(AC191="Alta",AE191="Mayor"),AND(AC191="Muy Alta",AE191="Leve"),AND(AC191="Muy Alta",AE191="Menor"),AND(AC191="Muy Alta",AE191="Moderado"),AND(AC191="Muy Alta",AE191="Mayor")),"Alto",IF(OR(AND(AC191="Muy Baja",AE191="Catastrófico"),AND(AC191="Baja",AE191="Catastrófico"),AND(AC191="Media",AE191="Catastrófico"),AND(AC191="Alta",AE191="Catastrófico"),AND(AC191="Muy Alta",AE191="Catastrófico")),"Extremo","")))),"")</f>
        <v>Moderado</v>
      </c>
      <c r="AH191" s="123"/>
      <c r="AI191" s="355" t="s">
        <v>445</v>
      </c>
      <c r="AJ191" s="355" t="s">
        <v>446</v>
      </c>
      <c r="AK191" s="355" t="s">
        <v>447</v>
      </c>
      <c r="AL191" s="355" t="s">
        <v>165</v>
      </c>
      <c r="AM191" s="253" t="s">
        <v>104</v>
      </c>
      <c r="AN191" s="253" t="s">
        <v>448</v>
      </c>
      <c r="AO191" s="253" t="s">
        <v>449</v>
      </c>
    </row>
    <row r="192" spans="1:41" ht="78" customHeight="1" x14ac:dyDescent="0.2">
      <c r="A192" s="251"/>
      <c r="B192" s="253"/>
      <c r="C192" s="253"/>
      <c r="D192" s="253"/>
      <c r="E192" s="250"/>
      <c r="F192" s="411"/>
      <c r="G192" s="253"/>
      <c r="H192" s="253"/>
      <c r="I192" s="253"/>
      <c r="J192" s="253"/>
      <c r="K192" s="275"/>
      <c r="L192" s="276"/>
      <c r="M192" s="277"/>
      <c r="N192" s="274"/>
      <c r="O192" s="277">
        <f>IF(NOT(ISERROR(MATCH(N192,_xlfn.ANCHORARRAY(F203),0))),M205&amp;"Por favor no seleccionar los criterios de impacto",N192)</f>
        <v>0</v>
      </c>
      <c r="P192" s="276"/>
      <c r="Q192" s="277"/>
      <c r="R192" s="280"/>
      <c r="S192" s="146">
        <v>2</v>
      </c>
      <c r="T192" s="160" t="s">
        <v>450</v>
      </c>
      <c r="U192" s="117" t="s">
        <v>247</v>
      </c>
      <c r="V192" s="185" t="s">
        <v>108</v>
      </c>
      <c r="W192" s="185" t="s">
        <v>96</v>
      </c>
      <c r="X192" s="190" t="s">
        <v>248</v>
      </c>
      <c r="Y192" s="185" t="s">
        <v>97</v>
      </c>
      <c r="Z192" s="185" t="s">
        <v>366</v>
      </c>
      <c r="AA192" s="185" t="s">
        <v>143</v>
      </c>
      <c r="AB192" s="120">
        <f>IFERROR(IF(AND(U191="Probabilidad",U192="Probabilidad"),(AD191-(+AD191*X192)),IF(U192="Probabilidad",(M191-(+M191*X192)),IF(U192="Impacto",AD191,""))),"")</f>
        <v>0.33599999999999997</v>
      </c>
      <c r="AC192" s="121" t="str">
        <f t="shared" si="58"/>
        <v>Baja</v>
      </c>
      <c r="AD192" s="119">
        <f t="shared" ref="AD192:AD196" si="303">+AB192</f>
        <v>0.33599999999999997</v>
      </c>
      <c r="AE192" s="121" t="str">
        <f t="shared" si="60"/>
        <v>Moderado</v>
      </c>
      <c r="AF192" s="119">
        <f t="shared" ref="AF192" si="304">IFERROR(IF(AND(U191="Impacto",U192="Impacto"),(AF191-(+AF191*X192)),IF(U192="Impacto",($Q$10-(+$Q$10*X192)),IF(U192="Probabilidad",AF191,""))),"")</f>
        <v>0.6</v>
      </c>
      <c r="AG192" s="122" t="str">
        <f t="shared" ref="AG192:AG193" si="305">IFERROR(IF(OR(AND(AC192="Muy Baja",AE192="Leve"),AND(AC192="Muy Baja",AE192="Menor"),AND(AC192="Baja",AE192="Leve")),"Bajo",IF(OR(AND(AC192="Muy baja",AE192="Moderado"),AND(AC192="Baja",AE192="Menor"),AND(AC192="Baja",AE192="Moderado"),AND(AC192="Media",AE192="Leve"),AND(AC192="Media",AE192="Menor"),AND(AC192="Media",AE192="Moderado"),AND(AC192="Alta",AE192="Leve"),AND(AC192="Alta",AE192="Menor")),"Moderado",IF(OR(AND(AC192="Muy Baja",AE192="Mayor"),AND(AC192="Baja",AE192="Mayor"),AND(AC192="Media",AE192="Mayor"),AND(AC192="Alta",AE192="Moderado"),AND(AC192="Alta",AE192="Mayor"),AND(AC192="Muy Alta",AE192="Leve"),AND(AC192="Muy Alta",AE192="Menor"),AND(AC192="Muy Alta",AE192="Moderado"),AND(AC192="Muy Alta",AE192="Mayor")),"Alto",IF(OR(AND(AC192="Muy Baja",AE192="Catastrófico"),AND(AC192="Baja",AE192="Catastrófico"),AND(AC192="Media",AE192="Catastrófico"),AND(AC192="Alta",AE192="Catastrófico"),AND(AC192="Muy Alta",AE192="Catastrófico")),"Extremo","")))),"")</f>
        <v>Moderado</v>
      </c>
      <c r="AH192" s="123"/>
      <c r="AI192" s="356"/>
      <c r="AJ192" s="356"/>
      <c r="AK192" s="356"/>
      <c r="AL192" s="356"/>
      <c r="AM192" s="253"/>
      <c r="AN192" s="253"/>
      <c r="AO192" s="253"/>
    </row>
    <row r="193" spans="1:41" ht="78" customHeight="1" x14ac:dyDescent="0.2">
      <c r="A193" s="251"/>
      <c r="B193" s="253"/>
      <c r="C193" s="253"/>
      <c r="D193" s="253"/>
      <c r="E193" s="250"/>
      <c r="F193" s="411"/>
      <c r="G193" s="253"/>
      <c r="H193" s="253"/>
      <c r="I193" s="253"/>
      <c r="J193" s="253"/>
      <c r="K193" s="275"/>
      <c r="L193" s="276"/>
      <c r="M193" s="277"/>
      <c r="N193" s="274"/>
      <c r="O193" s="277">
        <f>IF(NOT(ISERROR(MATCH(N193,_xlfn.ANCHORARRAY(F204),0))),M206&amp;"Por favor no seleccionar los criterios de impacto",N193)</f>
        <v>0</v>
      </c>
      <c r="P193" s="276"/>
      <c r="Q193" s="277"/>
      <c r="R193" s="280"/>
      <c r="S193" s="146">
        <v>3</v>
      </c>
      <c r="T193" s="160" t="s">
        <v>451</v>
      </c>
      <c r="U193" s="117" t="s">
        <v>247</v>
      </c>
      <c r="V193" s="185" t="s">
        <v>108</v>
      </c>
      <c r="W193" s="185" t="s">
        <v>96</v>
      </c>
      <c r="X193" s="190" t="s">
        <v>248</v>
      </c>
      <c r="Y193" s="185" t="s">
        <v>109</v>
      </c>
      <c r="Z193" s="185" t="s">
        <v>366</v>
      </c>
      <c r="AA193" s="185" t="s">
        <v>99</v>
      </c>
      <c r="AB193" s="120">
        <f>IFERROR(IF(AND(U192="Probabilidad",U193="Probabilidad"),(AD192-(+AD192*X193)),IF(AND(U192="Impacto",U193="Probabilidad"),(AD191-(+AD191*X193)),IF(U193="Impacto",AD192,""))),"")</f>
        <v>0.23519999999999996</v>
      </c>
      <c r="AC193" s="121" t="str">
        <f t="shared" si="58"/>
        <v>Baja</v>
      </c>
      <c r="AD193" s="119">
        <f t="shared" si="303"/>
        <v>0.23519999999999996</v>
      </c>
      <c r="AE193" s="121" t="str">
        <f t="shared" si="60"/>
        <v>Moderado</v>
      </c>
      <c r="AF193" s="119">
        <f t="shared" ref="AF193" si="306">IFERROR(IF(AND(U192="Impacto",U193="Impacto"),(AF192-(+AF192*X193)),IF(AND(U192="Probabilidad",U193="Impacto"),(AF191-(+AF191*X193)),IF(U193="Probabilidad",AF192,""))),"")</f>
        <v>0.6</v>
      </c>
      <c r="AG193" s="122" t="str">
        <f t="shared" si="305"/>
        <v>Moderado</v>
      </c>
      <c r="AH193" s="123" t="s">
        <v>110</v>
      </c>
      <c r="AI193" s="356"/>
      <c r="AJ193" s="356"/>
      <c r="AK193" s="356"/>
      <c r="AL193" s="356"/>
      <c r="AM193" s="253"/>
      <c r="AN193" s="253"/>
      <c r="AO193" s="253"/>
    </row>
    <row r="194" spans="1:41" ht="9.75" customHeight="1" x14ac:dyDescent="0.2">
      <c r="A194" s="251"/>
      <c r="B194" s="253"/>
      <c r="C194" s="253"/>
      <c r="D194" s="253"/>
      <c r="E194" s="250"/>
      <c r="F194" s="411"/>
      <c r="G194" s="253"/>
      <c r="H194" s="253"/>
      <c r="I194" s="253"/>
      <c r="J194" s="253"/>
      <c r="K194" s="275"/>
      <c r="L194" s="276"/>
      <c r="M194" s="277"/>
      <c r="N194" s="274"/>
      <c r="O194" s="277">
        <f>IF(NOT(ISERROR(MATCH(N194,_xlfn.ANCHORARRAY(F205),0))),M207&amp;"Por favor no seleccionar los criterios de impacto",N194)</f>
        <v>0</v>
      </c>
      <c r="P194" s="276"/>
      <c r="Q194" s="277"/>
      <c r="R194" s="280"/>
      <c r="S194" s="146">
        <v>4</v>
      </c>
      <c r="T194" s="160"/>
      <c r="U194" s="117" t="s">
        <v>258</v>
      </c>
      <c r="V194" s="185"/>
      <c r="W194" s="185"/>
      <c r="X194" s="190" t="s">
        <v>258</v>
      </c>
      <c r="Y194" s="185"/>
      <c r="Z194" s="185"/>
      <c r="AA194" s="185"/>
      <c r="AB194" s="120" t="str">
        <f t="shared" ref="AB194:AB196" si="307">IFERROR(IF(AND(U193="Probabilidad",U194="Probabilidad"),(AD193-(+AD193*X194)),IF(AND(U193="Impacto",U194="Probabilidad"),(AD192-(+AD192*X194)),IF(U194="Impacto",AD193,""))),"")</f>
        <v/>
      </c>
      <c r="AC194" s="121" t="str">
        <f t="shared" si="58"/>
        <v/>
      </c>
      <c r="AD194" s="119" t="str">
        <f t="shared" si="303"/>
        <v/>
      </c>
      <c r="AE194" s="121" t="str">
        <f t="shared" si="60"/>
        <v/>
      </c>
      <c r="AF194" s="119" t="str">
        <f t="shared" ref="AF194:AF238" si="308">IFERROR(IF(AND(U193="Impacto",U194="Impacto"),(AF193-(+AF193*X194)),IF(AND(U193="Probabilidad",U194="Impacto"),(AF192-(+AF192*X194)),IF(U194="Probabilidad",AF193,""))),"")</f>
        <v/>
      </c>
      <c r="AG194" s="122" t="str">
        <f>IFERROR(IF(OR(AND(AC194="Muy Baja",AE194="Leve"),AND(AC194="Muy Baja",AE194="Menor"),AND(AC194="Baja",AE194="Leve")),"Bajo",IF(OR(AND(AC194="Muy baja",AE194="Moderado"),AND(AC194="Baja",AE194="Menor"),AND(AC194="Baja",AE194="Moderado"),AND(AC194="Media",AE194="Leve"),AND(AC194="Media",AE194="Menor"),AND(AC194="Media",AE194="Moderado"),AND(AC194="Alta",AE194="Leve"),AND(AC194="Alta",AE194="Menor")),"Moderado",IF(OR(AND(AC194="Muy Baja",AE194="Mayor"),AND(AC194="Baja",AE194="Mayor"),AND(AC194="Media",AE194="Mayor"),AND(AC194="Alta",AE194="Moderado"),AND(AC194="Alta",AE194="Mayor"),AND(AC194="Muy Alta",AE194="Leve"),AND(AC194="Muy Alta",AE194="Menor"),AND(AC194="Muy Alta",AE194="Moderado"),AND(AC194="Muy Alta",AE194="Mayor")),"Alto",IF(OR(AND(AC194="Muy Baja",AE194="Catastrófico"),AND(AC194="Baja",AE194="Catastrófico"),AND(AC194="Media",AE194="Catastrófico"),AND(AC194="Alta",AE194="Catastrófico"),AND(AC194="Muy Alta",AE194="Catastrófico")),"Extremo","")))),"")</f>
        <v/>
      </c>
      <c r="AH194" s="123"/>
      <c r="AI194" s="356"/>
      <c r="AJ194" s="356"/>
      <c r="AK194" s="356"/>
      <c r="AL194" s="356"/>
      <c r="AM194" s="253"/>
      <c r="AN194" s="253"/>
      <c r="AO194" s="253"/>
    </row>
    <row r="195" spans="1:41" ht="9.75" customHeight="1" x14ac:dyDescent="0.2">
      <c r="A195" s="251"/>
      <c r="B195" s="253"/>
      <c r="C195" s="253"/>
      <c r="D195" s="253"/>
      <c r="E195" s="250"/>
      <c r="F195" s="411"/>
      <c r="G195" s="253"/>
      <c r="H195" s="253"/>
      <c r="I195" s="253"/>
      <c r="J195" s="253"/>
      <c r="K195" s="275"/>
      <c r="L195" s="276"/>
      <c r="M195" s="277"/>
      <c r="N195" s="274"/>
      <c r="O195" s="277">
        <f>IF(NOT(ISERROR(MATCH(N195,_xlfn.ANCHORARRAY(F206),0))),M208&amp;"Por favor no seleccionar los criterios de impacto",N195)</f>
        <v>0</v>
      </c>
      <c r="P195" s="276"/>
      <c r="Q195" s="277"/>
      <c r="R195" s="280"/>
      <c r="S195" s="146">
        <v>5</v>
      </c>
      <c r="T195" s="160"/>
      <c r="U195" s="117" t="s">
        <v>258</v>
      </c>
      <c r="V195" s="185"/>
      <c r="W195" s="185"/>
      <c r="X195" s="190" t="s">
        <v>258</v>
      </c>
      <c r="Y195" s="185"/>
      <c r="Z195" s="185"/>
      <c r="AA195" s="185"/>
      <c r="AB195" s="120" t="str">
        <f t="shared" si="307"/>
        <v/>
      </c>
      <c r="AC195" s="121" t="str">
        <f t="shared" si="58"/>
        <v/>
      </c>
      <c r="AD195" s="119" t="str">
        <f t="shared" si="303"/>
        <v/>
      </c>
      <c r="AE195" s="121" t="str">
        <f t="shared" si="60"/>
        <v/>
      </c>
      <c r="AF195" s="119" t="str">
        <f t="shared" si="308"/>
        <v/>
      </c>
      <c r="AG195" s="122" t="str">
        <f t="shared" ref="AG195:AG196" si="309">IFERROR(IF(OR(AND(AC195="Muy Baja",AE195="Leve"),AND(AC195="Muy Baja",AE195="Menor"),AND(AC195="Baja",AE195="Leve")),"Bajo",IF(OR(AND(AC195="Muy baja",AE195="Moderado"),AND(AC195="Baja",AE195="Menor"),AND(AC195="Baja",AE195="Moderado"),AND(AC195="Media",AE195="Leve"),AND(AC195="Media",AE195="Menor"),AND(AC195="Media",AE195="Moderado"),AND(AC195="Alta",AE195="Leve"),AND(AC195="Alta",AE195="Menor")),"Moderado",IF(OR(AND(AC195="Muy Baja",AE195="Mayor"),AND(AC195="Baja",AE195="Mayor"),AND(AC195="Media",AE195="Mayor"),AND(AC195="Alta",AE195="Moderado"),AND(AC195="Alta",AE195="Mayor"),AND(AC195="Muy Alta",AE195="Leve"),AND(AC195="Muy Alta",AE195="Menor"),AND(AC195="Muy Alta",AE195="Moderado"),AND(AC195="Muy Alta",AE195="Mayor")),"Alto",IF(OR(AND(AC195="Muy Baja",AE195="Catastrófico"),AND(AC195="Baja",AE195="Catastrófico"),AND(AC195="Media",AE195="Catastrófico"),AND(AC195="Alta",AE195="Catastrófico"),AND(AC195="Muy Alta",AE195="Catastrófico")),"Extremo","")))),"")</f>
        <v/>
      </c>
      <c r="AH195" s="123"/>
      <c r="AI195" s="356"/>
      <c r="AJ195" s="356"/>
      <c r="AK195" s="356"/>
      <c r="AL195" s="356"/>
      <c r="AM195" s="253"/>
      <c r="AN195" s="253"/>
      <c r="AO195" s="253"/>
    </row>
    <row r="196" spans="1:41" ht="9.75" customHeight="1" x14ac:dyDescent="0.2">
      <c r="A196" s="251"/>
      <c r="B196" s="253"/>
      <c r="C196" s="253"/>
      <c r="D196" s="253"/>
      <c r="E196" s="247"/>
      <c r="F196" s="412"/>
      <c r="G196" s="253"/>
      <c r="H196" s="253"/>
      <c r="I196" s="253"/>
      <c r="J196" s="253"/>
      <c r="K196" s="275"/>
      <c r="L196" s="276"/>
      <c r="M196" s="277"/>
      <c r="N196" s="274"/>
      <c r="O196" s="277">
        <f>IF(NOT(ISERROR(MATCH(N196,_xlfn.ANCHORARRAY(F207),0))),M209&amp;"Por favor no seleccionar los criterios de impacto",N196)</f>
        <v>0</v>
      </c>
      <c r="P196" s="276"/>
      <c r="Q196" s="277"/>
      <c r="R196" s="280"/>
      <c r="S196" s="146">
        <v>6</v>
      </c>
      <c r="T196" s="160"/>
      <c r="U196" s="117" t="s">
        <v>258</v>
      </c>
      <c r="V196" s="185"/>
      <c r="W196" s="185"/>
      <c r="X196" s="190" t="s">
        <v>258</v>
      </c>
      <c r="Y196" s="185"/>
      <c r="Z196" s="185"/>
      <c r="AA196" s="185"/>
      <c r="AB196" s="120" t="str">
        <f t="shared" si="307"/>
        <v/>
      </c>
      <c r="AC196" s="121" t="str">
        <f t="shared" si="58"/>
        <v/>
      </c>
      <c r="AD196" s="119" t="str">
        <f t="shared" si="303"/>
        <v/>
      </c>
      <c r="AE196" s="121" t="str">
        <f t="shared" si="60"/>
        <v/>
      </c>
      <c r="AF196" s="119" t="str">
        <f t="shared" si="308"/>
        <v/>
      </c>
      <c r="AG196" s="122" t="str">
        <f t="shared" si="309"/>
        <v/>
      </c>
      <c r="AH196" s="123"/>
      <c r="AI196" s="357"/>
      <c r="AJ196" s="357"/>
      <c r="AK196" s="357"/>
      <c r="AL196" s="357"/>
      <c r="AM196" s="253"/>
      <c r="AN196" s="253"/>
      <c r="AO196" s="253"/>
    </row>
    <row r="197" spans="1:41" ht="111" customHeight="1" x14ac:dyDescent="0.2">
      <c r="A197" s="251">
        <v>32</v>
      </c>
      <c r="B197" s="253" t="s">
        <v>440</v>
      </c>
      <c r="C197" s="253" t="s">
        <v>85</v>
      </c>
      <c r="D197" s="253" t="s">
        <v>452</v>
      </c>
      <c r="E197" s="246" t="s">
        <v>453</v>
      </c>
      <c r="F197" s="410" t="s">
        <v>454</v>
      </c>
      <c r="G197" s="253" t="s">
        <v>89</v>
      </c>
      <c r="H197" s="253" t="s">
        <v>116</v>
      </c>
      <c r="I197" s="253" t="s">
        <v>193</v>
      </c>
      <c r="J197" s="253"/>
      <c r="K197" s="275">
        <v>1000</v>
      </c>
      <c r="L197" s="276" t="str">
        <f>IF(K197&lt;=0,"",IF(K197&lt;=2,"Muy Baja",IF(K197&lt;=24,"Baja",IF(K197&lt;=500,"Media",IF(K197&lt;=5000,"Alta","Muy Alta")))))</f>
        <v>Alta</v>
      </c>
      <c r="M197" s="277">
        <f>IF(L197="","",IF(L197="Muy Baja",0.2,IF(L197="Baja",0.4,IF(L197="Media",0.6,IF(L197="Alta",0.8,IF(L197="Muy Alta",1,))))))</f>
        <v>0.8</v>
      </c>
      <c r="N197" s="274" t="s">
        <v>93</v>
      </c>
      <c r="O197" s="277" t="str">
        <f>IF(NOT(ISERROR(MATCH(N197,'Tabla Impacto'!$B$222:$B$224,0))),'Tabla Impacto'!$F$224&amp;"Por favor no seleccionar los criterios de impacto(Afectación Económica o presupuestal y Pérdida Reputacional)",N197)</f>
        <v xml:space="preserve">     El riesgo afecta la imagen de la entidad con algunos usuarios de relevancia frente al logro de los objetivos</v>
      </c>
      <c r="P197" s="276" t="str">
        <f>IF(OR(O197='Tabla Impacto'!$C$12,O197='Tabla Impacto'!$D$12),"Leve",IF(OR(O197='Tabla Impacto'!$C$13,O197='Tabla Impacto'!$D$13),"Menor",IF(OR(O197='Tabla Impacto'!$C$14,O197='Tabla Impacto'!$D$14),"Moderado",IF(OR(O197='Tabla Impacto'!$C$15,O197='Tabla Impacto'!$D$15),"Mayor",IF(OR(O197='Tabla Impacto'!$C$16,O197='Tabla Impacto'!$D$16),"Catastrófico","")))))</f>
        <v>Moderado</v>
      </c>
      <c r="Q197" s="277">
        <f>IF(P197="","",IF(P197="Leve",0.2,IF(P197="Menor",0.4,IF(P197="Moderado",0.6,IF(P197="Mayor",0.8,IF(P197="Catastrófico",1,))))))</f>
        <v>0.6</v>
      </c>
      <c r="R197" s="280" t="str">
        <f>IF(OR(AND(L197="Muy Baja",P197="Leve"),AND(L197="Muy Baja",P197="Menor"),AND(L197="Baja",P197="Leve")),"Bajo",IF(OR(AND(L197="Muy baja",P197="Moderado"),AND(L197="Baja",P197="Menor"),AND(L197="Baja",P197="Moderado"),AND(L197="Media",P197="Leve"),AND(L197="Media",P197="Menor"),AND(L197="Media",P197="Moderado"),AND(L197="Alta",P197="Leve"),AND(L197="Alta",P197="Menor")),"Moderado",IF(OR(AND(L197="Muy Baja",P197="Mayor"),AND(L197="Baja",P197="Mayor"),AND(L197="Media",P197="Mayor"),AND(L197="Alta",P197="Moderado"),AND(L197="Alta",P197="Mayor"),AND(L197="Muy Alta",P197="Leve"),AND(L197="Muy Alta",P197="Menor"),AND(L197="Muy Alta",P197="Moderado"),AND(L197="Muy Alta",P197="Mayor")),"Alto",IF(OR(AND(L197="Muy Baja",P197="Catastrófico"),AND(L197="Baja",P197="Catastrófico"),AND(L197="Media",P197="Catastrófico"),AND(L197="Alta",P197="Catastrófico"),AND(L197="Muy Alta",P197="Catastrófico")),"Extremo",""))))</f>
        <v>Alto</v>
      </c>
      <c r="S197" s="146">
        <v>1</v>
      </c>
      <c r="T197" s="189" t="s">
        <v>455</v>
      </c>
      <c r="U197" s="117" t="s">
        <v>247</v>
      </c>
      <c r="V197" s="185" t="s">
        <v>95</v>
      </c>
      <c r="W197" s="185" t="s">
        <v>96</v>
      </c>
      <c r="X197" s="190" t="s">
        <v>274</v>
      </c>
      <c r="Y197" s="185" t="s">
        <v>97</v>
      </c>
      <c r="Z197" s="185" t="s">
        <v>98</v>
      </c>
      <c r="AA197" s="185" t="s">
        <v>99</v>
      </c>
      <c r="AB197" s="120">
        <f>IFERROR(IF(U197="Probabilidad",(M197-(+M197*X197)),IF(U197="Impacto",M197,"")),"")</f>
        <v>0.48</v>
      </c>
      <c r="AC197" s="121" t="str">
        <f>IFERROR(IF(AB197="","",IF(AB197&lt;=0.2,"Muy Baja",IF(AB197&lt;=0.4,"Baja",IF(AB197&lt;=0.6,"Media",IF(AB197&lt;=0.8,"Alta","Muy Alta"))))),"")</f>
        <v>Media</v>
      </c>
      <c r="AD197" s="119">
        <f>+AB197</f>
        <v>0.48</v>
      </c>
      <c r="AE197" s="121" t="str">
        <f>IFERROR(IF(AF197="","",IF(AF197&lt;=0.2,"Leve",IF(AF197&lt;=0.4,"Menor",IF(AF197&lt;=0.6,"Moderado",IF(AF197&lt;=0.8,"Mayor","Catastrófico"))))),"")</f>
        <v>Moderado</v>
      </c>
      <c r="AF197" s="119">
        <f t="shared" ref="AF197" si="310">IFERROR(IF(U197="Impacto",(Q197-(+Q197*X197)),IF(U197="Probabilidad",Q197,"")),"")</f>
        <v>0.6</v>
      </c>
      <c r="AG197" s="122" t="str">
        <f>IFERROR(IF(OR(AND(AC197="Muy Baja",AE197="Leve"),AND(AC197="Muy Baja",AE197="Menor"),AND(AC197="Baja",AE197="Leve")),"Bajo",IF(OR(AND(AC197="Muy baja",AE197="Moderado"),AND(AC197="Baja",AE197="Menor"),AND(AC197="Baja",AE197="Moderado"),AND(AC197="Media",AE197="Leve"),AND(AC197="Media",AE197="Menor"),AND(AC197="Media",AE197="Moderado"),AND(AC197="Alta",AE197="Leve"),AND(AC197="Alta",AE197="Menor")),"Moderado",IF(OR(AND(AC197="Muy Baja",AE197="Mayor"),AND(AC197="Baja",AE197="Mayor"),AND(AC197="Media",AE197="Mayor"),AND(AC197="Alta",AE197="Moderado"),AND(AC197="Alta",AE197="Mayor"),AND(AC197="Muy Alta",AE197="Leve"),AND(AC197="Muy Alta",AE197="Menor"),AND(AC197="Muy Alta",AE197="Moderado"),AND(AC197="Muy Alta",AE197="Mayor")),"Alto",IF(OR(AND(AC197="Muy Baja",AE197="Catastrófico"),AND(AC197="Baja",AE197="Catastrófico"),AND(AC197="Media",AE197="Catastrófico"),AND(AC197="Alta",AE197="Catastrófico"),AND(AC197="Muy Alta",AE197="Catastrófico")),"Extremo","")))),"")</f>
        <v>Moderado</v>
      </c>
      <c r="AH197" s="123"/>
      <c r="AI197" s="355" t="s">
        <v>456</v>
      </c>
      <c r="AJ197" s="355" t="s">
        <v>457</v>
      </c>
      <c r="AK197" s="355" t="s">
        <v>458</v>
      </c>
      <c r="AL197" s="355" t="s">
        <v>459</v>
      </c>
      <c r="AM197" s="253" t="s">
        <v>104</v>
      </c>
      <c r="AN197" s="253" t="s">
        <v>105</v>
      </c>
      <c r="AO197" s="288"/>
    </row>
    <row r="198" spans="1:41" ht="111" customHeight="1" x14ac:dyDescent="0.2">
      <c r="A198" s="251"/>
      <c r="B198" s="253"/>
      <c r="C198" s="253"/>
      <c r="D198" s="253"/>
      <c r="E198" s="250"/>
      <c r="F198" s="411"/>
      <c r="G198" s="253"/>
      <c r="H198" s="253"/>
      <c r="I198" s="253"/>
      <c r="J198" s="253"/>
      <c r="K198" s="275"/>
      <c r="L198" s="276"/>
      <c r="M198" s="277"/>
      <c r="N198" s="274"/>
      <c r="O198" s="277">
        <f>IF(NOT(ISERROR(MATCH(N198,_xlfn.ANCHORARRAY(F209),0))),M211&amp;"Por favor no seleccionar los criterios de impacto",N198)</f>
        <v>0</v>
      </c>
      <c r="P198" s="276"/>
      <c r="Q198" s="277"/>
      <c r="R198" s="280"/>
      <c r="S198" s="146">
        <v>2</v>
      </c>
      <c r="T198" s="160" t="s">
        <v>460</v>
      </c>
      <c r="U198" s="117" t="s">
        <v>247</v>
      </c>
      <c r="V198" s="185" t="s">
        <v>108</v>
      </c>
      <c r="W198" s="185" t="s">
        <v>96</v>
      </c>
      <c r="X198" s="190" t="s">
        <v>248</v>
      </c>
      <c r="Y198" s="185" t="s">
        <v>97</v>
      </c>
      <c r="Z198" s="185" t="s">
        <v>366</v>
      </c>
      <c r="AA198" s="185" t="s">
        <v>99</v>
      </c>
      <c r="AB198" s="120">
        <f>IFERROR(IF(AND(U197="Probabilidad",U198="Probabilidad"),(AD197-(+AD197*X198)),IF(U198="Probabilidad",(M197-(+M197*X198)),IF(U198="Impacto",AD197,""))),"")</f>
        <v>0.33599999999999997</v>
      </c>
      <c r="AC198" s="121" t="str">
        <f t="shared" si="58"/>
        <v>Baja</v>
      </c>
      <c r="AD198" s="119">
        <f t="shared" ref="AD198:AD202" si="311">+AB198</f>
        <v>0.33599999999999997</v>
      </c>
      <c r="AE198" s="121" t="str">
        <f t="shared" si="60"/>
        <v>Moderado</v>
      </c>
      <c r="AF198" s="119">
        <f t="shared" ref="AF198" si="312">IFERROR(IF(AND(U197="Impacto",U198="Impacto"),(AF197-(+AF197*X198)),IF(U198="Impacto",($Q$10-(+$Q$10*X198)),IF(U198="Probabilidad",AF197,""))),"")</f>
        <v>0.6</v>
      </c>
      <c r="AG198" s="122" t="str">
        <f t="shared" ref="AG198:AG199" si="313">IFERROR(IF(OR(AND(AC198="Muy Baja",AE198="Leve"),AND(AC198="Muy Baja",AE198="Menor"),AND(AC198="Baja",AE198="Leve")),"Bajo",IF(OR(AND(AC198="Muy baja",AE198="Moderado"),AND(AC198="Baja",AE198="Menor"),AND(AC198="Baja",AE198="Moderado"),AND(AC198="Media",AE198="Leve"),AND(AC198="Media",AE198="Menor"),AND(AC198="Media",AE198="Moderado"),AND(AC198="Alta",AE198="Leve"),AND(AC198="Alta",AE198="Menor")),"Moderado",IF(OR(AND(AC198="Muy Baja",AE198="Mayor"),AND(AC198="Baja",AE198="Mayor"),AND(AC198="Media",AE198="Mayor"),AND(AC198="Alta",AE198="Moderado"),AND(AC198="Alta",AE198="Mayor"),AND(AC198="Muy Alta",AE198="Leve"),AND(AC198="Muy Alta",AE198="Menor"),AND(AC198="Muy Alta",AE198="Moderado"),AND(AC198="Muy Alta",AE198="Mayor")),"Alto",IF(OR(AND(AC198="Muy Baja",AE198="Catastrófico"),AND(AC198="Baja",AE198="Catastrófico"),AND(AC198="Media",AE198="Catastrófico"),AND(AC198="Alta",AE198="Catastrófico"),AND(AC198="Muy Alta",AE198="Catastrófico")),"Extremo","")))),"")</f>
        <v>Moderado</v>
      </c>
      <c r="AH198" s="123" t="s">
        <v>110</v>
      </c>
      <c r="AI198" s="356"/>
      <c r="AJ198" s="356"/>
      <c r="AK198" s="356"/>
      <c r="AL198" s="356"/>
      <c r="AM198" s="253"/>
      <c r="AN198" s="253"/>
      <c r="AO198" s="288"/>
    </row>
    <row r="199" spans="1:41" ht="10.5" customHeight="1" x14ac:dyDescent="0.2">
      <c r="A199" s="251"/>
      <c r="B199" s="253"/>
      <c r="C199" s="253"/>
      <c r="D199" s="253"/>
      <c r="E199" s="250"/>
      <c r="F199" s="411"/>
      <c r="G199" s="253"/>
      <c r="H199" s="253"/>
      <c r="I199" s="253"/>
      <c r="J199" s="253"/>
      <c r="K199" s="275"/>
      <c r="L199" s="276"/>
      <c r="M199" s="277"/>
      <c r="N199" s="274"/>
      <c r="O199" s="277">
        <f>IF(NOT(ISERROR(MATCH(N199,_xlfn.ANCHORARRAY(F210),0))),M212&amp;"Por favor no seleccionar los criterios de impacto",N199)</f>
        <v>0</v>
      </c>
      <c r="P199" s="276"/>
      <c r="Q199" s="277"/>
      <c r="R199" s="280"/>
      <c r="S199" s="146">
        <v>3</v>
      </c>
      <c r="T199" s="116"/>
      <c r="U199" s="117" t="str">
        <f>IF(OR(V199="Preventivo",V199="Detectivo"),"Probabilidad",IF(V199="Correctivo","Impacto",""))</f>
        <v/>
      </c>
      <c r="V199" s="118"/>
      <c r="W199" s="118"/>
      <c r="X199" s="119" t="str">
        <f t="shared" ref="X199:X202" si="314">IF(AND(V199="Preventivo",W199="Automático"),"50%",IF(AND(V199="Preventivo",W199="Manual"),"40%",IF(AND(V199="Detectivo",W199="Automático"),"40%",IF(AND(V199="Detectivo",W199="Manual"),"30%",IF(AND(V199="Correctivo",W199="Automático"),"35%",IF(AND(V199="Correctivo",W199="Manual"),"25%",""))))))</f>
        <v/>
      </c>
      <c r="Y199" s="118"/>
      <c r="Z199" s="118"/>
      <c r="AA199" s="118"/>
      <c r="AB199" s="120" t="str">
        <f>IFERROR(IF(AND(U198="Probabilidad",U199="Probabilidad"),(AD198-(+AD198*X199)),IF(AND(U198="Impacto",U199="Probabilidad"),(AD197-(+AD197*X199)),IF(U199="Impacto",AD198,""))),"")</f>
        <v/>
      </c>
      <c r="AC199" s="121" t="str">
        <f t="shared" si="58"/>
        <v/>
      </c>
      <c r="AD199" s="119" t="str">
        <f t="shared" si="311"/>
        <v/>
      </c>
      <c r="AE199" s="121" t="str">
        <f t="shared" si="60"/>
        <v/>
      </c>
      <c r="AF199" s="119" t="str">
        <f t="shared" ref="AF199" si="315">IFERROR(IF(AND(U198="Impacto",U199="Impacto"),(AF198-(+AF198*X199)),IF(AND(U198="Probabilidad",U199="Impacto"),(AF197-(+AF197*X199)),IF(U199="Probabilidad",AF198,""))),"")</f>
        <v/>
      </c>
      <c r="AG199" s="122" t="str">
        <f t="shared" si="313"/>
        <v/>
      </c>
      <c r="AH199" s="123"/>
      <c r="AI199" s="356"/>
      <c r="AJ199" s="356"/>
      <c r="AK199" s="356"/>
      <c r="AL199" s="356"/>
      <c r="AM199" s="253"/>
      <c r="AN199" s="253"/>
      <c r="AO199" s="288"/>
    </row>
    <row r="200" spans="1:41" ht="10.5" customHeight="1" x14ac:dyDescent="0.2">
      <c r="A200" s="251"/>
      <c r="B200" s="253"/>
      <c r="C200" s="253"/>
      <c r="D200" s="253"/>
      <c r="E200" s="250"/>
      <c r="F200" s="411"/>
      <c r="G200" s="253"/>
      <c r="H200" s="253"/>
      <c r="I200" s="253"/>
      <c r="J200" s="253"/>
      <c r="K200" s="275"/>
      <c r="L200" s="276"/>
      <c r="M200" s="277"/>
      <c r="N200" s="274"/>
      <c r="O200" s="277">
        <f>IF(NOT(ISERROR(MATCH(N200,_xlfn.ANCHORARRAY(F211),0))),M213&amp;"Por favor no seleccionar los criterios de impacto",N200)</f>
        <v>0</v>
      </c>
      <c r="P200" s="276"/>
      <c r="Q200" s="277"/>
      <c r="R200" s="280"/>
      <c r="S200" s="146">
        <v>4</v>
      </c>
      <c r="T200" s="115"/>
      <c r="U200" s="117" t="str">
        <f t="shared" ref="U200:U208" si="316">IF(OR(V200="Preventivo",V200="Detectivo"),"Probabilidad",IF(V200="Correctivo","Impacto",""))</f>
        <v/>
      </c>
      <c r="V200" s="118"/>
      <c r="W200" s="118"/>
      <c r="X200" s="119" t="str">
        <f t="shared" si="314"/>
        <v/>
      </c>
      <c r="Y200" s="118"/>
      <c r="Z200" s="118"/>
      <c r="AA200" s="118"/>
      <c r="AB200" s="120" t="str">
        <f t="shared" ref="AB200:AB202" si="317">IFERROR(IF(AND(U199="Probabilidad",U200="Probabilidad"),(AD199-(+AD199*X200)),IF(AND(U199="Impacto",U200="Probabilidad"),(AD198-(+AD198*X200)),IF(U200="Impacto",AD199,""))),"")</f>
        <v/>
      </c>
      <c r="AC200" s="121" t="str">
        <f t="shared" si="58"/>
        <v/>
      </c>
      <c r="AD200" s="119" t="str">
        <f t="shared" si="311"/>
        <v/>
      </c>
      <c r="AE200" s="121" t="str">
        <f t="shared" si="60"/>
        <v/>
      </c>
      <c r="AF200" s="119" t="str">
        <f t="shared" si="308"/>
        <v/>
      </c>
      <c r="AG200" s="122" t="str">
        <f>IFERROR(IF(OR(AND(AC200="Muy Baja",AE200="Leve"),AND(AC200="Muy Baja",AE200="Menor"),AND(AC200="Baja",AE200="Leve")),"Bajo",IF(OR(AND(AC200="Muy baja",AE200="Moderado"),AND(AC200="Baja",AE200="Menor"),AND(AC200="Baja",AE200="Moderado"),AND(AC200="Media",AE200="Leve"),AND(AC200="Media",AE200="Menor"),AND(AC200="Media",AE200="Moderado"),AND(AC200="Alta",AE200="Leve"),AND(AC200="Alta",AE200="Menor")),"Moderado",IF(OR(AND(AC200="Muy Baja",AE200="Mayor"),AND(AC200="Baja",AE200="Mayor"),AND(AC200="Media",AE200="Mayor"),AND(AC200="Alta",AE200="Moderado"),AND(AC200="Alta",AE200="Mayor"),AND(AC200="Muy Alta",AE200="Leve"),AND(AC200="Muy Alta",AE200="Menor"),AND(AC200="Muy Alta",AE200="Moderado"),AND(AC200="Muy Alta",AE200="Mayor")),"Alto",IF(OR(AND(AC200="Muy Baja",AE200="Catastrófico"),AND(AC200="Baja",AE200="Catastrófico"),AND(AC200="Media",AE200="Catastrófico"),AND(AC200="Alta",AE200="Catastrófico"),AND(AC200="Muy Alta",AE200="Catastrófico")),"Extremo","")))),"")</f>
        <v/>
      </c>
      <c r="AH200" s="123"/>
      <c r="AI200" s="356"/>
      <c r="AJ200" s="356"/>
      <c r="AK200" s="356"/>
      <c r="AL200" s="356"/>
      <c r="AM200" s="253"/>
      <c r="AN200" s="253"/>
      <c r="AO200" s="288"/>
    </row>
    <row r="201" spans="1:41" ht="10.5" customHeight="1" x14ac:dyDescent="0.2">
      <c r="A201" s="251"/>
      <c r="B201" s="253"/>
      <c r="C201" s="253"/>
      <c r="D201" s="253"/>
      <c r="E201" s="250"/>
      <c r="F201" s="411"/>
      <c r="G201" s="253"/>
      <c r="H201" s="253"/>
      <c r="I201" s="253"/>
      <c r="J201" s="253"/>
      <c r="K201" s="275"/>
      <c r="L201" s="276"/>
      <c r="M201" s="277"/>
      <c r="N201" s="274"/>
      <c r="O201" s="277">
        <f>IF(NOT(ISERROR(MATCH(N201,_xlfn.ANCHORARRAY(F212),0))),M214&amp;"Por favor no seleccionar los criterios de impacto",N201)</f>
        <v>0</v>
      </c>
      <c r="P201" s="276"/>
      <c r="Q201" s="277"/>
      <c r="R201" s="280"/>
      <c r="S201" s="146">
        <v>5</v>
      </c>
      <c r="T201" s="115"/>
      <c r="U201" s="117" t="str">
        <f t="shared" si="316"/>
        <v/>
      </c>
      <c r="V201" s="118"/>
      <c r="W201" s="118"/>
      <c r="X201" s="119" t="str">
        <f t="shared" si="314"/>
        <v/>
      </c>
      <c r="Y201" s="118"/>
      <c r="Z201" s="118"/>
      <c r="AA201" s="118"/>
      <c r="AB201" s="120" t="str">
        <f t="shared" si="317"/>
        <v/>
      </c>
      <c r="AC201" s="121" t="str">
        <f>IFERROR(IF(AB201="","",IF(AB201&lt;=0.2,"Muy Baja",IF(AB201&lt;=0.4,"Baja",IF(AB201&lt;=0.6,"Media",IF(AB201&lt;=0.8,"Alta","Muy Alta"))))),"")</f>
        <v/>
      </c>
      <c r="AD201" s="119" t="str">
        <f t="shared" si="311"/>
        <v/>
      </c>
      <c r="AE201" s="121" t="str">
        <f t="shared" si="60"/>
        <v/>
      </c>
      <c r="AF201" s="119" t="str">
        <f t="shared" si="308"/>
        <v/>
      </c>
      <c r="AG201" s="122" t="str">
        <f t="shared" ref="AG201:AG202" si="318">IFERROR(IF(OR(AND(AC201="Muy Baja",AE201="Leve"),AND(AC201="Muy Baja",AE201="Menor"),AND(AC201="Baja",AE201="Leve")),"Bajo",IF(OR(AND(AC201="Muy baja",AE201="Moderado"),AND(AC201="Baja",AE201="Menor"),AND(AC201="Baja",AE201="Moderado"),AND(AC201="Media",AE201="Leve"),AND(AC201="Media",AE201="Menor"),AND(AC201="Media",AE201="Moderado"),AND(AC201="Alta",AE201="Leve"),AND(AC201="Alta",AE201="Menor")),"Moderado",IF(OR(AND(AC201="Muy Baja",AE201="Mayor"),AND(AC201="Baja",AE201="Mayor"),AND(AC201="Media",AE201="Mayor"),AND(AC201="Alta",AE201="Moderado"),AND(AC201="Alta",AE201="Mayor"),AND(AC201="Muy Alta",AE201="Leve"),AND(AC201="Muy Alta",AE201="Menor"),AND(AC201="Muy Alta",AE201="Moderado"),AND(AC201="Muy Alta",AE201="Mayor")),"Alto",IF(OR(AND(AC201="Muy Baja",AE201="Catastrófico"),AND(AC201="Baja",AE201="Catastrófico"),AND(AC201="Media",AE201="Catastrófico"),AND(AC201="Alta",AE201="Catastrófico"),AND(AC201="Muy Alta",AE201="Catastrófico")),"Extremo","")))),"")</f>
        <v/>
      </c>
      <c r="AH201" s="123"/>
      <c r="AI201" s="356"/>
      <c r="AJ201" s="356"/>
      <c r="AK201" s="356"/>
      <c r="AL201" s="356"/>
      <c r="AM201" s="253"/>
      <c r="AN201" s="253"/>
      <c r="AO201" s="288"/>
    </row>
    <row r="202" spans="1:41" ht="10.5" customHeight="1" x14ac:dyDescent="0.2">
      <c r="A202" s="251"/>
      <c r="B202" s="253"/>
      <c r="C202" s="253"/>
      <c r="D202" s="253"/>
      <c r="E202" s="247"/>
      <c r="F202" s="412"/>
      <c r="G202" s="253"/>
      <c r="H202" s="253"/>
      <c r="I202" s="253"/>
      <c r="J202" s="253"/>
      <c r="K202" s="275"/>
      <c r="L202" s="276"/>
      <c r="M202" s="277"/>
      <c r="N202" s="274"/>
      <c r="O202" s="277">
        <f>IF(NOT(ISERROR(MATCH(N202,_xlfn.ANCHORARRAY(F213),0))),M215&amp;"Por favor no seleccionar los criterios de impacto",N202)</f>
        <v>0</v>
      </c>
      <c r="P202" s="276"/>
      <c r="Q202" s="277"/>
      <c r="R202" s="280"/>
      <c r="S202" s="146">
        <v>6</v>
      </c>
      <c r="T202" s="115"/>
      <c r="U202" s="117" t="str">
        <f t="shared" si="316"/>
        <v/>
      </c>
      <c r="V202" s="118"/>
      <c r="W202" s="118"/>
      <c r="X202" s="119" t="str">
        <f t="shared" si="314"/>
        <v/>
      </c>
      <c r="Y202" s="118"/>
      <c r="Z202" s="118"/>
      <c r="AA202" s="118"/>
      <c r="AB202" s="120" t="str">
        <f t="shared" si="317"/>
        <v/>
      </c>
      <c r="AC202" s="121" t="str">
        <f t="shared" si="58"/>
        <v/>
      </c>
      <c r="AD202" s="119" t="str">
        <f t="shared" si="311"/>
        <v/>
      </c>
      <c r="AE202" s="121" t="str">
        <f t="shared" si="60"/>
        <v/>
      </c>
      <c r="AF202" s="119" t="str">
        <f t="shared" si="308"/>
        <v/>
      </c>
      <c r="AG202" s="122" t="str">
        <f t="shared" si="318"/>
        <v/>
      </c>
      <c r="AH202" s="123"/>
      <c r="AI202" s="357"/>
      <c r="AJ202" s="357"/>
      <c r="AK202" s="357"/>
      <c r="AL202" s="357"/>
      <c r="AM202" s="253"/>
      <c r="AN202" s="253"/>
      <c r="AO202" s="288"/>
    </row>
    <row r="203" spans="1:41" ht="48.6" customHeight="1" x14ac:dyDescent="0.2">
      <c r="A203" s="251">
        <v>33</v>
      </c>
      <c r="B203" s="253" t="s">
        <v>461</v>
      </c>
      <c r="C203" s="253" t="s">
        <v>85</v>
      </c>
      <c r="D203" s="246" t="s">
        <v>462</v>
      </c>
      <c r="E203" s="246" t="s">
        <v>463</v>
      </c>
      <c r="F203" s="410" t="s">
        <v>1008</v>
      </c>
      <c r="G203" s="253" t="s">
        <v>89</v>
      </c>
      <c r="H203" s="253"/>
      <c r="I203" s="253"/>
      <c r="J203" s="253"/>
      <c r="K203" s="275">
        <v>365</v>
      </c>
      <c r="L203" s="276" t="str">
        <f>IF(K203&lt;=0,"",IF(K203&lt;=2,"Muy Baja",IF(K203&lt;=24,"Baja",IF(K203&lt;=500,"Media",IF(K203&lt;=5000,"Alta","Muy Alta")))))</f>
        <v>Media</v>
      </c>
      <c r="M203" s="277">
        <f>IF(L203="","",IF(L203="Muy Baja",0.2,IF(L203="Baja",0.4,IF(L203="Media",0.6,IF(L203="Alta",0.8,IF(L203="Muy Alta",1,))))))</f>
        <v>0.6</v>
      </c>
      <c r="N203" s="274" t="s">
        <v>291</v>
      </c>
      <c r="O203" s="277" t="str">
        <f>IF(NOT(ISERROR(MATCH(N203,'[10]Tabla Impacto'!$B$222:$B$224,0))),'[10]Tabla Impacto'!$F$224&amp;"Por favor no seleccionar los criterios de impacto(Afectación Económica o presupuestal y Pérdida Reputacional)",N203)</f>
        <v xml:space="preserve">     Entre 130 y 650 SMLMV </v>
      </c>
      <c r="P203" s="276" t="str">
        <f>IF(OR(O203='[10]Tabla Impacto'!$C$12,O203='[10]Tabla Impacto'!$D$12),"Leve",IF(OR(O203='[10]Tabla Impacto'!$C$13,O203='[10]Tabla Impacto'!$D$13),"Menor",IF(OR(O203='[10]Tabla Impacto'!$C$14,O203='[10]Tabla Impacto'!$D$14),"Moderado",IF(OR(O203='[10]Tabla Impacto'!$C$15,O203='[10]Tabla Impacto'!$D$15),"Mayor",IF(OR(O203='[10]Tabla Impacto'!$C$16,O203='[10]Tabla Impacto'!$D$16),"Catastrófico","")))))</f>
        <v>Menor</v>
      </c>
      <c r="Q203" s="277">
        <f>IF(P203="","",IF(P203="Leve",0.2,IF(P203="Menor",0.4,IF(P203="Moderado",0.6,IF(P203="Mayor",0.8,IF(P203="Catastrófico",1,))))))</f>
        <v>0.4</v>
      </c>
      <c r="R203" s="280" t="str">
        <f>IF(OR(AND(L203="Muy Baja",P203="Leve"),AND(L203="Muy Baja",P203="Menor"),AND(L203="Baja",P203="Leve")),"Bajo",IF(OR(AND(L203="Muy baja",P203="Moderado"),AND(L203="Baja",P203="Menor"),AND(L203="Baja",P203="Moderado"),AND(L203="Media",P203="Leve"),AND(L203="Media",P203="Menor"),AND(L203="Media",P203="Moderado"),AND(L203="Alta",P203="Leve"),AND(L203="Alta",P203="Menor")),"Moderado",IF(OR(AND(L203="Muy Baja",P203="Mayor"),AND(L203="Baja",P203="Mayor"),AND(L203="Media",P203="Mayor"),AND(L203="Alta",P203="Moderado"),AND(L203="Alta",P203="Mayor"),AND(L203="Muy Alta",P203="Leve"),AND(L203="Muy Alta",P203="Menor"),AND(L203="Muy Alta",P203="Moderado"),AND(L203="Muy Alta",P203="Mayor")),"Alto",IF(OR(AND(L203="Muy Baja",P203="Catastrófico"),AND(L203="Baja",P203="Catastrófico"),AND(L203="Media",P203="Catastrófico"),AND(L203="Alta",P203="Catastrófico"),AND(L203="Muy Alta",P203="Catastrófico")),"Extremo",""))))</f>
        <v>Moderado</v>
      </c>
      <c r="S203" s="146">
        <v>1</v>
      </c>
      <c r="T203" s="115" t="s">
        <v>464</v>
      </c>
      <c r="U203" s="117" t="str">
        <f t="shared" si="316"/>
        <v>Probabilidad</v>
      </c>
      <c r="V203" s="118" t="s">
        <v>95</v>
      </c>
      <c r="W203" s="118" t="s">
        <v>96</v>
      </c>
      <c r="X203" s="119" t="str">
        <f>IF(AND(V203="Preventivo",W203="Automático"),"50%",IF(AND(V203="Preventivo",W203="Manual"),"40%",IF(AND(V203="Detectivo",W203="Automático"),"40%",IF(AND(V203="Detectivo",W203="Manual"),"30%",IF(AND(V203="Correctivo",W203="Automático"),"35%",IF(AND(V203="Correctivo",W203="Manual"),"25%",""))))))</f>
        <v>40%</v>
      </c>
      <c r="Y203" s="118" t="s">
        <v>97</v>
      </c>
      <c r="Z203" s="118" t="s">
        <v>98</v>
      </c>
      <c r="AA203" s="118" t="s">
        <v>99</v>
      </c>
      <c r="AB203" s="120">
        <f>IFERROR(IF(U203="Probabilidad",(M203-(+M203*X203)),IF(U203="Impacto",M203,"")),"")</f>
        <v>0.36</v>
      </c>
      <c r="AC203" s="121" t="str">
        <f>IFERROR(IF(AB203="","",IF(AB203&lt;=0.2,"Muy Baja",IF(AB203&lt;=0.4,"Baja",IF(AB203&lt;=0.6,"Media",IF(AB203&lt;=0.8,"Alta","Muy Alta"))))),"")</f>
        <v>Baja</v>
      </c>
      <c r="AD203" s="119">
        <f>+AB203</f>
        <v>0.36</v>
      </c>
      <c r="AE203" s="121" t="str">
        <f>IFERROR(IF(AF203="","",IF(AF203&lt;=0.2,"Leve",IF(AF203&lt;=0.4,"Menor",IF(AF203&lt;=0.6,"Moderado",IF(AF203&lt;=0.8,"Mayor","Catastrófico"))))),"")</f>
        <v>Menor</v>
      </c>
      <c r="AF203" s="119">
        <f>IFERROR(IF(U203="Impacto",(Q203-(+Q203*X203)),IF(U203="Probabilidad",Q203,"")),"")</f>
        <v>0.4</v>
      </c>
      <c r="AG203" s="122" t="str">
        <f>IFERROR(IF(OR(AND(AC203="Muy Baja",AE203="Leve"),AND(AC203="Muy Baja",AE203="Menor"),AND(AC203="Baja",AE203="Leve")),"Bajo",IF(OR(AND(AC203="Muy baja",AE203="Moderado"),AND(AC203="Baja",AE203="Menor"),AND(AC203="Baja",AE203="Moderado"),AND(AC203="Media",AE203="Leve"),AND(AC203="Media",AE203="Menor"),AND(AC203="Media",AE203="Moderado"),AND(AC203="Alta",AE203="Leve"),AND(AC203="Alta",AE203="Menor")),"Moderado",IF(OR(AND(AC203="Muy Baja",AE203="Mayor"),AND(AC203="Baja",AE203="Mayor"),AND(AC203="Media",AE203="Mayor"),AND(AC203="Alta",AE203="Moderado"),AND(AC203="Alta",AE203="Mayor"),AND(AC203="Muy Alta",AE203="Leve"),AND(AC203="Muy Alta",AE203="Menor"),AND(AC203="Muy Alta",AE203="Moderado"),AND(AC203="Muy Alta",AE203="Mayor")),"Alto",IF(OR(AND(AC203="Muy Baja",AE203="Catastrófico"),AND(AC203="Baja",AE203="Catastrófico"),AND(AC203="Media",AE203="Catastrófico"),AND(AC203="Alta",AE203="Catastrófico"),AND(AC203="Muy Alta",AE203="Catastrófico")),"Extremo","")))),"")</f>
        <v>Moderado</v>
      </c>
      <c r="AH203" s="123" t="s">
        <v>110</v>
      </c>
      <c r="AI203" s="164" t="s">
        <v>465</v>
      </c>
      <c r="AJ203" s="164" t="s">
        <v>466</v>
      </c>
      <c r="AK203" s="164" t="s">
        <v>467</v>
      </c>
      <c r="AL203" s="210" t="s">
        <v>198</v>
      </c>
      <c r="AM203" s="211" t="s">
        <v>468</v>
      </c>
      <c r="AN203" s="205" t="s">
        <v>469</v>
      </c>
      <c r="AO203" s="246" t="s">
        <v>470</v>
      </c>
    </row>
    <row r="204" spans="1:41" ht="48.6" customHeight="1" x14ac:dyDescent="0.2">
      <c r="A204" s="251"/>
      <c r="B204" s="253"/>
      <c r="C204" s="253"/>
      <c r="D204" s="250"/>
      <c r="E204" s="250"/>
      <c r="F204" s="411"/>
      <c r="G204" s="253"/>
      <c r="H204" s="253"/>
      <c r="I204" s="253"/>
      <c r="J204" s="253"/>
      <c r="K204" s="275"/>
      <c r="L204" s="276"/>
      <c r="M204" s="277"/>
      <c r="N204" s="274"/>
      <c r="O204" s="277">
        <f>IF(NOT(ISERROR(MATCH(N204,_xlfn.ANCHORARRAY(D215),0))),M217&amp;"Por favor no seleccionar los criterios de impacto",N204)</f>
        <v>0</v>
      </c>
      <c r="P204" s="276"/>
      <c r="Q204" s="277"/>
      <c r="R204" s="280"/>
      <c r="S204" s="146">
        <v>2</v>
      </c>
      <c r="T204" s="115" t="s">
        <v>471</v>
      </c>
      <c r="U204" s="117" t="str">
        <f t="shared" si="316"/>
        <v>Probabilidad</v>
      </c>
      <c r="V204" s="118" t="s">
        <v>108</v>
      </c>
      <c r="W204" s="118" t="s">
        <v>96</v>
      </c>
      <c r="X204" s="119" t="str">
        <f t="shared" ref="X204:X208" si="319">IF(AND(V204="Preventivo",W204="Automático"),"50%",IF(AND(V204="Preventivo",W204="Manual"),"40%",IF(AND(V204="Detectivo",W204="Automático"),"40%",IF(AND(V204="Detectivo",W204="Manual"),"30%",IF(AND(V204="Correctivo",W204="Automático"),"35%",IF(AND(V204="Correctivo",W204="Manual"),"25%",""))))))</f>
        <v>30%</v>
      </c>
      <c r="Y204" s="118" t="s">
        <v>97</v>
      </c>
      <c r="Z204" s="118" t="s">
        <v>366</v>
      </c>
      <c r="AA204" s="118" t="s">
        <v>99</v>
      </c>
      <c r="AB204" s="120">
        <f>IFERROR(IF(AND(U203="Probabilidad",U204="Probabilidad"),(AD203-(+AD203*X204)),IF(U204="Probabilidad",(M203-(+M203*X204)),IF(U204="Impacto",AD203,""))),"")</f>
        <v>0.252</v>
      </c>
      <c r="AC204" s="121" t="str">
        <f t="shared" ref="AC204:AC214" si="320">IFERROR(IF(AB204="","",IF(AB204&lt;=0.2,"Muy Baja",IF(AB204&lt;=0.4,"Baja",IF(AB204&lt;=0.6,"Media",IF(AB204&lt;=0.8,"Alta","Muy Alta"))))),"")</f>
        <v>Baja</v>
      </c>
      <c r="AD204" s="119">
        <f t="shared" ref="AD204:AD208" si="321">+AB204</f>
        <v>0.252</v>
      </c>
      <c r="AE204" s="121" t="str">
        <f t="shared" ref="AE204:AE214" si="322">IFERROR(IF(AF204="","",IF(AF204&lt;=0.2,"Leve",IF(AF204&lt;=0.4,"Menor",IF(AF204&lt;=0.6,"Moderado",IF(AF204&lt;=0.8,"Mayor","Catastrófico"))))),"")</f>
        <v>Menor</v>
      </c>
      <c r="AF204" s="119">
        <f>IFERROR(IF(AND(U203="Impacto",U204="Impacto"),(AF203-(+AF203*X204)),IF(U204="Impacto",($R$13-(+$R$13*X204)),IF(U204="Probabilidad",AF203,""))),"")</f>
        <v>0.4</v>
      </c>
      <c r="AG204" s="122" t="str">
        <f t="shared" ref="AG204:AG208" si="323">IFERROR(IF(OR(AND(AC204="Muy Baja",AE204="Leve"),AND(AC204="Muy Baja",AE204="Menor"),AND(AC204="Baja",AE204="Leve")),"Bajo",IF(OR(AND(AC204="Muy baja",AE204="Moderado"),AND(AC204="Baja",AE204="Menor"),AND(AC204="Baja",AE204="Moderado"),AND(AC204="Media",AE204="Leve"),AND(AC204="Media",AE204="Menor"),AND(AC204="Media",AE204="Moderado"),AND(AC204="Alta",AE204="Leve"),AND(AC204="Alta",AE204="Menor")),"Moderado",IF(OR(AND(AC204="Muy Baja",AE204="Mayor"),AND(AC204="Baja",AE204="Mayor"),AND(AC204="Media",AE204="Mayor"),AND(AC204="Alta",AE204="Moderado"),AND(AC204="Alta",AE204="Mayor"),AND(AC204="Muy Alta",AE204="Leve"),AND(AC204="Muy Alta",AE204="Menor"),AND(AC204="Muy Alta",AE204="Moderado"),AND(AC204="Muy Alta",AE204="Mayor")),"Alto",IF(OR(AND(AC204="Muy Baja",AE204="Catastrófico"),AND(AC204="Baja",AE204="Catastrófico"),AND(AC204="Media",AE204="Catastrófico"),AND(AC204="Alta",AE204="Catastrófico"),AND(AC204="Muy Alta",AE204="Catastrófico")),"Extremo","")))),"")</f>
        <v>Moderado</v>
      </c>
      <c r="AH204" s="123" t="s">
        <v>110</v>
      </c>
      <c r="AI204" s="114" t="s">
        <v>472</v>
      </c>
      <c r="AJ204" s="114" t="s">
        <v>466</v>
      </c>
      <c r="AK204" s="114" t="s">
        <v>473</v>
      </c>
      <c r="AL204" s="125" t="s">
        <v>198</v>
      </c>
      <c r="AM204" s="212" t="s">
        <v>474</v>
      </c>
      <c r="AN204" s="213" t="s">
        <v>475</v>
      </c>
      <c r="AO204" s="247"/>
    </row>
    <row r="205" spans="1:41" ht="18" customHeight="1" x14ac:dyDescent="0.2">
      <c r="A205" s="251"/>
      <c r="B205" s="253"/>
      <c r="C205" s="253"/>
      <c r="D205" s="250"/>
      <c r="E205" s="250"/>
      <c r="F205" s="411"/>
      <c r="G205" s="253"/>
      <c r="H205" s="253"/>
      <c r="I205" s="253"/>
      <c r="J205" s="253"/>
      <c r="K205" s="275"/>
      <c r="L205" s="276"/>
      <c r="M205" s="277"/>
      <c r="N205" s="274"/>
      <c r="O205" s="277">
        <f>IF(NOT(ISERROR(MATCH(N205,_xlfn.ANCHORARRAY(D216),0))),M218&amp;"Por favor no seleccionar los criterios de impacto",N205)</f>
        <v>0</v>
      </c>
      <c r="P205" s="276"/>
      <c r="Q205" s="277"/>
      <c r="R205" s="280"/>
      <c r="S205" s="146">
        <v>3</v>
      </c>
      <c r="T205" s="116"/>
      <c r="U205" s="117" t="str">
        <f t="shared" si="316"/>
        <v/>
      </c>
      <c r="V205" s="118"/>
      <c r="W205" s="118"/>
      <c r="X205" s="119" t="str">
        <f t="shared" si="319"/>
        <v/>
      </c>
      <c r="Y205" s="118"/>
      <c r="Z205" s="118"/>
      <c r="AA205" s="118"/>
      <c r="AB205" s="120" t="str">
        <f>IFERROR(IF(AND(U204="Probabilidad",U205="Probabilidad"),(AD204-(+AD204*X205)),IF(AND(U204="Impacto",U205="Probabilidad"),(AD203-(+AD203*X205)),IF(U205="Impacto",AD204,""))),"")</f>
        <v/>
      </c>
      <c r="AC205" s="121" t="str">
        <f t="shared" si="320"/>
        <v/>
      </c>
      <c r="AD205" s="119" t="str">
        <f t="shared" si="321"/>
        <v/>
      </c>
      <c r="AE205" s="121" t="str">
        <f t="shared" si="322"/>
        <v/>
      </c>
      <c r="AF205" s="119" t="str">
        <f>IFERROR(IF(AND(U204="Impacto",U205="Impacto"),(AF204-(+AF204*X205)),IF(AND(U204="Probabilidad",U205="Impacto"),(AF203-(+AF203*X205)),IF(U205="Probabilidad",AF204,""))),"")</f>
        <v/>
      </c>
      <c r="AG205" s="122" t="str">
        <f t="shared" si="323"/>
        <v/>
      </c>
      <c r="AH205" s="123"/>
      <c r="AI205" s="114"/>
      <c r="AJ205" s="124"/>
      <c r="AK205" s="124"/>
      <c r="AL205" s="125"/>
      <c r="AM205" s="278"/>
      <c r="AN205" s="246"/>
      <c r="AO205" s="246"/>
    </row>
    <row r="206" spans="1:41" ht="18" customHeight="1" x14ac:dyDescent="0.2">
      <c r="A206" s="251"/>
      <c r="B206" s="253"/>
      <c r="C206" s="253"/>
      <c r="D206" s="250"/>
      <c r="E206" s="250"/>
      <c r="F206" s="411"/>
      <c r="G206" s="253"/>
      <c r="H206" s="253"/>
      <c r="I206" s="253"/>
      <c r="J206" s="253"/>
      <c r="K206" s="275"/>
      <c r="L206" s="276"/>
      <c r="M206" s="277"/>
      <c r="N206" s="274"/>
      <c r="O206" s="277">
        <f>IF(NOT(ISERROR(MATCH(N206,_xlfn.ANCHORARRAY(D217),0))),M219&amp;"Por favor no seleccionar los criterios de impacto",N206)</f>
        <v>0</v>
      </c>
      <c r="P206" s="276"/>
      <c r="Q206" s="277"/>
      <c r="R206" s="280"/>
      <c r="S206" s="146">
        <v>4</v>
      </c>
      <c r="T206" s="115"/>
      <c r="U206" s="117" t="str">
        <f t="shared" si="316"/>
        <v/>
      </c>
      <c r="V206" s="118"/>
      <c r="W206" s="118"/>
      <c r="X206" s="119" t="str">
        <f t="shared" si="319"/>
        <v/>
      </c>
      <c r="Y206" s="118"/>
      <c r="Z206" s="118"/>
      <c r="AA206" s="118"/>
      <c r="AB206" s="120" t="str">
        <f t="shared" ref="AB206:AB208" si="324">IFERROR(IF(AND(U205="Probabilidad",U206="Probabilidad"),(AD205-(+AD205*X206)),IF(AND(U205="Impacto",U206="Probabilidad"),(AD204-(+AD204*X206)),IF(U206="Impacto",AD205,""))),"")</f>
        <v/>
      </c>
      <c r="AC206" s="121" t="str">
        <f t="shared" si="320"/>
        <v/>
      </c>
      <c r="AD206" s="119" t="str">
        <f t="shared" si="321"/>
        <v/>
      </c>
      <c r="AE206" s="121" t="str">
        <f t="shared" si="322"/>
        <v/>
      </c>
      <c r="AF206" s="119" t="str">
        <f t="shared" ref="AF206:AF208" si="325">IFERROR(IF(AND(U205="Impacto",U206="Impacto"),(AF205-(+AF205*X206)),IF(AND(U205="Probabilidad",U206="Impacto"),(AF204-(+AF204*X206)),IF(U206="Probabilidad",AF205,""))),"")</f>
        <v/>
      </c>
      <c r="AG206" s="122" t="str">
        <f>IFERROR(IF(OR(AND(AC206="Muy Baja",AE206="Leve"),AND(AC206="Muy Baja",AE206="Menor"),AND(AC206="Baja",AE206="Leve")),"Bajo",IF(OR(AND(AC206="Muy baja",AE206="Moderado"),AND(AC206="Baja",AE206="Menor"),AND(AC206="Baja",AE206="Moderado"),AND(AC206="Media",AE206="Leve"),AND(AC206="Media",AE206="Menor"),AND(AC206="Media",AE206="Moderado"),AND(AC206="Alta",AE206="Leve"),AND(AC206="Alta",AE206="Menor")),"Moderado",IF(OR(AND(AC206="Muy Baja",AE206="Mayor"),AND(AC206="Baja",AE206="Mayor"),AND(AC206="Media",AE206="Mayor"),AND(AC206="Alta",AE206="Moderado"),AND(AC206="Alta",AE206="Mayor"),AND(AC206="Muy Alta",AE206="Leve"),AND(AC206="Muy Alta",AE206="Menor"),AND(AC206="Muy Alta",AE206="Moderado"),AND(AC206="Muy Alta",AE206="Mayor")),"Alto",IF(OR(AND(AC206="Muy Baja",AE206="Catastrófico"),AND(AC206="Baja",AE206="Catastrófico"),AND(AC206="Media",AE206="Catastrófico"),AND(AC206="Alta",AE206="Catastrófico"),AND(AC206="Muy Alta",AE206="Catastrófico")),"Extremo","")))),"")</f>
        <v/>
      </c>
      <c r="AH206" s="123"/>
      <c r="AI206" s="114"/>
      <c r="AJ206" s="124"/>
      <c r="AK206" s="124"/>
      <c r="AL206" s="125"/>
      <c r="AM206" s="279"/>
      <c r="AN206" s="247"/>
      <c r="AO206" s="247"/>
    </row>
    <row r="207" spans="1:41" ht="18" customHeight="1" x14ac:dyDescent="0.2">
      <c r="A207" s="251"/>
      <c r="B207" s="253"/>
      <c r="C207" s="253"/>
      <c r="D207" s="250"/>
      <c r="E207" s="250"/>
      <c r="F207" s="411"/>
      <c r="G207" s="253"/>
      <c r="H207" s="253"/>
      <c r="I207" s="253"/>
      <c r="J207" s="253"/>
      <c r="K207" s="275"/>
      <c r="L207" s="276"/>
      <c r="M207" s="277"/>
      <c r="N207" s="274"/>
      <c r="O207" s="277">
        <f>IF(NOT(ISERROR(MATCH(N207,_xlfn.ANCHORARRAY(D218),0))),M220&amp;"Por favor no seleccionar los criterios de impacto",N207)</f>
        <v>0</v>
      </c>
      <c r="P207" s="276"/>
      <c r="Q207" s="277"/>
      <c r="R207" s="280"/>
      <c r="S207" s="146">
        <v>5</v>
      </c>
      <c r="T207" s="115"/>
      <c r="U207" s="117" t="str">
        <f t="shared" si="316"/>
        <v/>
      </c>
      <c r="V207" s="118"/>
      <c r="W207" s="118"/>
      <c r="X207" s="119" t="str">
        <f t="shared" si="319"/>
        <v/>
      </c>
      <c r="Y207" s="118"/>
      <c r="Z207" s="118"/>
      <c r="AA207" s="118"/>
      <c r="AB207" s="120" t="str">
        <f t="shared" si="324"/>
        <v/>
      </c>
      <c r="AC207" s="121" t="str">
        <f t="shared" si="320"/>
        <v/>
      </c>
      <c r="AD207" s="119" t="str">
        <f t="shared" si="321"/>
        <v/>
      </c>
      <c r="AE207" s="121" t="str">
        <f t="shared" si="322"/>
        <v/>
      </c>
      <c r="AF207" s="119" t="str">
        <f t="shared" si="325"/>
        <v/>
      </c>
      <c r="AG207" s="122" t="str">
        <f t="shared" si="323"/>
        <v/>
      </c>
      <c r="AH207" s="123"/>
      <c r="AI207" s="114"/>
      <c r="AJ207" s="124"/>
      <c r="AK207" s="124"/>
      <c r="AL207" s="125"/>
      <c r="AM207" s="278"/>
      <c r="AN207" s="246"/>
      <c r="AO207" s="246"/>
    </row>
    <row r="208" spans="1:41" ht="18" customHeight="1" x14ac:dyDescent="0.2">
      <c r="A208" s="251"/>
      <c r="B208" s="253"/>
      <c r="C208" s="253"/>
      <c r="D208" s="247"/>
      <c r="E208" s="247"/>
      <c r="F208" s="412"/>
      <c r="G208" s="253"/>
      <c r="H208" s="253"/>
      <c r="I208" s="253"/>
      <c r="J208" s="253"/>
      <c r="K208" s="275"/>
      <c r="L208" s="276"/>
      <c r="M208" s="277"/>
      <c r="N208" s="274"/>
      <c r="O208" s="277">
        <f>IF(NOT(ISERROR(MATCH(N208,_xlfn.ANCHORARRAY(D219),0))),M221&amp;"Por favor no seleccionar los criterios de impacto",N208)</f>
        <v>0</v>
      </c>
      <c r="P208" s="276"/>
      <c r="Q208" s="277"/>
      <c r="R208" s="280"/>
      <c r="S208" s="146">
        <v>6</v>
      </c>
      <c r="T208" s="115"/>
      <c r="U208" s="117" t="str">
        <f t="shared" si="316"/>
        <v/>
      </c>
      <c r="V208" s="118"/>
      <c r="W208" s="118"/>
      <c r="X208" s="119" t="str">
        <f t="shared" si="319"/>
        <v/>
      </c>
      <c r="Y208" s="118"/>
      <c r="Z208" s="118"/>
      <c r="AA208" s="118"/>
      <c r="AB208" s="120" t="str">
        <f t="shared" si="324"/>
        <v/>
      </c>
      <c r="AC208" s="121" t="str">
        <f t="shared" si="320"/>
        <v/>
      </c>
      <c r="AD208" s="119" t="str">
        <f t="shared" si="321"/>
        <v/>
      </c>
      <c r="AE208" s="121" t="str">
        <f t="shared" si="322"/>
        <v/>
      </c>
      <c r="AF208" s="119" t="str">
        <f t="shared" si="325"/>
        <v/>
      </c>
      <c r="AG208" s="122" t="str">
        <f t="shared" si="323"/>
        <v/>
      </c>
      <c r="AH208" s="123"/>
      <c r="AI208" s="114"/>
      <c r="AJ208" s="124"/>
      <c r="AK208" s="124"/>
      <c r="AL208" s="125"/>
      <c r="AM208" s="279"/>
      <c r="AN208" s="247"/>
      <c r="AO208" s="247"/>
    </row>
    <row r="209" spans="1:41" ht="54.6" customHeight="1" x14ac:dyDescent="0.2">
      <c r="A209" s="251">
        <v>34</v>
      </c>
      <c r="B209" s="253" t="s">
        <v>461</v>
      </c>
      <c r="C209" s="253" t="s">
        <v>85</v>
      </c>
      <c r="D209" s="246" t="s">
        <v>476</v>
      </c>
      <c r="E209" s="246" t="s">
        <v>477</v>
      </c>
      <c r="F209" s="410" t="s">
        <v>478</v>
      </c>
      <c r="G209" s="337" t="s">
        <v>89</v>
      </c>
      <c r="H209" s="337"/>
      <c r="I209" s="253"/>
      <c r="J209" s="253"/>
      <c r="K209" s="275">
        <v>365</v>
      </c>
      <c r="L209" s="276" t="str">
        <f>IF(K209&lt;=0,"",IF(K209&lt;=2,"Muy Baja",IF(K209&lt;=24,"Baja",IF(K209&lt;=500,"Media",IF(K209&lt;=5000,"Alta","Muy Alta")))))</f>
        <v>Media</v>
      </c>
      <c r="M209" s="277">
        <f>IF(L209="","",IF(L209="Muy Baja",0.2,IF(L209="Baja",0.4,IF(L209="Media",0.6,IF(L209="Alta",0.8,IF(L209="Muy Alta",1,))))))</f>
        <v>0.6</v>
      </c>
      <c r="N209" s="274" t="s">
        <v>396</v>
      </c>
      <c r="O209" s="277" t="str">
        <f>IF(NOT(ISERROR(MATCH(N209,'[10]Tabla Impacto'!$B$222:$B$224,0))),'[10]Tabla Impacto'!$F$224&amp;"Por favor no seleccionar los criterios de impacto(Afectación Económica o presupuestal y Pérdida Reputacional)",N209)</f>
        <v xml:space="preserve">     El riesgo afecta la imagen de la entidad internamente, de conocimiento general, nivel interno, de junta dircetiva y accionistas y/o de provedores</v>
      </c>
      <c r="P209" s="276" t="str">
        <f>IF(OR(O209='[10]Tabla Impacto'!$C$12,O209='[10]Tabla Impacto'!$D$12),"Leve",IF(OR(O209='[10]Tabla Impacto'!$C$13,O209='[10]Tabla Impacto'!$D$13),"Menor",IF(OR(O209='[10]Tabla Impacto'!$C$14,O209='[10]Tabla Impacto'!$D$14),"Moderado",IF(OR(O209='[10]Tabla Impacto'!$C$15,O209='[10]Tabla Impacto'!$D$15),"Mayor",IF(OR(O209='[10]Tabla Impacto'!$C$16,O209='[10]Tabla Impacto'!$D$16),"Catastrófico","")))))</f>
        <v>Menor</v>
      </c>
      <c r="Q209" s="277">
        <f>IF(P209="","",IF(P209="Leve",0.2,IF(P209="Menor",0.4,IF(P209="Moderado",0.6,IF(P209="Mayor",0.8,IF(P209="Catastrófico",1,))))))</f>
        <v>0.4</v>
      </c>
      <c r="R209" s="280" t="str">
        <f>IF(OR(AND(L209="Muy Baja",P209="Leve"),AND(L209="Muy Baja",P209="Menor"),AND(L209="Baja",P209="Leve")),"Bajo",IF(OR(AND(L209="Muy baja",P209="Moderado"),AND(L209="Baja",P209="Menor"),AND(L209="Baja",P209="Moderado"),AND(L209="Media",P209="Leve"),AND(L209="Media",P209="Menor"),AND(L209="Media",P209="Moderado"),AND(L209="Alta",P209="Leve"),AND(L209="Alta",P209="Menor")),"Moderado",IF(OR(AND(L209="Muy Baja",P209="Mayor"),AND(L209="Baja",P209="Mayor"),AND(L209="Media",P209="Mayor"),AND(L209="Alta",P209="Moderado"),AND(L209="Alta",P209="Mayor"),AND(L209="Muy Alta",P209="Leve"),AND(L209="Muy Alta",P209="Menor"),AND(L209="Muy Alta",P209="Moderado"),AND(L209="Muy Alta",P209="Mayor")),"Alto",IF(OR(AND(L209="Muy Baja",P209="Catastrófico"),AND(L209="Baja",P209="Catastrófico"),AND(L209="Media",P209="Catastrófico"),AND(L209="Alta",P209="Catastrófico"),AND(L209="Muy Alta",P209="Catastrófico")),"Extremo",""))))</f>
        <v>Moderado</v>
      </c>
      <c r="S209" s="146">
        <v>1</v>
      </c>
      <c r="T209" s="127" t="s">
        <v>479</v>
      </c>
      <c r="U209" s="117" t="str">
        <f>IF(OR(V209="Preventivo",V209="Detectivo"),"Probabilidad",IF(V209="Correctivo","Impacto",""))</f>
        <v>Probabilidad</v>
      </c>
      <c r="V209" s="118" t="s">
        <v>95</v>
      </c>
      <c r="W209" s="118" t="s">
        <v>96</v>
      </c>
      <c r="X209" s="119" t="str">
        <f>IF(AND(V209="Preventivo",W209="Automático"),"50%",IF(AND(V209="Preventivo",W209="Manual"),"40%",IF(AND(V209="Detectivo",W209="Automático"),"40%",IF(AND(V209="Detectivo",W209="Manual"),"30%",IF(AND(V209="Correctivo",W209="Automático"),"35%",IF(AND(V209="Correctivo",W209="Manual"),"25%",""))))))</f>
        <v>40%</v>
      </c>
      <c r="Y209" s="118" t="s">
        <v>97</v>
      </c>
      <c r="Z209" s="118" t="s">
        <v>98</v>
      </c>
      <c r="AA209" s="118" t="s">
        <v>99</v>
      </c>
      <c r="AB209" s="120">
        <f>IFERROR(IF(U209="Probabilidad",(M209-(+M209*X209)),IF(U209="Impacto",M209,"")),"")</f>
        <v>0.36</v>
      </c>
      <c r="AC209" s="121" t="str">
        <f>IFERROR(IF(AB209="","",IF(AB209&lt;=0.2,"Muy Baja",IF(AB209&lt;=0.4,"Baja",IF(AB209&lt;=0.6,"Media",IF(AB209&lt;=0.8,"Alta","Muy Alta"))))),"")</f>
        <v>Baja</v>
      </c>
      <c r="AD209" s="119">
        <f>+AB209</f>
        <v>0.36</v>
      </c>
      <c r="AE209" s="121" t="str">
        <f>IFERROR(IF(AF209="","",IF(AF209&lt;=0.2,"Leve",IF(AF209&lt;=0.4,"Menor",IF(AF209&lt;=0.6,"Moderado",IF(AF209&lt;=0.8,"Mayor","Catastrófico"))))),"")</f>
        <v>Menor</v>
      </c>
      <c r="AF209" s="119">
        <f t="shared" ref="AF209" si="326">IFERROR(IF(U209="Impacto",(Q209-(+Q209*X209)),IF(U209="Probabilidad",Q209,"")),"")</f>
        <v>0.4</v>
      </c>
      <c r="AG209" s="122" t="str">
        <f>IFERROR(IF(OR(AND(AC209="Muy Baja",AE209="Leve"),AND(AC209="Muy Baja",AE209="Menor"),AND(AC209="Baja",AE209="Leve")),"Bajo",IF(OR(AND(AC209="Muy baja",AE209="Moderado"),AND(AC209="Baja",AE209="Menor"),AND(AC209="Baja",AE209="Moderado"),AND(AC209="Media",AE209="Leve"),AND(AC209="Media",AE209="Menor"),AND(AC209="Media",AE209="Moderado"),AND(AC209="Alta",AE209="Leve"),AND(AC209="Alta",AE209="Menor")),"Moderado",IF(OR(AND(AC209="Muy Baja",AE209="Mayor"),AND(AC209="Baja",AE209="Mayor"),AND(AC209="Media",AE209="Mayor"),AND(AC209="Alta",AE209="Moderado"),AND(AC209="Alta",AE209="Mayor"),AND(AC209="Muy Alta",AE209="Leve"),AND(AC209="Muy Alta",AE209="Menor"),AND(AC209="Muy Alta",AE209="Moderado"),AND(AC209="Muy Alta",AE209="Mayor")),"Alto",IF(OR(AND(AC209="Muy Baja",AE209="Catastrófico"),AND(AC209="Baja",AE209="Catastrófico"),AND(AC209="Media",AE209="Catastrófico"),AND(AC209="Alta",AE209="Catastrófico"),AND(AC209="Muy Alta",AE209="Catastrófico")),"Extremo","")))),"")</f>
        <v>Moderado</v>
      </c>
      <c r="AH209" s="123" t="s">
        <v>110</v>
      </c>
      <c r="AI209" s="174" t="s">
        <v>480</v>
      </c>
      <c r="AJ209" s="174" t="s">
        <v>481</v>
      </c>
      <c r="AK209" s="174" t="s">
        <v>482</v>
      </c>
      <c r="AL209" s="214" t="s">
        <v>198</v>
      </c>
      <c r="AM209" s="215" t="s">
        <v>483</v>
      </c>
      <c r="AN209" s="216" t="s">
        <v>484</v>
      </c>
      <c r="AO209" s="246" t="s">
        <v>470</v>
      </c>
    </row>
    <row r="210" spans="1:41" ht="54.6" customHeight="1" x14ac:dyDescent="0.2">
      <c r="A210" s="251"/>
      <c r="B210" s="253"/>
      <c r="C210" s="253"/>
      <c r="D210" s="250"/>
      <c r="E210" s="250"/>
      <c r="F210" s="411"/>
      <c r="G210" s="337"/>
      <c r="H210" s="337"/>
      <c r="I210" s="253"/>
      <c r="J210" s="253"/>
      <c r="K210" s="275"/>
      <c r="L210" s="276"/>
      <c r="M210" s="277"/>
      <c r="N210" s="274"/>
      <c r="O210" s="277">
        <f>IF(NOT(ISERROR(MATCH(N210,_xlfn.ANCHORARRAY(D221),0))),M223&amp;"Por favor no seleccionar los criterios de impacto",N210)</f>
        <v>0</v>
      </c>
      <c r="P210" s="276"/>
      <c r="Q210" s="277"/>
      <c r="R210" s="280"/>
      <c r="S210" s="146">
        <v>2</v>
      </c>
      <c r="T210" s="115" t="s">
        <v>485</v>
      </c>
      <c r="U210" s="117" t="str">
        <f>IF(OR(V210="Preventivo",V210="Detectivo"),"Probabilidad",IF(V210="Correctivo","Impacto",""))</f>
        <v>Probabilidad</v>
      </c>
      <c r="V210" s="118" t="s">
        <v>95</v>
      </c>
      <c r="W210" s="118" t="s">
        <v>96</v>
      </c>
      <c r="X210" s="119" t="str">
        <f t="shared" ref="X210:X214" si="327">IF(AND(V210="Preventivo",W210="Automático"),"50%",IF(AND(V210="Preventivo",W210="Manual"),"40%",IF(AND(V210="Detectivo",W210="Automático"),"40%",IF(AND(V210="Detectivo",W210="Manual"),"30%",IF(AND(V210="Correctivo",W210="Automático"),"35%",IF(AND(V210="Correctivo",W210="Manual"),"25%",""))))))</f>
        <v>40%</v>
      </c>
      <c r="Y210" s="118" t="s">
        <v>97</v>
      </c>
      <c r="Z210" s="118" t="s">
        <v>98</v>
      </c>
      <c r="AA210" s="118" t="s">
        <v>99</v>
      </c>
      <c r="AB210" s="120">
        <f>IFERROR(IF(AND(U209="Probabilidad",U210="Probabilidad"),(AD209-(+AD209*X210)),IF(U210="Probabilidad",(M209-(+M209*X210)),IF(U210="Impacto",AD209,""))),"")</f>
        <v>0.216</v>
      </c>
      <c r="AC210" s="121" t="str">
        <f t="shared" si="320"/>
        <v>Baja</v>
      </c>
      <c r="AD210" s="119">
        <f t="shared" ref="AD210:AD214" si="328">+AB210</f>
        <v>0.216</v>
      </c>
      <c r="AE210" s="121" t="str">
        <f t="shared" si="322"/>
        <v>Menor</v>
      </c>
      <c r="AF210" s="119">
        <f t="shared" ref="AF210" si="329">IFERROR(IF(AND(U209="Impacto",U210="Impacto"),(AF209-(+AF209*X210)),IF(U210="Impacto",($R$13-(+$R$13*X210)),IF(U210="Probabilidad",AF209,""))),"")</f>
        <v>0.4</v>
      </c>
      <c r="AG210" s="122" t="str">
        <f t="shared" ref="AG210:AG211" si="330">IFERROR(IF(OR(AND(AC210="Muy Baja",AE210="Leve"),AND(AC210="Muy Baja",AE210="Menor"),AND(AC210="Baja",AE210="Leve")),"Bajo",IF(OR(AND(AC210="Muy baja",AE210="Moderado"),AND(AC210="Baja",AE210="Menor"),AND(AC210="Baja",AE210="Moderado"),AND(AC210="Media",AE210="Leve"),AND(AC210="Media",AE210="Menor"),AND(AC210="Media",AE210="Moderado"),AND(AC210="Alta",AE210="Leve"),AND(AC210="Alta",AE210="Menor")),"Moderado",IF(OR(AND(AC210="Muy Baja",AE210="Mayor"),AND(AC210="Baja",AE210="Mayor"),AND(AC210="Media",AE210="Mayor"),AND(AC210="Alta",AE210="Moderado"),AND(AC210="Alta",AE210="Mayor"),AND(AC210="Muy Alta",AE210="Leve"),AND(AC210="Muy Alta",AE210="Menor"),AND(AC210="Muy Alta",AE210="Moderado"),AND(AC210="Muy Alta",AE210="Mayor")),"Alto",IF(OR(AND(AC210="Muy Baja",AE210="Catastrófico"),AND(AC210="Baja",AE210="Catastrófico"),AND(AC210="Media",AE210="Catastrófico"),AND(AC210="Alta",AE210="Catastrófico"),AND(AC210="Muy Alta",AE210="Catastrófico")),"Extremo","")))),"")</f>
        <v>Moderado</v>
      </c>
      <c r="AH210" s="123" t="s">
        <v>110</v>
      </c>
      <c r="AI210" s="174" t="s">
        <v>486</v>
      </c>
      <c r="AJ210" s="174" t="s">
        <v>487</v>
      </c>
      <c r="AK210" s="174" t="s">
        <v>488</v>
      </c>
      <c r="AL210" s="214" t="s">
        <v>198</v>
      </c>
      <c r="AM210" s="212" t="s">
        <v>489</v>
      </c>
      <c r="AN210" s="170" t="s">
        <v>490</v>
      </c>
      <c r="AO210" s="247"/>
    </row>
    <row r="211" spans="1:41" ht="54.6" customHeight="1" x14ac:dyDescent="0.2">
      <c r="A211" s="251"/>
      <c r="B211" s="253"/>
      <c r="C211" s="253"/>
      <c r="D211" s="250"/>
      <c r="E211" s="250"/>
      <c r="F211" s="411"/>
      <c r="G211" s="337"/>
      <c r="H211" s="337"/>
      <c r="I211" s="253"/>
      <c r="J211" s="253"/>
      <c r="K211" s="275"/>
      <c r="L211" s="276"/>
      <c r="M211" s="277"/>
      <c r="N211" s="274"/>
      <c r="O211" s="277">
        <f>IF(NOT(ISERROR(MATCH(N211,_xlfn.ANCHORARRAY(D222),0))),M224&amp;"Por favor no seleccionar los criterios de impacto",N211)</f>
        <v>0</v>
      </c>
      <c r="P211" s="276"/>
      <c r="Q211" s="277"/>
      <c r="R211" s="280"/>
      <c r="S211" s="146">
        <v>3</v>
      </c>
      <c r="T211" s="196" t="s">
        <v>491</v>
      </c>
      <c r="U211" s="117" t="str">
        <f>IF(OR(V211="Preventivo",V211="Detectivo"),"Probabilidad",IF(V211="Correctivo","Impacto",""))</f>
        <v>Probabilidad</v>
      </c>
      <c r="V211" s="118" t="s">
        <v>108</v>
      </c>
      <c r="W211" s="118" t="s">
        <v>96</v>
      </c>
      <c r="X211" s="119" t="str">
        <f t="shared" si="327"/>
        <v>30%</v>
      </c>
      <c r="Y211" s="118" t="s">
        <v>97</v>
      </c>
      <c r="Z211" s="118" t="s">
        <v>98</v>
      </c>
      <c r="AA211" s="118" t="s">
        <v>99</v>
      </c>
      <c r="AB211" s="120">
        <f>IFERROR(IF(AND(U210="Probabilidad",U211="Probabilidad"),(AD210-(+AD210*X211)),IF(AND(U210="Impacto",U211="Probabilidad"),(AD209-(+AD209*X211)),IF(U211="Impacto",AD210,""))),"")</f>
        <v>0.1512</v>
      </c>
      <c r="AC211" s="121" t="str">
        <f t="shared" si="320"/>
        <v>Muy Baja</v>
      </c>
      <c r="AD211" s="119">
        <f t="shared" si="328"/>
        <v>0.1512</v>
      </c>
      <c r="AE211" s="121" t="str">
        <f t="shared" si="322"/>
        <v>Menor</v>
      </c>
      <c r="AF211" s="119">
        <f t="shared" ref="AF211:AF214" si="331">IFERROR(IF(AND(U210="Impacto",U211="Impacto"),(AF210-(+AF210*X211)),IF(AND(U210="Probabilidad",U211="Impacto"),(AF209-(+AF209*X211)),IF(U211="Probabilidad",AF210,""))),"")</f>
        <v>0.4</v>
      </c>
      <c r="AG211" s="122" t="str">
        <f t="shared" si="330"/>
        <v>Bajo</v>
      </c>
      <c r="AH211" s="123" t="s">
        <v>217</v>
      </c>
      <c r="AI211" s="114"/>
      <c r="AJ211" s="124"/>
      <c r="AK211" s="124"/>
      <c r="AL211" s="125"/>
      <c r="AM211" s="278"/>
      <c r="AN211" s="246"/>
      <c r="AO211" s="246"/>
    </row>
    <row r="212" spans="1:41" ht="54.6" customHeight="1" x14ac:dyDescent="0.2">
      <c r="A212" s="251"/>
      <c r="B212" s="253"/>
      <c r="C212" s="253"/>
      <c r="D212" s="250"/>
      <c r="E212" s="250"/>
      <c r="F212" s="411"/>
      <c r="G212" s="337"/>
      <c r="H212" s="337"/>
      <c r="I212" s="253"/>
      <c r="J212" s="253"/>
      <c r="K212" s="275"/>
      <c r="L212" s="276"/>
      <c r="M212" s="277"/>
      <c r="N212" s="274"/>
      <c r="O212" s="277">
        <f>IF(NOT(ISERROR(MATCH(N212,_xlfn.ANCHORARRAY(D223),0))),M225&amp;"Por favor no seleccionar los criterios de impacto",N212)</f>
        <v>0</v>
      </c>
      <c r="P212" s="276"/>
      <c r="Q212" s="277"/>
      <c r="R212" s="280"/>
      <c r="S212" s="146">
        <v>4</v>
      </c>
      <c r="T212" s="115" t="s">
        <v>492</v>
      </c>
      <c r="U212" s="117" t="str">
        <f t="shared" ref="U212:U214" si="332">IF(OR(V212="Preventivo",V212="Detectivo"),"Probabilidad",IF(V212="Correctivo","Impacto",""))</f>
        <v>Probabilidad</v>
      </c>
      <c r="V212" s="118" t="s">
        <v>108</v>
      </c>
      <c r="W212" s="118" t="s">
        <v>96</v>
      </c>
      <c r="X212" s="119" t="str">
        <f t="shared" si="327"/>
        <v>30%</v>
      </c>
      <c r="Y212" s="118" t="s">
        <v>97</v>
      </c>
      <c r="Z212" s="118" t="s">
        <v>98</v>
      </c>
      <c r="AA212" s="118" t="s">
        <v>99</v>
      </c>
      <c r="AB212" s="120">
        <f t="shared" ref="AB212:AB214" si="333">IFERROR(IF(AND(U211="Probabilidad",U212="Probabilidad"),(AD211-(+AD211*X212)),IF(AND(U211="Impacto",U212="Probabilidad"),(AD210-(+AD210*X212)),IF(U212="Impacto",AD211,""))),"")</f>
        <v>0.10584</v>
      </c>
      <c r="AC212" s="121" t="str">
        <f t="shared" si="320"/>
        <v>Muy Baja</v>
      </c>
      <c r="AD212" s="119">
        <f t="shared" si="328"/>
        <v>0.10584</v>
      </c>
      <c r="AE212" s="121" t="str">
        <f t="shared" si="322"/>
        <v>Menor</v>
      </c>
      <c r="AF212" s="119">
        <f t="shared" si="331"/>
        <v>0.4</v>
      </c>
      <c r="AG212" s="122" t="str">
        <f>IFERROR(IF(OR(AND(AC212="Muy Baja",AE212="Leve"),AND(AC212="Muy Baja",AE212="Menor"),AND(AC212="Baja",AE212="Leve")),"Bajo",IF(OR(AND(AC212="Muy baja",AE212="Moderado"),AND(AC212="Baja",AE212="Menor"),AND(AC212="Baja",AE212="Moderado"),AND(AC212="Media",AE212="Leve"),AND(AC212="Media",AE212="Menor"),AND(AC212="Media",AE212="Moderado"),AND(AC212="Alta",AE212="Leve"),AND(AC212="Alta",AE212="Menor")),"Moderado",IF(OR(AND(AC212="Muy Baja",AE212="Mayor"),AND(AC212="Baja",AE212="Mayor"),AND(AC212="Media",AE212="Mayor"),AND(AC212="Alta",AE212="Moderado"),AND(AC212="Alta",AE212="Mayor"),AND(AC212="Muy Alta",AE212="Leve"),AND(AC212="Muy Alta",AE212="Menor"),AND(AC212="Muy Alta",AE212="Moderado"),AND(AC212="Muy Alta",AE212="Mayor")),"Alto",IF(OR(AND(AC212="Muy Baja",AE212="Catastrófico"),AND(AC212="Baja",AE212="Catastrófico"),AND(AC212="Media",AE212="Catastrófico"),AND(AC212="Alta",AE212="Catastrófico"),AND(AC212="Muy Alta",AE212="Catastrófico")),"Extremo","")))),"")</f>
        <v>Bajo</v>
      </c>
      <c r="AH212" s="123" t="s">
        <v>217</v>
      </c>
      <c r="AI212" s="114"/>
      <c r="AJ212" s="124"/>
      <c r="AK212" s="124"/>
      <c r="AL212" s="125"/>
      <c r="AM212" s="279"/>
      <c r="AN212" s="247"/>
      <c r="AO212" s="247"/>
    </row>
    <row r="213" spans="1:41" ht="18" customHeight="1" x14ac:dyDescent="0.2">
      <c r="A213" s="251"/>
      <c r="B213" s="253"/>
      <c r="C213" s="253"/>
      <c r="D213" s="250"/>
      <c r="E213" s="250"/>
      <c r="F213" s="411"/>
      <c r="G213" s="337"/>
      <c r="H213" s="337"/>
      <c r="I213" s="253"/>
      <c r="J213" s="253"/>
      <c r="K213" s="275"/>
      <c r="L213" s="276"/>
      <c r="M213" s="277"/>
      <c r="N213" s="274"/>
      <c r="O213" s="277">
        <f>IF(NOT(ISERROR(MATCH(N213,_xlfn.ANCHORARRAY(D224),0))),M226&amp;"Por favor no seleccionar los criterios de impacto",N213)</f>
        <v>0</v>
      </c>
      <c r="P213" s="276"/>
      <c r="Q213" s="277"/>
      <c r="R213" s="280"/>
      <c r="S213" s="146">
        <v>5</v>
      </c>
      <c r="T213" s="115"/>
      <c r="U213" s="117" t="str">
        <f t="shared" si="332"/>
        <v/>
      </c>
      <c r="V213" s="118"/>
      <c r="W213" s="118"/>
      <c r="X213" s="119" t="str">
        <f t="shared" si="327"/>
        <v/>
      </c>
      <c r="Y213" s="118"/>
      <c r="Z213" s="118"/>
      <c r="AA213" s="118"/>
      <c r="AB213" s="120" t="str">
        <f t="shared" si="333"/>
        <v/>
      </c>
      <c r="AC213" s="121" t="str">
        <f t="shared" si="320"/>
        <v/>
      </c>
      <c r="AD213" s="119" t="str">
        <f t="shared" si="328"/>
        <v/>
      </c>
      <c r="AE213" s="121" t="str">
        <f t="shared" si="322"/>
        <v/>
      </c>
      <c r="AF213" s="119" t="str">
        <f t="shared" si="331"/>
        <v/>
      </c>
      <c r="AG213" s="122" t="str">
        <f t="shared" ref="AG213:AG214" si="334">IFERROR(IF(OR(AND(AC213="Muy Baja",AE213="Leve"),AND(AC213="Muy Baja",AE213="Menor"),AND(AC213="Baja",AE213="Leve")),"Bajo",IF(OR(AND(AC213="Muy baja",AE213="Moderado"),AND(AC213="Baja",AE213="Menor"),AND(AC213="Baja",AE213="Moderado"),AND(AC213="Media",AE213="Leve"),AND(AC213="Media",AE213="Menor"),AND(AC213="Media",AE213="Moderado"),AND(AC213="Alta",AE213="Leve"),AND(AC213="Alta",AE213="Menor")),"Moderado",IF(OR(AND(AC213="Muy Baja",AE213="Mayor"),AND(AC213="Baja",AE213="Mayor"),AND(AC213="Media",AE213="Mayor"),AND(AC213="Alta",AE213="Moderado"),AND(AC213="Alta",AE213="Mayor"),AND(AC213="Muy Alta",AE213="Leve"),AND(AC213="Muy Alta",AE213="Menor"),AND(AC213="Muy Alta",AE213="Moderado"),AND(AC213="Muy Alta",AE213="Mayor")),"Alto",IF(OR(AND(AC213="Muy Baja",AE213="Catastrófico"),AND(AC213="Baja",AE213="Catastrófico"),AND(AC213="Media",AE213="Catastrófico"),AND(AC213="Alta",AE213="Catastrófico"),AND(AC213="Muy Alta",AE213="Catastrófico")),"Extremo","")))),"")</f>
        <v/>
      </c>
      <c r="AH213" s="123"/>
      <c r="AI213" s="114"/>
      <c r="AJ213" s="124"/>
      <c r="AK213" s="124"/>
      <c r="AL213" s="125"/>
      <c r="AM213" s="278"/>
      <c r="AN213" s="246"/>
      <c r="AO213" s="246"/>
    </row>
    <row r="214" spans="1:41" ht="18" customHeight="1" x14ac:dyDescent="0.2">
      <c r="A214" s="251"/>
      <c r="B214" s="253"/>
      <c r="C214" s="253"/>
      <c r="D214" s="247"/>
      <c r="E214" s="247"/>
      <c r="F214" s="412"/>
      <c r="G214" s="337"/>
      <c r="H214" s="337"/>
      <c r="I214" s="253"/>
      <c r="J214" s="253"/>
      <c r="K214" s="275"/>
      <c r="L214" s="276"/>
      <c r="M214" s="277"/>
      <c r="N214" s="274"/>
      <c r="O214" s="277">
        <f>IF(NOT(ISERROR(MATCH(N214,_xlfn.ANCHORARRAY(D225),0))),M227&amp;"Por favor no seleccionar los criterios de impacto",N214)</f>
        <v>0</v>
      </c>
      <c r="P214" s="276"/>
      <c r="Q214" s="277"/>
      <c r="R214" s="280"/>
      <c r="S214" s="146">
        <v>6</v>
      </c>
      <c r="T214" s="115"/>
      <c r="U214" s="117" t="str">
        <f t="shared" si="332"/>
        <v/>
      </c>
      <c r="V214" s="118"/>
      <c r="W214" s="118"/>
      <c r="X214" s="119" t="str">
        <f t="shared" si="327"/>
        <v/>
      </c>
      <c r="Y214" s="118"/>
      <c r="Z214" s="118"/>
      <c r="AA214" s="118"/>
      <c r="AB214" s="120" t="str">
        <f t="shared" si="333"/>
        <v/>
      </c>
      <c r="AC214" s="121" t="str">
        <f t="shared" si="320"/>
        <v/>
      </c>
      <c r="AD214" s="119" t="str">
        <f t="shared" si="328"/>
        <v/>
      </c>
      <c r="AE214" s="121" t="str">
        <f t="shared" si="322"/>
        <v/>
      </c>
      <c r="AF214" s="119" t="str">
        <f t="shared" si="331"/>
        <v/>
      </c>
      <c r="AG214" s="122" t="str">
        <f t="shared" si="334"/>
        <v/>
      </c>
      <c r="AH214" s="123"/>
      <c r="AI214" s="114"/>
      <c r="AJ214" s="124"/>
      <c r="AK214" s="124"/>
      <c r="AL214" s="125"/>
      <c r="AM214" s="279"/>
      <c r="AN214" s="247"/>
      <c r="AO214" s="247"/>
    </row>
    <row r="215" spans="1:41" ht="76.5" customHeight="1" x14ac:dyDescent="0.2">
      <c r="A215" s="251">
        <v>35</v>
      </c>
      <c r="B215" s="252" t="s">
        <v>493</v>
      </c>
      <c r="C215" s="253" t="s">
        <v>85</v>
      </c>
      <c r="D215" s="336" t="s">
        <v>494</v>
      </c>
      <c r="E215" s="355" t="s">
        <v>495</v>
      </c>
      <c r="F215" s="410" t="s">
        <v>496</v>
      </c>
      <c r="G215" s="253" t="s">
        <v>89</v>
      </c>
      <c r="H215" s="253" t="s">
        <v>90</v>
      </c>
      <c r="I215" s="253" t="s">
        <v>91</v>
      </c>
      <c r="J215" s="348"/>
      <c r="K215" s="275">
        <v>250</v>
      </c>
      <c r="L215" s="276" t="str">
        <f>IF(K215&lt;=0,"",IF(K215&lt;=2,"Muy Baja",IF(K215&lt;=24,"Baja",IF(K215&lt;=500,"Media",IF(K215&lt;=5000,"Alta","Muy Alta")))))</f>
        <v>Media</v>
      </c>
      <c r="M215" s="277">
        <f>IF(L215="","",IF(L215="Muy Baja",0.2,IF(L215="Baja",0.4,IF(L215="Media",0.6,IF(L215="Alta",0.8,IF(L215="Muy Alta",1,))))))</f>
        <v>0.6</v>
      </c>
      <c r="N215" s="274" t="s">
        <v>93</v>
      </c>
      <c r="O215" s="277" t="str">
        <f>IF(NOT(ISERROR(MATCH(N215,'[14]Tabla Impacto'!$B$222:$B$224,0))),'[14]Tabla Impacto'!$F$224&amp;"Por favor no seleccionar los criterios de impacto(Afectación Económica o presupuestal y Pérdida Reputacional)",N215)</f>
        <v xml:space="preserve">     El riesgo afecta la imagen de la entidad con algunos usuarios de relevancia frente al logro de los objetivos</v>
      </c>
      <c r="P215" s="276" t="str">
        <f>IF(OR(O215='[14]Tabla Impacto'!$C$12,O215='[14]Tabla Impacto'!$D$12),"Leve",IF(OR(O215='[14]Tabla Impacto'!$C$13,O215='[14]Tabla Impacto'!$D$13),"Menor",IF(OR(O215='[14]Tabla Impacto'!$C$14,O215='[14]Tabla Impacto'!$D$14),"Moderado",IF(OR(O215='[14]Tabla Impacto'!$C$15,O215='[14]Tabla Impacto'!$D$15),"Mayor",IF(OR(O215='[14]Tabla Impacto'!$C$16,O215='[14]Tabla Impacto'!$D$16),"Catastrófico","")))))</f>
        <v>Moderado</v>
      </c>
      <c r="Q215" s="277">
        <f>IF(P215="","",IF(P215="Leve",0.2,IF(P215="Menor",0.4,IF(P215="Moderado",0.6,IF(P215="Mayor",0.8,IF(P215="Catastrófico",1,))))))</f>
        <v>0.6</v>
      </c>
      <c r="R215" s="280" t="str">
        <f>IF(OR(AND(L215="Muy Baja",P215="Leve"),AND(L215="Muy Baja",P215="Menor"),AND(L215="Baja",P215="Leve")),"Bajo",IF(OR(AND(L215="Muy baja",P215="Moderado"),AND(L215="Baja",P215="Menor"),AND(L215="Baja",P215="Moderado"),AND(L215="Media",P215="Leve"),AND(L215="Media",P215="Menor"),AND(L215="Media",P215="Moderado"),AND(L215="Alta",P215="Leve"),AND(L215="Alta",P215="Menor")),"Moderado",IF(OR(AND(L215="Muy Baja",P215="Mayor"),AND(L215="Baja",P215="Mayor"),AND(L215="Media",P215="Mayor"),AND(L215="Alta",P215="Moderado"),AND(L215="Alta",P215="Mayor"),AND(L215="Muy Alta",P215="Leve"),AND(L215="Muy Alta",P215="Menor"),AND(L215="Muy Alta",P215="Moderado"),AND(L215="Muy Alta",P215="Mayor")),"Alto",IF(OR(AND(L215="Muy Baja",P215="Catastrófico"),AND(L215="Baja",P215="Catastrófico"),AND(L215="Media",P215="Catastrófico"),AND(L215="Alta",P215="Catastrófico"),AND(L215="Muy Alta",P215="Catastrófico")),"Extremo",""))))</f>
        <v>Moderado</v>
      </c>
      <c r="S215" s="146">
        <v>1</v>
      </c>
      <c r="T215" s="160" t="s">
        <v>497</v>
      </c>
      <c r="U215" s="117" t="str">
        <f>IF(OR(V215="Preventivo",V215="Detectivo"),"Probabilidad",IF(V215="Correctivo","Impacto",""))</f>
        <v>Probabilidad</v>
      </c>
      <c r="V215" s="118" t="s">
        <v>95</v>
      </c>
      <c r="W215" s="118" t="s">
        <v>96</v>
      </c>
      <c r="X215" s="119" t="str">
        <f>IF(AND(V215="Preventivo",W215="Automático"),"50%",IF(AND(V215="Preventivo",W215="Manual"),"40%",IF(AND(V215="Detectivo",W215="Automático"),"40%",IF(AND(V215="Detectivo",W215="Manual"),"30%",IF(AND(V215="Correctivo",W215="Automático"),"35%",IF(AND(V215="Correctivo",W215="Manual"),"25%",""))))))</f>
        <v>40%</v>
      </c>
      <c r="Y215" s="118" t="s">
        <v>97</v>
      </c>
      <c r="Z215" s="118" t="s">
        <v>98</v>
      </c>
      <c r="AA215" s="118" t="s">
        <v>99</v>
      </c>
      <c r="AB215" s="120">
        <f>IFERROR(IF(U215="Probabilidad",(M215-(+M215*X215)),IF(U215="Impacto",M215,"")),"")</f>
        <v>0.36</v>
      </c>
      <c r="AC215" s="121" t="str">
        <f>IFERROR(IF(AB215="","",IF(AB215&lt;=0.2,"Muy Baja",IF(AB215&lt;=0.4,"Baja",IF(AB215&lt;=0.6,"Media",IF(AB215&lt;=0.8,"Alta","Muy Alta"))))),"")</f>
        <v>Baja</v>
      </c>
      <c r="AD215" s="119">
        <f>+AB215</f>
        <v>0.36</v>
      </c>
      <c r="AE215" s="121" t="str">
        <f>IFERROR(IF(AF215="","",IF(AF215&lt;=0.2,"Leve",IF(AF215&lt;=0.4,"Menor",IF(AF215&lt;=0.6,"Moderado",IF(AF215&lt;=0.8,"Mayor","Catastrófico"))))),"")</f>
        <v>Moderado</v>
      </c>
      <c r="AF215" s="119">
        <f t="shared" ref="AF215" si="335">IFERROR(IF(U215="Impacto",(Q215-(+Q215*X215)),IF(U215="Probabilidad",Q215,"")),"")</f>
        <v>0.6</v>
      </c>
      <c r="AG215" s="122" t="str">
        <f>IFERROR(IF(OR(AND(AC215="Muy Baja",AE215="Leve"),AND(AC215="Muy Baja",AE215="Menor"),AND(AC215="Baja",AE215="Leve")),"Bajo",IF(OR(AND(AC215="Muy baja",AE215="Moderado"),AND(AC215="Baja",AE215="Menor"),AND(AC215="Baja",AE215="Moderado"),AND(AC215="Media",AE215="Leve"),AND(AC215="Media",AE215="Menor"),AND(AC215="Media",AE215="Moderado"),AND(AC215="Alta",AE215="Leve"),AND(AC215="Alta",AE215="Menor")),"Moderado",IF(OR(AND(AC215="Muy Baja",AE215="Mayor"),AND(AC215="Baja",AE215="Mayor"),AND(AC215="Media",AE215="Mayor"),AND(AC215="Alta",AE215="Moderado"),AND(AC215="Alta",AE215="Mayor"),AND(AC215="Muy Alta",AE215="Leve"),AND(AC215="Muy Alta",AE215="Menor"),AND(AC215="Muy Alta",AE215="Moderado"),AND(AC215="Muy Alta",AE215="Mayor")),"Alto",IF(OR(AND(AC215="Muy Baja",AE215="Catastrófico"),AND(AC215="Baja",AE215="Catastrófico"),AND(AC215="Media",AE215="Catastrófico"),AND(AC215="Alta",AE215="Catastrófico"),AND(AC215="Muy Alta",AE215="Catastrófico")),"Extremo","")))),"")</f>
        <v>Moderado</v>
      </c>
      <c r="AH215" s="123" t="s">
        <v>110</v>
      </c>
      <c r="AI215" s="161" t="s">
        <v>498</v>
      </c>
      <c r="AJ215" s="161" t="s">
        <v>499</v>
      </c>
      <c r="AK215" s="161" t="s">
        <v>500</v>
      </c>
      <c r="AL215" s="188" t="s">
        <v>501</v>
      </c>
      <c r="AM215" s="253" t="s">
        <v>502</v>
      </c>
      <c r="AN215" s="253" t="s">
        <v>503</v>
      </c>
      <c r="AO215" s="253" t="s">
        <v>504</v>
      </c>
    </row>
    <row r="216" spans="1:41" ht="60" customHeight="1" x14ac:dyDescent="0.2">
      <c r="A216" s="251"/>
      <c r="B216" s="252"/>
      <c r="C216" s="253"/>
      <c r="D216" s="336"/>
      <c r="E216" s="356"/>
      <c r="F216" s="411"/>
      <c r="G216" s="253"/>
      <c r="H216" s="253"/>
      <c r="I216" s="253"/>
      <c r="J216" s="348"/>
      <c r="K216" s="275"/>
      <c r="L216" s="276"/>
      <c r="M216" s="277"/>
      <c r="N216" s="274"/>
      <c r="O216" s="277">
        <f>IF(NOT(ISERROR(MATCH(N216,_xlfn.ANCHORARRAY(D227),0))),M229&amp;"Por favor no seleccionar los criterios de impacto",N216)</f>
        <v>0</v>
      </c>
      <c r="P216" s="276"/>
      <c r="Q216" s="277"/>
      <c r="R216" s="280"/>
      <c r="S216" s="146">
        <v>2</v>
      </c>
      <c r="T216" s="189" t="s">
        <v>505</v>
      </c>
      <c r="U216" s="117" t="str">
        <f>IF(OR(V216="Preventivo",V216="Detectivo"),"Probabilidad",IF(V216="Correctivo","Impacto",""))</f>
        <v>Probabilidad</v>
      </c>
      <c r="V216" s="118" t="s">
        <v>108</v>
      </c>
      <c r="W216" s="118" t="s">
        <v>96</v>
      </c>
      <c r="X216" s="119" t="str">
        <f t="shared" ref="X216:X220" si="336">IF(AND(V216="Preventivo",W216="Automático"),"50%",IF(AND(V216="Preventivo",W216="Manual"),"40%",IF(AND(V216="Detectivo",W216="Automático"),"40%",IF(AND(V216="Detectivo",W216="Manual"),"30%",IF(AND(V216="Correctivo",W216="Automático"),"35%",IF(AND(V216="Correctivo",W216="Manual"),"25%",""))))))</f>
        <v>30%</v>
      </c>
      <c r="Y216" s="118" t="s">
        <v>97</v>
      </c>
      <c r="Z216" s="118" t="s">
        <v>98</v>
      </c>
      <c r="AA216" s="118" t="s">
        <v>99</v>
      </c>
      <c r="AB216" s="120">
        <f>IFERROR(IF(AND(U215="Probabilidad",U216="Probabilidad"),(AD215-(+AD215*X216)),IF(U216="Probabilidad",(M215-(+M215*X216)),IF(U216="Impacto",AD215,""))),"")</f>
        <v>0.252</v>
      </c>
      <c r="AC216" s="121" t="str">
        <f t="shared" ref="AC216:AC220" si="337">IFERROR(IF(AB216="","",IF(AB216&lt;=0.2,"Muy Baja",IF(AB216&lt;=0.4,"Baja",IF(AB216&lt;=0.6,"Media",IF(AB216&lt;=0.8,"Alta","Muy Alta"))))),"")</f>
        <v>Baja</v>
      </c>
      <c r="AD216" s="119">
        <f t="shared" ref="AD216:AD220" si="338">+AB216</f>
        <v>0.252</v>
      </c>
      <c r="AE216" s="121" t="str">
        <f t="shared" ref="AE216:AE220" si="339">IFERROR(IF(AF216="","",IF(AF216&lt;=0.2,"Leve",IF(AF216&lt;=0.4,"Menor",IF(AF216&lt;=0.6,"Moderado",IF(AF216&lt;=0.8,"Mayor","Catastrófico"))))),"")</f>
        <v>Moderado</v>
      </c>
      <c r="AF216" s="119">
        <f t="shared" ref="AF216" si="340">IFERROR(IF(AND(U215="Impacto",U216="Impacto"),(AF215-(+AF215*X216)),IF(U216="Impacto",($R$13-(+$R$13*X216)),IF(U216="Probabilidad",AF215,""))),"")</f>
        <v>0.6</v>
      </c>
      <c r="AG216" s="122" t="str">
        <f t="shared" ref="AG216:AG217" si="341">IFERROR(IF(OR(AND(AC216="Muy Baja",AE216="Leve"),AND(AC216="Muy Baja",AE216="Menor"),AND(AC216="Baja",AE216="Leve")),"Bajo",IF(OR(AND(AC216="Muy baja",AE216="Moderado"),AND(AC216="Baja",AE216="Menor"),AND(AC216="Baja",AE216="Moderado"),AND(AC216="Media",AE216="Leve"),AND(AC216="Media",AE216="Menor"),AND(AC216="Media",AE216="Moderado"),AND(AC216="Alta",AE216="Leve"),AND(AC216="Alta",AE216="Menor")),"Moderado",IF(OR(AND(AC216="Muy Baja",AE216="Mayor"),AND(AC216="Baja",AE216="Mayor"),AND(AC216="Media",AE216="Mayor"),AND(AC216="Alta",AE216="Moderado"),AND(AC216="Alta",AE216="Mayor"),AND(AC216="Muy Alta",AE216="Leve"),AND(AC216="Muy Alta",AE216="Menor"),AND(AC216="Muy Alta",AE216="Moderado"),AND(AC216="Muy Alta",AE216="Mayor")),"Alto",IF(OR(AND(AC216="Muy Baja",AE216="Catastrófico"),AND(AC216="Baja",AE216="Catastrófico"),AND(AC216="Media",AE216="Catastrófico"),AND(AC216="Alta",AE216="Catastrófico"),AND(AC216="Muy Alta",AE216="Catastrófico")),"Extremo","")))),"")</f>
        <v>Moderado</v>
      </c>
      <c r="AH216" s="123" t="s">
        <v>110</v>
      </c>
      <c r="AI216" s="161" t="s">
        <v>506</v>
      </c>
      <c r="AJ216" s="161" t="s">
        <v>507</v>
      </c>
      <c r="AK216" s="161" t="s">
        <v>508</v>
      </c>
      <c r="AL216" s="188" t="s">
        <v>509</v>
      </c>
      <c r="AM216" s="253"/>
      <c r="AN216" s="253"/>
      <c r="AO216" s="253"/>
    </row>
    <row r="217" spans="1:41" ht="10.5" customHeight="1" x14ac:dyDescent="0.2">
      <c r="A217" s="251"/>
      <c r="B217" s="252"/>
      <c r="C217" s="253"/>
      <c r="D217" s="336"/>
      <c r="E217" s="356"/>
      <c r="F217" s="411"/>
      <c r="G217" s="253"/>
      <c r="H217" s="253"/>
      <c r="I217" s="253"/>
      <c r="J217" s="348"/>
      <c r="K217" s="275"/>
      <c r="L217" s="276"/>
      <c r="M217" s="277"/>
      <c r="N217" s="274"/>
      <c r="O217" s="277">
        <f>IF(NOT(ISERROR(MATCH(N217,_xlfn.ANCHORARRAY(D228),0))),M230&amp;"Por favor no seleccionar los criterios de impacto",N217)</f>
        <v>0</v>
      </c>
      <c r="P217" s="276"/>
      <c r="Q217" s="277"/>
      <c r="R217" s="280"/>
      <c r="S217" s="146">
        <v>3</v>
      </c>
      <c r="T217" s="116"/>
      <c r="U217" s="117" t="str">
        <f>IF(OR(V217="Preventivo",V217="Detectivo"),"Probabilidad",IF(V217="Correctivo","Impacto",""))</f>
        <v/>
      </c>
      <c r="V217" s="118"/>
      <c r="W217" s="118"/>
      <c r="X217" s="119" t="str">
        <f t="shared" si="336"/>
        <v/>
      </c>
      <c r="Y217" s="118"/>
      <c r="Z217" s="118"/>
      <c r="AA217" s="118"/>
      <c r="AB217" s="120" t="str">
        <f>IFERROR(IF(AND(U216="Probabilidad",U217="Probabilidad"),(AD216-(+AD216*X217)),IF(AND(U216="Impacto",U217="Probabilidad"),(AD215-(+AD215*X217)),IF(U217="Impacto",AD216,""))),"")</f>
        <v/>
      </c>
      <c r="AC217" s="121" t="str">
        <f t="shared" si="337"/>
        <v/>
      </c>
      <c r="AD217" s="119" t="str">
        <f t="shared" si="338"/>
        <v/>
      </c>
      <c r="AE217" s="121" t="str">
        <f t="shared" si="339"/>
        <v/>
      </c>
      <c r="AF217" s="119" t="str">
        <f t="shared" ref="AF217:AF220" si="342">IFERROR(IF(AND(U216="Impacto",U217="Impacto"),(AF216-(+AF216*X217)),IF(AND(U216="Probabilidad",U217="Impacto"),(AF215-(+AF215*X217)),IF(U217="Probabilidad",AF216,""))),"")</f>
        <v/>
      </c>
      <c r="AG217" s="122" t="str">
        <f t="shared" si="341"/>
        <v/>
      </c>
      <c r="AH217" s="123"/>
      <c r="AI217" s="161"/>
      <c r="AJ217" s="162"/>
      <c r="AK217" s="162"/>
      <c r="AL217" s="163"/>
      <c r="AM217" s="253"/>
      <c r="AN217" s="253"/>
      <c r="AO217" s="253"/>
    </row>
    <row r="218" spans="1:41" ht="10.5" customHeight="1" x14ac:dyDescent="0.2">
      <c r="A218" s="251"/>
      <c r="B218" s="252"/>
      <c r="C218" s="253"/>
      <c r="D218" s="336"/>
      <c r="E218" s="356"/>
      <c r="F218" s="411"/>
      <c r="G218" s="253"/>
      <c r="H218" s="253"/>
      <c r="I218" s="253"/>
      <c r="J218" s="348"/>
      <c r="K218" s="275"/>
      <c r="L218" s="276"/>
      <c r="M218" s="277"/>
      <c r="N218" s="274"/>
      <c r="O218" s="277">
        <f>IF(NOT(ISERROR(MATCH(N218,_xlfn.ANCHORARRAY(D229),0))),M231&amp;"Por favor no seleccionar los criterios de impacto",N218)</f>
        <v>0</v>
      </c>
      <c r="P218" s="276"/>
      <c r="Q218" s="277"/>
      <c r="R218" s="280"/>
      <c r="S218" s="146">
        <v>4</v>
      </c>
      <c r="T218" s="115"/>
      <c r="U218" s="117" t="str">
        <f t="shared" ref="U218:U220" si="343">IF(OR(V218="Preventivo",V218="Detectivo"),"Probabilidad",IF(V218="Correctivo","Impacto",""))</f>
        <v/>
      </c>
      <c r="V218" s="118"/>
      <c r="W218" s="118"/>
      <c r="X218" s="119" t="str">
        <f t="shared" si="336"/>
        <v/>
      </c>
      <c r="Y218" s="118"/>
      <c r="Z218" s="118"/>
      <c r="AA218" s="118"/>
      <c r="AB218" s="120" t="str">
        <f t="shared" ref="AB218:AB220" si="344">IFERROR(IF(AND(U217="Probabilidad",U218="Probabilidad"),(AD217-(+AD217*X218)),IF(AND(U217="Impacto",U218="Probabilidad"),(AD216-(+AD216*X218)),IF(U218="Impacto",AD217,""))),"")</f>
        <v/>
      </c>
      <c r="AC218" s="121" t="str">
        <f t="shared" si="337"/>
        <v/>
      </c>
      <c r="AD218" s="119" t="str">
        <f t="shared" si="338"/>
        <v/>
      </c>
      <c r="AE218" s="121" t="str">
        <f t="shared" si="339"/>
        <v/>
      </c>
      <c r="AF218" s="119" t="str">
        <f t="shared" si="342"/>
        <v/>
      </c>
      <c r="AG218" s="122" t="str">
        <f>IFERROR(IF(OR(AND(AC218="Muy Baja",AE218="Leve"),AND(AC218="Muy Baja",AE218="Menor"),AND(AC218="Baja",AE218="Leve")),"Bajo",IF(OR(AND(AC218="Muy baja",AE218="Moderado"),AND(AC218="Baja",AE218="Menor"),AND(AC218="Baja",AE218="Moderado"),AND(AC218="Media",AE218="Leve"),AND(AC218="Media",AE218="Menor"),AND(AC218="Media",AE218="Moderado"),AND(AC218="Alta",AE218="Leve"),AND(AC218="Alta",AE218="Menor")),"Moderado",IF(OR(AND(AC218="Muy Baja",AE218="Mayor"),AND(AC218="Baja",AE218="Mayor"),AND(AC218="Media",AE218="Mayor"),AND(AC218="Alta",AE218="Moderado"),AND(AC218="Alta",AE218="Mayor"),AND(AC218="Muy Alta",AE218="Leve"),AND(AC218="Muy Alta",AE218="Menor"),AND(AC218="Muy Alta",AE218="Moderado"),AND(AC218="Muy Alta",AE218="Mayor")),"Alto",IF(OR(AND(AC218="Muy Baja",AE218="Catastrófico"),AND(AC218="Baja",AE218="Catastrófico"),AND(AC218="Media",AE218="Catastrófico"),AND(AC218="Alta",AE218="Catastrófico"),AND(AC218="Muy Alta",AE218="Catastrófico")),"Extremo","")))),"")</f>
        <v/>
      </c>
      <c r="AH218" s="123"/>
      <c r="AI218" s="161"/>
      <c r="AJ218" s="162"/>
      <c r="AK218" s="162"/>
      <c r="AL218" s="163"/>
      <c r="AM218" s="253"/>
      <c r="AN218" s="253"/>
      <c r="AO218" s="253"/>
    </row>
    <row r="219" spans="1:41" ht="10.5" customHeight="1" x14ac:dyDescent="0.2">
      <c r="A219" s="251"/>
      <c r="B219" s="252"/>
      <c r="C219" s="253"/>
      <c r="D219" s="336"/>
      <c r="E219" s="356"/>
      <c r="F219" s="411"/>
      <c r="G219" s="253"/>
      <c r="H219" s="253"/>
      <c r="I219" s="253"/>
      <c r="J219" s="348"/>
      <c r="K219" s="275"/>
      <c r="L219" s="276"/>
      <c r="M219" s="277"/>
      <c r="N219" s="274"/>
      <c r="O219" s="277">
        <f>IF(NOT(ISERROR(MATCH(N219,_xlfn.ANCHORARRAY(D230),0))),M232&amp;"Por favor no seleccionar los criterios de impacto",N219)</f>
        <v>0</v>
      </c>
      <c r="P219" s="276"/>
      <c r="Q219" s="277"/>
      <c r="R219" s="280"/>
      <c r="S219" s="146">
        <v>5</v>
      </c>
      <c r="T219" s="115"/>
      <c r="U219" s="117" t="str">
        <f t="shared" si="343"/>
        <v/>
      </c>
      <c r="V219" s="118"/>
      <c r="W219" s="118"/>
      <c r="X219" s="119" t="str">
        <f t="shared" si="336"/>
        <v/>
      </c>
      <c r="Y219" s="118"/>
      <c r="Z219" s="118"/>
      <c r="AA219" s="118"/>
      <c r="AB219" s="120" t="str">
        <f t="shared" si="344"/>
        <v/>
      </c>
      <c r="AC219" s="121" t="str">
        <f t="shared" si="337"/>
        <v/>
      </c>
      <c r="AD219" s="119" t="str">
        <f t="shared" si="338"/>
        <v/>
      </c>
      <c r="AE219" s="121" t="str">
        <f t="shared" si="339"/>
        <v/>
      </c>
      <c r="AF219" s="119" t="str">
        <f t="shared" si="342"/>
        <v/>
      </c>
      <c r="AG219" s="122" t="str">
        <f t="shared" ref="AG219:AG220" si="345">IFERROR(IF(OR(AND(AC219="Muy Baja",AE219="Leve"),AND(AC219="Muy Baja",AE219="Menor"),AND(AC219="Baja",AE219="Leve")),"Bajo",IF(OR(AND(AC219="Muy baja",AE219="Moderado"),AND(AC219="Baja",AE219="Menor"),AND(AC219="Baja",AE219="Moderado"),AND(AC219="Media",AE219="Leve"),AND(AC219="Media",AE219="Menor"),AND(AC219="Media",AE219="Moderado"),AND(AC219="Alta",AE219="Leve"),AND(AC219="Alta",AE219="Menor")),"Moderado",IF(OR(AND(AC219="Muy Baja",AE219="Mayor"),AND(AC219="Baja",AE219="Mayor"),AND(AC219="Media",AE219="Mayor"),AND(AC219="Alta",AE219="Moderado"),AND(AC219="Alta",AE219="Mayor"),AND(AC219="Muy Alta",AE219="Leve"),AND(AC219="Muy Alta",AE219="Menor"),AND(AC219="Muy Alta",AE219="Moderado"),AND(AC219="Muy Alta",AE219="Mayor")),"Alto",IF(OR(AND(AC219="Muy Baja",AE219="Catastrófico"),AND(AC219="Baja",AE219="Catastrófico"),AND(AC219="Media",AE219="Catastrófico"),AND(AC219="Alta",AE219="Catastrófico"),AND(AC219="Muy Alta",AE219="Catastrófico")),"Extremo","")))),"")</f>
        <v/>
      </c>
      <c r="AH219" s="123"/>
      <c r="AI219" s="161"/>
      <c r="AJ219" s="162"/>
      <c r="AK219" s="162"/>
      <c r="AL219" s="163"/>
      <c r="AM219" s="253"/>
      <c r="AN219" s="253"/>
      <c r="AO219" s="253"/>
    </row>
    <row r="220" spans="1:41" ht="10.5" customHeight="1" x14ac:dyDescent="0.2">
      <c r="A220" s="251"/>
      <c r="B220" s="252"/>
      <c r="C220" s="253"/>
      <c r="D220" s="336"/>
      <c r="E220" s="357"/>
      <c r="F220" s="412"/>
      <c r="G220" s="253"/>
      <c r="H220" s="253"/>
      <c r="I220" s="253"/>
      <c r="J220" s="348"/>
      <c r="K220" s="275"/>
      <c r="L220" s="276"/>
      <c r="M220" s="277"/>
      <c r="N220" s="274"/>
      <c r="O220" s="277">
        <f>IF(NOT(ISERROR(MATCH(N220,_xlfn.ANCHORARRAY(D231),0))),M233&amp;"Por favor no seleccionar los criterios de impacto",N220)</f>
        <v>0</v>
      </c>
      <c r="P220" s="276"/>
      <c r="Q220" s="277"/>
      <c r="R220" s="280"/>
      <c r="S220" s="146">
        <v>6</v>
      </c>
      <c r="T220" s="115"/>
      <c r="U220" s="117" t="str">
        <f t="shared" si="343"/>
        <v/>
      </c>
      <c r="V220" s="118"/>
      <c r="W220" s="118"/>
      <c r="X220" s="119" t="str">
        <f t="shared" si="336"/>
        <v/>
      </c>
      <c r="Y220" s="118"/>
      <c r="Z220" s="118"/>
      <c r="AA220" s="118"/>
      <c r="AB220" s="120" t="str">
        <f t="shared" si="344"/>
        <v/>
      </c>
      <c r="AC220" s="121" t="str">
        <f t="shared" si="337"/>
        <v/>
      </c>
      <c r="AD220" s="119" t="str">
        <f t="shared" si="338"/>
        <v/>
      </c>
      <c r="AE220" s="121" t="str">
        <f t="shared" si="339"/>
        <v/>
      </c>
      <c r="AF220" s="119" t="str">
        <f t="shared" si="342"/>
        <v/>
      </c>
      <c r="AG220" s="122" t="str">
        <f t="shared" si="345"/>
        <v/>
      </c>
      <c r="AH220" s="123"/>
      <c r="AI220" s="161"/>
      <c r="AJ220" s="162"/>
      <c r="AK220" s="162"/>
      <c r="AL220" s="163"/>
      <c r="AM220" s="253"/>
      <c r="AN220" s="253"/>
      <c r="AO220" s="253"/>
    </row>
    <row r="221" spans="1:41" ht="92.25" customHeight="1" x14ac:dyDescent="0.2">
      <c r="A221" s="251">
        <v>36</v>
      </c>
      <c r="B221" s="253" t="s">
        <v>510</v>
      </c>
      <c r="C221" s="253" t="s">
        <v>128</v>
      </c>
      <c r="D221" s="291" t="s">
        <v>511</v>
      </c>
      <c r="E221" s="246" t="s">
        <v>512</v>
      </c>
      <c r="F221" s="410" t="s">
        <v>513</v>
      </c>
      <c r="G221" s="253" t="s">
        <v>89</v>
      </c>
      <c r="H221" s="253" t="s">
        <v>116</v>
      </c>
      <c r="I221" s="253" t="s">
        <v>91</v>
      </c>
      <c r="J221" s="253"/>
      <c r="K221" s="275">
        <v>595</v>
      </c>
      <c r="L221" s="276" t="str">
        <f>IF(K221&lt;=0,"",IF(K221&lt;=2,"Muy Baja",IF(K221&lt;=24,"Baja",IF(K221&lt;=500,"Media",IF(K221&lt;=5000,"Alta","Muy Alta")))))</f>
        <v>Alta</v>
      </c>
      <c r="M221" s="277">
        <f>IF(L221="","",IF(L221="Muy Baja",0.2,IF(L221="Baja",0.4,IF(L221="Media",0.6,IF(L221="Alta",0.8,IF(L221="Muy Alta",1,))))))</f>
        <v>0.8</v>
      </c>
      <c r="N221" s="274" t="s">
        <v>396</v>
      </c>
      <c r="O221" s="277" t="str">
        <f>IF(NOT(ISERROR(MATCH(N221,'Tabla Impacto'!$B$222:$B$224,0))),'Tabla Impacto'!$F$224&amp;"Por favor no seleccionar los criterios de impacto(Afectación Económica o presupuestal y Pérdida Reputacional)",N221)</f>
        <v xml:space="preserve">     El riesgo afecta la imagen de la entidad internamente, de conocimiento general, nivel interno, de junta dircetiva y accionistas y/o de provedores</v>
      </c>
      <c r="P221" s="276" t="str">
        <f>IF(OR(O221='Tabla Impacto'!$C$12,O221='Tabla Impacto'!$D$12),"Leve",IF(OR(O221='Tabla Impacto'!$C$13,O221='Tabla Impacto'!$D$13),"Menor",IF(OR(O221='Tabla Impacto'!$C$14,O221='Tabla Impacto'!$D$14),"Moderado",IF(OR(O221='Tabla Impacto'!$C$15,O221='Tabla Impacto'!$D$15),"Mayor",IF(OR(O221='Tabla Impacto'!$C$16,O221='Tabla Impacto'!$D$16),"Catastrófico","")))))</f>
        <v>Menor</v>
      </c>
      <c r="Q221" s="277">
        <f>IF(P221="","",IF(P221="Leve",0.2,IF(P221="Menor",0.4,IF(P221="Moderado",0.6,IF(P221="Mayor",0.8,IF(P221="Catastrófico",1,))))))</f>
        <v>0.4</v>
      </c>
      <c r="R221" s="280" t="str">
        <f>IF(OR(AND(L221="Muy Baja",P221="Leve"),AND(L221="Muy Baja",P221="Menor"),AND(L221="Baja",P221="Leve")),"Bajo",IF(OR(AND(L221="Muy baja",P221="Moderado"),AND(L221="Baja",P221="Menor"),AND(L221="Baja",P221="Moderado"),AND(L221="Media",P221="Leve"),AND(L221="Media",P221="Menor"),AND(L221="Media",P221="Moderado"),AND(L221="Alta",P221="Leve"),AND(L221="Alta",P221="Menor")),"Moderado",IF(OR(AND(L221="Muy Baja",P221="Mayor"),AND(L221="Baja",P221="Mayor"),AND(L221="Media",P221="Mayor"),AND(L221="Alta",P221="Moderado"),AND(L221="Alta",P221="Mayor"),AND(L221="Muy Alta",P221="Leve"),AND(L221="Muy Alta",P221="Menor"),AND(L221="Muy Alta",P221="Moderado"),AND(L221="Muy Alta",P221="Mayor")),"Alto",IF(OR(AND(L221="Muy Baja",P221="Catastrófico"),AND(L221="Baja",P221="Catastrófico"),AND(L221="Media",P221="Catastrófico"),AND(L221="Alta",P221="Catastrófico"),AND(L221="Muy Alta",P221="Catastrófico")),"Extremo",""))))</f>
        <v>Moderado</v>
      </c>
      <c r="S221" s="146">
        <v>1</v>
      </c>
      <c r="T221" s="160" t="s">
        <v>514</v>
      </c>
      <c r="U221" s="117" t="str">
        <f t="shared" ref="U218:U222" si="346">IF(OR(V221="Preventivo",V221="Detectivo"),"Probabilidad",IF(V221="Correctivo","Impacto",""))</f>
        <v>Probabilidad</v>
      </c>
      <c r="V221" s="118" t="s">
        <v>108</v>
      </c>
      <c r="W221" s="118" t="s">
        <v>96</v>
      </c>
      <c r="X221" s="119" t="str">
        <f>IF(AND(V221="Preventivo",W221="Automático"),"50%",IF(AND(V221="Preventivo",W221="Manual"),"40%",IF(AND(V221="Detectivo",W221="Automático"),"40%",IF(AND(V221="Detectivo",W221="Manual"),"30%",IF(AND(V221="Correctivo",W221="Automático"),"35%",IF(AND(V221="Correctivo",W221="Manual"),"25%",""))))))</f>
        <v>30%</v>
      </c>
      <c r="Y221" s="118" t="s">
        <v>97</v>
      </c>
      <c r="Z221" s="118" t="s">
        <v>98</v>
      </c>
      <c r="AA221" s="118" t="s">
        <v>99</v>
      </c>
      <c r="AB221" s="120">
        <f>IFERROR(IF(U221="Probabilidad",(M221-(+M221*X221)),IF(U221="Impacto",M221,"")),"")</f>
        <v>0.56000000000000005</v>
      </c>
      <c r="AC221" s="121" t="str">
        <f>IFERROR(IF(AB221="","",IF(AB221&lt;=0.2,"Muy Baja",IF(AB221&lt;=0.4,"Baja",IF(AB221&lt;=0.6,"Media",IF(AB221&lt;=0.8,"Alta","Muy Alta"))))),"")</f>
        <v>Media</v>
      </c>
      <c r="AD221" s="119">
        <f>+AB221</f>
        <v>0.56000000000000005</v>
      </c>
      <c r="AE221" s="121" t="str">
        <f>IFERROR(IF(AF221="","",IF(AF221&lt;=0.2,"Leve",IF(AF221&lt;=0.4,"Menor",IF(AF221&lt;=0.6,"Moderado",IF(AF221&lt;=0.8,"Mayor","Catastrófico"))))),"")</f>
        <v>Menor</v>
      </c>
      <c r="AF221" s="119">
        <f t="shared" ref="AF221" si="347">IFERROR(IF(U221="Impacto",(Q221-(+Q221*X221)),IF(U221="Probabilidad",Q221,"")),"")</f>
        <v>0.4</v>
      </c>
      <c r="AG221" s="122" t="str">
        <f>IFERROR(IF(OR(AND(AC221="Muy Baja",AE221="Leve"),AND(AC221="Muy Baja",AE221="Menor"),AND(AC221="Baja",AE221="Leve")),"Bajo",IF(OR(AND(AC221="Muy baja",AE221="Moderado"),AND(AC221="Baja",AE221="Menor"),AND(AC221="Baja",AE221="Moderado"),AND(AC221="Media",AE221="Leve"),AND(AC221="Media",AE221="Menor"),AND(AC221="Media",AE221="Moderado"),AND(AC221="Alta",AE221="Leve"),AND(AC221="Alta",AE221="Menor")),"Moderado",IF(OR(AND(AC221="Muy Baja",AE221="Mayor"),AND(AC221="Baja",AE221="Mayor"),AND(AC221="Media",AE221="Mayor"),AND(AC221="Alta",AE221="Moderado"),AND(AC221="Alta",AE221="Mayor"),AND(AC221="Muy Alta",AE221="Leve"),AND(AC221="Muy Alta",AE221="Menor"),AND(AC221="Muy Alta",AE221="Moderado"),AND(AC221="Muy Alta",AE221="Mayor")),"Alto",IF(OR(AND(AC221="Muy Baja",AE221="Catastrófico"),AND(AC221="Baja",AE221="Catastrófico"),AND(AC221="Media",AE221="Catastrófico"),AND(AC221="Alta",AE221="Catastrófico"),AND(AC221="Muy Alta",AE221="Catastrófico")),"Extremo","")))),"")</f>
        <v>Moderado</v>
      </c>
      <c r="AH221" s="123" t="s">
        <v>110</v>
      </c>
      <c r="AI221" s="114" t="s">
        <v>515</v>
      </c>
      <c r="AJ221" s="124" t="s">
        <v>516</v>
      </c>
      <c r="AK221" s="192" t="s">
        <v>517</v>
      </c>
      <c r="AL221" s="176" t="s">
        <v>459</v>
      </c>
      <c r="AM221" s="246" t="s">
        <v>518</v>
      </c>
      <c r="AN221" s="246" t="s">
        <v>519</v>
      </c>
      <c r="AO221" s="246" t="s">
        <v>520</v>
      </c>
    </row>
    <row r="222" spans="1:41" ht="92.25" customHeight="1" x14ac:dyDescent="0.2">
      <c r="A222" s="251"/>
      <c r="B222" s="253"/>
      <c r="C222" s="253"/>
      <c r="D222" s="259"/>
      <c r="E222" s="250"/>
      <c r="F222" s="411"/>
      <c r="G222" s="253"/>
      <c r="H222" s="253"/>
      <c r="I222" s="253"/>
      <c r="J222" s="253"/>
      <c r="K222" s="275"/>
      <c r="L222" s="276"/>
      <c r="M222" s="277"/>
      <c r="N222" s="274"/>
      <c r="O222" s="277">
        <f>IF(NOT(ISERROR(MATCH(N222,_xlfn.ANCHORARRAY(F233),0))),M235&amp;"Por favor no seleccionar los criterios de impacto",N222)</f>
        <v>0</v>
      </c>
      <c r="P222" s="276"/>
      <c r="Q222" s="277"/>
      <c r="R222" s="280"/>
      <c r="S222" s="146">
        <v>2</v>
      </c>
      <c r="T222" s="160" t="s">
        <v>521</v>
      </c>
      <c r="U222" s="117" t="str">
        <f t="shared" si="346"/>
        <v>Probabilidad</v>
      </c>
      <c r="V222" s="118" t="s">
        <v>108</v>
      </c>
      <c r="W222" s="118" t="s">
        <v>96</v>
      </c>
      <c r="X222" s="119" t="str">
        <f t="shared" ref="X222" si="348">IF(AND(V222="Preventivo",W222="Automático"),"50%",IF(AND(V222="Preventivo",W222="Manual"),"40%",IF(AND(V222="Detectivo",W222="Automático"),"40%",IF(AND(V222="Detectivo",W222="Manual"),"30%",IF(AND(V222="Correctivo",W222="Automático"),"35%",IF(AND(V222="Correctivo",W222="Manual"),"25%",""))))))</f>
        <v>30%</v>
      </c>
      <c r="Y222" s="118" t="s">
        <v>97</v>
      </c>
      <c r="Z222" s="118" t="s">
        <v>366</v>
      </c>
      <c r="AA222" s="118" t="s">
        <v>99</v>
      </c>
      <c r="AB222" s="120">
        <f>IFERROR(IF(AND(U221="Probabilidad",U222="Probabilidad"),(AD221-(+AD221*X222)),IF(U222="Probabilidad",(M221-(+M221*X222)),IF(U222="Impacto",AD221,""))),"")</f>
        <v>0.39200000000000002</v>
      </c>
      <c r="AC222" s="121" t="str">
        <f t="shared" si="58"/>
        <v>Baja</v>
      </c>
      <c r="AD222" s="119">
        <f t="shared" ref="AD222:AD226" si="349">+AB222</f>
        <v>0.39200000000000002</v>
      </c>
      <c r="AE222" s="121" t="str">
        <f t="shared" si="60"/>
        <v>Menor</v>
      </c>
      <c r="AF222" s="119">
        <f t="shared" ref="AF222" si="350">IFERROR(IF(AND(U221="Impacto",U222="Impacto"),(AF221-(+AF221*X222)),IF(U222="Impacto",($Q$10-(+$Q$10*X222)),IF(U222="Probabilidad",AF221,""))),"")</f>
        <v>0.4</v>
      </c>
      <c r="AG222" s="122" t="str">
        <f t="shared" ref="AG222:AG223" si="351">IFERROR(IF(OR(AND(AC222="Muy Baja",AE222="Leve"),AND(AC222="Muy Baja",AE222="Menor"),AND(AC222="Baja",AE222="Leve")),"Bajo",IF(OR(AND(AC222="Muy baja",AE222="Moderado"),AND(AC222="Baja",AE222="Menor"),AND(AC222="Baja",AE222="Moderado"),AND(AC222="Media",AE222="Leve"),AND(AC222="Media",AE222="Menor"),AND(AC222="Media",AE222="Moderado"),AND(AC222="Alta",AE222="Leve"),AND(AC222="Alta",AE222="Menor")),"Moderado",IF(OR(AND(AC222="Muy Baja",AE222="Mayor"),AND(AC222="Baja",AE222="Mayor"),AND(AC222="Media",AE222="Mayor"),AND(AC222="Alta",AE222="Moderado"),AND(AC222="Alta",AE222="Mayor"),AND(AC222="Muy Alta",AE222="Leve"),AND(AC222="Muy Alta",AE222="Menor"),AND(AC222="Muy Alta",AE222="Moderado"),AND(AC222="Muy Alta",AE222="Mayor")),"Alto",IF(OR(AND(AC222="Muy Baja",AE222="Catastrófico"),AND(AC222="Baja",AE222="Catastrófico"),AND(AC222="Media",AE222="Catastrófico"),AND(AC222="Alta",AE222="Catastrófico"),AND(AC222="Muy Alta",AE222="Catastrófico")),"Extremo","")))),"")</f>
        <v>Moderado</v>
      </c>
      <c r="AH222" s="123" t="s">
        <v>110</v>
      </c>
      <c r="AI222" s="114" t="s">
        <v>522</v>
      </c>
      <c r="AJ222" s="114" t="s">
        <v>523</v>
      </c>
      <c r="AK222" s="193" t="s">
        <v>524</v>
      </c>
      <c r="AL222" s="125" t="s">
        <v>525</v>
      </c>
      <c r="AM222" s="250"/>
      <c r="AN222" s="250"/>
      <c r="AO222" s="250"/>
    </row>
    <row r="223" spans="1:41" ht="8.25" customHeight="1" x14ac:dyDescent="0.2">
      <c r="A223" s="251"/>
      <c r="B223" s="253"/>
      <c r="C223" s="253"/>
      <c r="D223" s="259"/>
      <c r="E223" s="250"/>
      <c r="F223" s="411"/>
      <c r="G223" s="253"/>
      <c r="H223" s="253"/>
      <c r="I223" s="253"/>
      <c r="J223" s="253"/>
      <c r="K223" s="275"/>
      <c r="L223" s="276"/>
      <c r="M223" s="277"/>
      <c r="N223" s="274"/>
      <c r="O223" s="277">
        <f>IF(NOT(ISERROR(MATCH(N223,_xlfn.ANCHORARRAY(F234),0))),M236&amp;"Por favor no seleccionar los criterios de impacto",N223)</f>
        <v>0</v>
      </c>
      <c r="P223" s="276"/>
      <c r="Q223" s="277"/>
      <c r="R223" s="280"/>
      <c r="S223" s="146">
        <v>3</v>
      </c>
      <c r="T223" s="116"/>
      <c r="U223" s="117" t="str">
        <f>IF(OR(V223="Preventivo",V223="Detectivo"),"Probabilidad",IF(V223="Correctivo","Impacto",""))</f>
        <v/>
      </c>
      <c r="V223" s="118"/>
      <c r="W223" s="118"/>
      <c r="X223" s="119" t="str">
        <f t="shared" ref="X223:X226" si="352">IF(AND(V223="Preventivo",W223="Automático"),"50%",IF(AND(V223="Preventivo",W223="Manual"),"40%",IF(AND(V223="Detectivo",W223="Automático"),"40%",IF(AND(V223="Detectivo",W223="Manual"),"30%",IF(AND(V223="Correctivo",W223="Automático"),"35%",IF(AND(V223="Correctivo",W223="Manual"),"25%",""))))))</f>
        <v/>
      </c>
      <c r="Y223" s="118"/>
      <c r="Z223" s="118"/>
      <c r="AA223" s="118"/>
      <c r="AB223" s="120" t="str">
        <f>IFERROR(IF(AND(U222="Probabilidad",U223="Probabilidad"),(AD222-(+AD222*X223)),IF(AND(U222="Impacto",U223="Probabilidad"),(AD221-(+AD221*X223)),IF(U223="Impacto",AD222,""))),"")</f>
        <v/>
      </c>
      <c r="AC223" s="121" t="str">
        <f t="shared" si="58"/>
        <v/>
      </c>
      <c r="AD223" s="119" t="str">
        <f t="shared" si="349"/>
        <v/>
      </c>
      <c r="AE223" s="121" t="str">
        <f t="shared" si="60"/>
        <v/>
      </c>
      <c r="AF223" s="119" t="str">
        <f t="shared" ref="AF223" si="353">IFERROR(IF(AND(U222="Impacto",U223="Impacto"),(AF222-(+AF222*X223)),IF(AND(U222="Probabilidad",U223="Impacto"),(AF221-(+AF221*X223)),IF(U223="Probabilidad",AF222,""))),"")</f>
        <v/>
      </c>
      <c r="AG223" s="122" t="str">
        <f t="shared" si="351"/>
        <v/>
      </c>
      <c r="AH223" s="123"/>
      <c r="AI223" s="114"/>
      <c r="AJ223" s="124"/>
      <c r="AK223" s="124"/>
      <c r="AL223" s="125"/>
      <c r="AM223" s="250"/>
      <c r="AN223" s="250"/>
      <c r="AO223" s="250"/>
    </row>
    <row r="224" spans="1:41" ht="8.25" customHeight="1" x14ac:dyDescent="0.2">
      <c r="A224" s="251"/>
      <c r="B224" s="253"/>
      <c r="C224" s="253"/>
      <c r="D224" s="259"/>
      <c r="E224" s="250"/>
      <c r="F224" s="411"/>
      <c r="G224" s="253"/>
      <c r="H224" s="253"/>
      <c r="I224" s="253"/>
      <c r="J224" s="253"/>
      <c r="K224" s="275"/>
      <c r="L224" s="276"/>
      <c r="M224" s="277"/>
      <c r="N224" s="274"/>
      <c r="O224" s="277">
        <f>IF(NOT(ISERROR(MATCH(N224,_xlfn.ANCHORARRAY(F235),0))),M237&amp;"Por favor no seleccionar los criterios de impacto",N224)</f>
        <v>0</v>
      </c>
      <c r="P224" s="276"/>
      <c r="Q224" s="277"/>
      <c r="R224" s="280"/>
      <c r="S224" s="146">
        <v>4</v>
      </c>
      <c r="T224" s="115"/>
      <c r="U224" s="117" t="str">
        <f t="shared" ref="U224:U228" si="354">IF(OR(V224="Preventivo",V224="Detectivo"),"Probabilidad",IF(V224="Correctivo","Impacto",""))</f>
        <v/>
      </c>
      <c r="V224" s="118"/>
      <c r="W224" s="118"/>
      <c r="X224" s="119" t="str">
        <f t="shared" si="352"/>
        <v/>
      </c>
      <c r="Y224" s="118"/>
      <c r="Z224" s="118"/>
      <c r="AA224" s="118"/>
      <c r="AB224" s="120" t="str">
        <f t="shared" ref="AB224:AB226" si="355">IFERROR(IF(AND(U223="Probabilidad",U224="Probabilidad"),(AD223-(+AD223*X224)),IF(AND(U223="Impacto",U224="Probabilidad"),(AD222-(+AD222*X224)),IF(U224="Impacto",AD223,""))),"")</f>
        <v/>
      </c>
      <c r="AC224" s="121" t="str">
        <f t="shared" si="58"/>
        <v/>
      </c>
      <c r="AD224" s="119" t="str">
        <f t="shared" si="349"/>
        <v/>
      </c>
      <c r="AE224" s="121" t="str">
        <f t="shared" si="60"/>
        <v/>
      </c>
      <c r="AF224" s="119" t="str">
        <f t="shared" si="308"/>
        <v/>
      </c>
      <c r="AG224" s="122" t="str">
        <f>IFERROR(IF(OR(AND(AC224="Muy Baja",AE224="Leve"),AND(AC224="Muy Baja",AE224="Menor"),AND(AC224="Baja",AE224="Leve")),"Bajo",IF(OR(AND(AC224="Muy baja",AE224="Moderado"),AND(AC224="Baja",AE224="Menor"),AND(AC224="Baja",AE224="Moderado"),AND(AC224="Media",AE224="Leve"),AND(AC224="Media",AE224="Menor"),AND(AC224="Media",AE224="Moderado"),AND(AC224="Alta",AE224="Leve"),AND(AC224="Alta",AE224="Menor")),"Moderado",IF(OR(AND(AC224="Muy Baja",AE224="Mayor"),AND(AC224="Baja",AE224="Mayor"),AND(AC224="Media",AE224="Mayor"),AND(AC224="Alta",AE224="Moderado"),AND(AC224="Alta",AE224="Mayor"),AND(AC224="Muy Alta",AE224="Leve"),AND(AC224="Muy Alta",AE224="Menor"),AND(AC224="Muy Alta",AE224="Moderado"),AND(AC224="Muy Alta",AE224="Mayor")),"Alto",IF(OR(AND(AC224="Muy Baja",AE224="Catastrófico"),AND(AC224="Baja",AE224="Catastrófico"),AND(AC224="Media",AE224="Catastrófico"),AND(AC224="Alta",AE224="Catastrófico"),AND(AC224="Muy Alta",AE224="Catastrófico")),"Extremo","")))),"")</f>
        <v/>
      </c>
      <c r="AH224" s="123"/>
      <c r="AI224" s="114"/>
      <c r="AJ224" s="124"/>
      <c r="AK224" s="124"/>
      <c r="AL224" s="125"/>
      <c r="AM224" s="250"/>
      <c r="AN224" s="250"/>
      <c r="AO224" s="250"/>
    </row>
    <row r="225" spans="1:41" ht="8.25" customHeight="1" x14ac:dyDescent="0.2">
      <c r="A225" s="251"/>
      <c r="B225" s="253"/>
      <c r="C225" s="253"/>
      <c r="D225" s="259"/>
      <c r="E225" s="250"/>
      <c r="F225" s="411"/>
      <c r="G225" s="253"/>
      <c r="H225" s="253"/>
      <c r="I225" s="253"/>
      <c r="J225" s="253"/>
      <c r="K225" s="275"/>
      <c r="L225" s="276"/>
      <c r="M225" s="277"/>
      <c r="N225" s="274"/>
      <c r="O225" s="277">
        <f>IF(NOT(ISERROR(MATCH(N225,_xlfn.ANCHORARRAY(F236),0))),M238&amp;"Por favor no seleccionar los criterios de impacto",N225)</f>
        <v>0</v>
      </c>
      <c r="P225" s="276"/>
      <c r="Q225" s="277"/>
      <c r="R225" s="280"/>
      <c r="S225" s="146">
        <v>5</v>
      </c>
      <c r="T225" s="115"/>
      <c r="U225" s="117" t="str">
        <f t="shared" si="354"/>
        <v/>
      </c>
      <c r="V225" s="118"/>
      <c r="W225" s="118"/>
      <c r="X225" s="119" t="str">
        <f t="shared" si="352"/>
        <v/>
      </c>
      <c r="Y225" s="118"/>
      <c r="Z225" s="118"/>
      <c r="AA225" s="118"/>
      <c r="AB225" s="120" t="str">
        <f t="shared" si="355"/>
        <v/>
      </c>
      <c r="AC225" s="121" t="str">
        <f t="shared" si="58"/>
        <v/>
      </c>
      <c r="AD225" s="119" t="str">
        <f t="shared" si="349"/>
        <v/>
      </c>
      <c r="AE225" s="121" t="str">
        <f t="shared" si="60"/>
        <v/>
      </c>
      <c r="AF225" s="119" t="str">
        <f t="shared" si="308"/>
        <v/>
      </c>
      <c r="AG225" s="122" t="str">
        <f t="shared" ref="AG225:AG226" si="356">IFERROR(IF(OR(AND(AC225="Muy Baja",AE225="Leve"),AND(AC225="Muy Baja",AE225="Menor"),AND(AC225="Baja",AE225="Leve")),"Bajo",IF(OR(AND(AC225="Muy baja",AE225="Moderado"),AND(AC225="Baja",AE225="Menor"),AND(AC225="Baja",AE225="Moderado"),AND(AC225="Media",AE225="Leve"),AND(AC225="Media",AE225="Menor"),AND(AC225="Media",AE225="Moderado"),AND(AC225="Alta",AE225="Leve"),AND(AC225="Alta",AE225="Menor")),"Moderado",IF(OR(AND(AC225="Muy Baja",AE225="Mayor"),AND(AC225="Baja",AE225="Mayor"),AND(AC225="Media",AE225="Mayor"),AND(AC225="Alta",AE225="Moderado"),AND(AC225="Alta",AE225="Mayor"),AND(AC225="Muy Alta",AE225="Leve"),AND(AC225="Muy Alta",AE225="Menor"),AND(AC225="Muy Alta",AE225="Moderado"),AND(AC225="Muy Alta",AE225="Mayor")),"Alto",IF(OR(AND(AC225="Muy Baja",AE225="Catastrófico"),AND(AC225="Baja",AE225="Catastrófico"),AND(AC225="Media",AE225="Catastrófico"),AND(AC225="Alta",AE225="Catastrófico"),AND(AC225="Muy Alta",AE225="Catastrófico")),"Extremo","")))),"")</f>
        <v/>
      </c>
      <c r="AH225" s="123"/>
      <c r="AI225" s="114"/>
      <c r="AJ225" s="124"/>
      <c r="AK225" s="124"/>
      <c r="AL225" s="125"/>
      <c r="AM225" s="250"/>
      <c r="AN225" s="250"/>
      <c r="AO225" s="250"/>
    </row>
    <row r="226" spans="1:41" ht="8.25" customHeight="1" x14ac:dyDescent="0.2">
      <c r="A226" s="251"/>
      <c r="B226" s="253"/>
      <c r="C226" s="253"/>
      <c r="D226" s="260"/>
      <c r="E226" s="247"/>
      <c r="F226" s="412"/>
      <c r="G226" s="253"/>
      <c r="H226" s="253"/>
      <c r="I226" s="253"/>
      <c r="J226" s="253"/>
      <c r="K226" s="275"/>
      <c r="L226" s="276"/>
      <c r="M226" s="277"/>
      <c r="N226" s="274"/>
      <c r="O226" s="277">
        <f>IF(NOT(ISERROR(MATCH(N226,_xlfn.ANCHORARRAY(F237),0))),M239&amp;"Por favor no seleccionar los criterios de impacto",N226)</f>
        <v>0</v>
      </c>
      <c r="P226" s="276"/>
      <c r="Q226" s="277"/>
      <c r="R226" s="280"/>
      <c r="S226" s="146">
        <v>6</v>
      </c>
      <c r="T226" s="115"/>
      <c r="U226" s="117" t="str">
        <f t="shared" si="354"/>
        <v/>
      </c>
      <c r="V226" s="118"/>
      <c r="W226" s="118"/>
      <c r="X226" s="119" t="str">
        <f t="shared" si="352"/>
        <v/>
      </c>
      <c r="Y226" s="118"/>
      <c r="Z226" s="118"/>
      <c r="AA226" s="118"/>
      <c r="AB226" s="120" t="str">
        <f t="shared" si="355"/>
        <v/>
      </c>
      <c r="AC226" s="121" t="str">
        <f t="shared" si="58"/>
        <v/>
      </c>
      <c r="AD226" s="119" t="str">
        <f t="shared" si="349"/>
        <v/>
      </c>
      <c r="AE226" s="121" t="str">
        <f t="shared" si="60"/>
        <v/>
      </c>
      <c r="AF226" s="119" t="str">
        <f t="shared" si="308"/>
        <v/>
      </c>
      <c r="AG226" s="122" t="str">
        <f t="shared" si="356"/>
        <v/>
      </c>
      <c r="AH226" s="123"/>
      <c r="AI226" s="114"/>
      <c r="AJ226" s="124"/>
      <c r="AK226" s="124"/>
      <c r="AL226" s="125"/>
      <c r="AM226" s="247"/>
      <c r="AN226" s="247"/>
      <c r="AO226" s="247"/>
    </row>
    <row r="227" spans="1:41" ht="85.5" customHeight="1" x14ac:dyDescent="0.2">
      <c r="A227" s="251">
        <v>37</v>
      </c>
      <c r="B227" s="253" t="s">
        <v>510</v>
      </c>
      <c r="C227" s="253" t="s">
        <v>128</v>
      </c>
      <c r="D227" s="253" t="s">
        <v>526</v>
      </c>
      <c r="E227" s="246" t="s">
        <v>527</v>
      </c>
      <c r="F227" s="410" t="s">
        <v>528</v>
      </c>
      <c r="G227" s="253" t="s">
        <v>89</v>
      </c>
      <c r="H227" s="253" t="s">
        <v>116</v>
      </c>
      <c r="I227" s="253" t="s">
        <v>91</v>
      </c>
      <c r="J227" s="253"/>
      <c r="K227" s="275">
        <v>120</v>
      </c>
      <c r="L227" s="276" t="str">
        <f>IF(K227&lt;=0,"",IF(K227&lt;=2,"Muy Baja",IF(K227&lt;=24,"Baja",IF(K227&lt;=500,"Media",IF(K227&lt;=5000,"Alta","Muy Alta")))))</f>
        <v>Media</v>
      </c>
      <c r="M227" s="277">
        <f>IF(L227="","",IF(L227="Muy Baja",0.2,IF(L227="Baja",0.4,IF(L227="Media",0.6,IF(L227="Alta",0.8,IF(L227="Muy Alta",1,))))))</f>
        <v>0.6</v>
      </c>
      <c r="N227" s="274" t="s">
        <v>93</v>
      </c>
      <c r="O227" s="277" t="str">
        <f>IF(NOT(ISERROR(MATCH(N227,'Tabla Impacto'!$B$222:$B$224,0))),'Tabla Impacto'!$F$224&amp;"Por favor no seleccionar los criterios de impacto(Afectación Económica o presupuestal y Pérdida Reputacional)",N227)</f>
        <v xml:space="preserve">     El riesgo afecta la imagen de la entidad con algunos usuarios de relevancia frente al logro de los objetivos</v>
      </c>
      <c r="P227" s="276" t="str">
        <f>IF(OR(O227='Tabla Impacto'!$C$12,O227='Tabla Impacto'!$D$12),"Leve",IF(OR(O227='Tabla Impacto'!$C$13,O227='Tabla Impacto'!$D$13),"Menor",IF(OR(O227='Tabla Impacto'!$C$14,O227='Tabla Impacto'!$D$14),"Moderado",IF(OR(O227='Tabla Impacto'!$C$15,O227='Tabla Impacto'!$D$15),"Mayor",IF(OR(O227='Tabla Impacto'!$C$16,O227='Tabla Impacto'!$D$16),"Catastrófico","")))))</f>
        <v>Moderado</v>
      </c>
      <c r="Q227" s="277">
        <f>IF(P227="","",IF(P227="Leve",0.2,IF(P227="Menor",0.4,IF(P227="Moderado",0.6,IF(P227="Mayor",0.8,IF(P227="Catastrófico",1,))))))</f>
        <v>0.6</v>
      </c>
      <c r="R227" s="280" t="str">
        <f>IF(OR(AND(L227="Muy Baja",P227="Leve"),AND(L227="Muy Baja",P227="Menor"),AND(L227="Baja",P227="Leve")),"Bajo",IF(OR(AND(L227="Muy baja",P227="Moderado"),AND(L227="Baja",P227="Menor"),AND(L227="Baja",P227="Moderado"),AND(L227="Media",P227="Leve"),AND(L227="Media",P227="Menor"),AND(L227="Media",P227="Moderado"),AND(L227="Alta",P227="Leve"),AND(L227="Alta",P227="Menor")),"Moderado",IF(OR(AND(L227="Muy Baja",P227="Mayor"),AND(L227="Baja",P227="Mayor"),AND(L227="Media",P227="Mayor"),AND(L227="Alta",P227="Moderado"),AND(L227="Alta",P227="Mayor"),AND(L227="Muy Alta",P227="Leve"),AND(L227="Muy Alta",P227="Menor"),AND(L227="Muy Alta",P227="Moderado"),AND(L227="Muy Alta",P227="Mayor")),"Alto",IF(OR(AND(L227="Muy Baja",P227="Catastrófico"),AND(L227="Baja",P227="Catastrófico"),AND(L227="Media",P227="Catastrófico"),AND(L227="Alta",P227="Catastrófico"),AND(L227="Muy Alta",P227="Catastrófico")),"Extremo",""))))</f>
        <v>Moderado</v>
      </c>
      <c r="S227" s="146">
        <v>1</v>
      </c>
      <c r="T227" s="189" t="s">
        <v>529</v>
      </c>
      <c r="U227" s="117" t="str">
        <f t="shared" si="354"/>
        <v>Probabilidad</v>
      </c>
      <c r="V227" s="118" t="s">
        <v>95</v>
      </c>
      <c r="W227" s="118" t="s">
        <v>96</v>
      </c>
      <c r="X227" s="119" t="str">
        <f>IF(AND(V227="Preventivo",W227="Automático"),"50%",IF(AND(V227="Preventivo",W227="Manual"),"40%",IF(AND(V227="Detectivo",W227="Automático"),"40%",IF(AND(V227="Detectivo",W227="Manual"),"30%",IF(AND(V227="Correctivo",W227="Automático"),"35%",IF(AND(V227="Correctivo",W227="Manual"),"25%",""))))))</f>
        <v>40%</v>
      </c>
      <c r="Y227" s="191" t="s">
        <v>97</v>
      </c>
      <c r="Z227" s="118" t="s">
        <v>98</v>
      </c>
      <c r="AA227" s="118" t="s">
        <v>99</v>
      </c>
      <c r="AB227" s="120">
        <f>IFERROR(IF(U227="Probabilidad",(M227-(+M227*X227)),IF(U227="Impacto",M227,"")),"")</f>
        <v>0.36</v>
      </c>
      <c r="AC227" s="121" t="str">
        <f>IFERROR(IF(AB227="","",IF(AB227&lt;=0.2,"Muy Baja",IF(AB227&lt;=0.4,"Baja",IF(AB227&lt;=0.6,"Media",IF(AB227&lt;=0.8,"Alta","Muy Alta"))))),"")</f>
        <v>Baja</v>
      </c>
      <c r="AD227" s="119">
        <f>+AB227</f>
        <v>0.36</v>
      </c>
      <c r="AE227" s="121" t="str">
        <f>IFERROR(IF(AF227="","",IF(AF227&lt;=0.2,"Leve",IF(AF227&lt;=0.4,"Menor",IF(AF227&lt;=0.6,"Moderado",IF(AF227&lt;=0.8,"Mayor","Catastrófico"))))),"")</f>
        <v>Moderado</v>
      </c>
      <c r="AF227" s="119">
        <f t="shared" ref="AF227" si="357">IFERROR(IF(U227="Impacto",(Q227-(+Q227*X227)),IF(U227="Probabilidad",Q227,"")),"")</f>
        <v>0.6</v>
      </c>
      <c r="AG227" s="122" t="str">
        <f>IFERROR(IF(OR(AND(AC227="Muy Baja",AE227="Leve"),AND(AC227="Muy Baja",AE227="Menor"),AND(AC227="Baja",AE227="Leve")),"Bajo",IF(OR(AND(AC227="Muy baja",AE227="Moderado"),AND(AC227="Baja",AE227="Menor"),AND(AC227="Baja",AE227="Moderado"),AND(AC227="Media",AE227="Leve"),AND(AC227="Media",AE227="Menor"),AND(AC227="Media",AE227="Moderado"),AND(AC227="Alta",AE227="Leve"),AND(AC227="Alta",AE227="Menor")),"Moderado",IF(OR(AND(AC227="Muy Baja",AE227="Mayor"),AND(AC227="Baja",AE227="Mayor"),AND(AC227="Media",AE227="Mayor"),AND(AC227="Alta",AE227="Moderado"),AND(AC227="Alta",AE227="Mayor"),AND(AC227="Muy Alta",AE227="Leve"),AND(AC227="Muy Alta",AE227="Menor"),AND(AC227="Muy Alta",AE227="Moderado"),AND(AC227="Muy Alta",AE227="Mayor")),"Alto",IF(OR(AND(AC227="Muy Baja",AE227="Catastrófico"),AND(AC227="Baja",AE227="Catastrófico"),AND(AC227="Media",AE227="Catastrófico"),AND(AC227="Alta",AE227="Catastrófico"),AND(AC227="Muy Alta",AE227="Catastrófico")),"Extremo","")))),"")</f>
        <v>Moderado</v>
      </c>
      <c r="AH227" s="123" t="s">
        <v>110</v>
      </c>
      <c r="AI227" s="114" t="s">
        <v>530</v>
      </c>
      <c r="AJ227" s="114" t="s">
        <v>520</v>
      </c>
      <c r="AK227" s="192" t="s">
        <v>531</v>
      </c>
      <c r="AL227" s="125" t="s">
        <v>525</v>
      </c>
      <c r="AM227" s="246" t="s">
        <v>532</v>
      </c>
      <c r="AN227" s="246" t="s">
        <v>533</v>
      </c>
      <c r="AO227" s="246" t="s">
        <v>520</v>
      </c>
    </row>
    <row r="228" spans="1:41" ht="85.5" customHeight="1" x14ac:dyDescent="0.2">
      <c r="A228" s="251"/>
      <c r="B228" s="253"/>
      <c r="C228" s="253"/>
      <c r="D228" s="253"/>
      <c r="E228" s="250"/>
      <c r="F228" s="411"/>
      <c r="G228" s="253"/>
      <c r="H228" s="253"/>
      <c r="I228" s="253"/>
      <c r="J228" s="253"/>
      <c r="K228" s="275"/>
      <c r="L228" s="276"/>
      <c r="M228" s="277"/>
      <c r="N228" s="274"/>
      <c r="O228" s="277">
        <f>IF(NOT(ISERROR(MATCH(N228,_xlfn.ANCHORARRAY(F239),0))),M241&amp;"Por favor no seleccionar los criterios de impacto",N228)</f>
        <v>0</v>
      </c>
      <c r="P228" s="276"/>
      <c r="Q228" s="277"/>
      <c r="R228" s="280"/>
      <c r="S228" s="146">
        <v>2</v>
      </c>
      <c r="T228" s="160" t="s">
        <v>534</v>
      </c>
      <c r="U228" s="117" t="str">
        <f t="shared" si="354"/>
        <v>Probabilidad</v>
      </c>
      <c r="V228" s="118" t="s">
        <v>108</v>
      </c>
      <c r="W228" s="118" t="s">
        <v>96</v>
      </c>
      <c r="X228" s="119" t="str">
        <f t="shared" ref="X228" si="358">IF(AND(V228="Preventivo",W228="Automático"),"50%",IF(AND(V228="Preventivo",W228="Manual"),"40%",IF(AND(V228="Detectivo",W228="Automático"),"40%",IF(AND(V228="Detectivo",W228="Manual"),"30%",IF(AND(V228="Correctivo",W228="Automático"),"35%",IF(AND(V228="Correctivo",W228="Manual"),"25%",""))))))</f>
        <v>30%</v>
      </c>
      <c r="Y228" s="191" t="s">
        <v>97</v>
      </c>
      <c r="Z228" s="118" t="s">
        <v>98</v>
      </c>
      <c r="AA228" s="118" t="s">
        <v>99</v>
      </c>
      <c r="AB228" s="120">
        <f>IFERROR(IF(AND(U227="Probabilidad",U228="Probabilidad"),(AD227-(+AD227*X228)),IF(U228="Probabilidad",(M227-(+M227*X228)),IF(U228="Impacto",AD227,""))),"")</f>
        <v>0.252</v>
      </c>
      <c r="AC228" s="121" t="str">
        <f t="shared" si="58"/>
        <v>Baja</v>
      </c>
      <c r="AD228" s="119">
        <f t="shared" ref="AD228:AD232" si="359">+AB228</f>
        <v>0.252</v>
      </c>
      <c r="AE228" s="121" t="str">
        <f t="shared" si="60"/>
        <v>Moderado</v>
      </c>
      <c r="AF228" s="119">
        <f t="shared" ref="AF228" si="360">IFERROR(IF(AND(U227="Impacto",U228="Impacto"),(AF227-(+AF227*X228)),IF(U228="Impacto",($Q$10-(+$Q$10*X228)),IF(U228="Probabilidad",AF227,""))),"")</f>
        <v>0.6</v>
      </c>
      <c r="AG228" s="122" t="str">
        <f t="shared" ref="AG228:AG229" si="361">IFERROR(IF(OR(AND(AC228="Muy Baja",AE228="Leve"),AND(AC228="Muy Baja",AE228="Menor"),AND(AC228="Baja",AE228="Leve")),"Bajo",IF(OR(AND(AC228="Muy baja",AE228="Moderado"),AND(AC228="Baja",AE228="Menor"),AND(AC228="Baja",AE228="Moderado"),AND(AC228="Media",AE228="Leve"),AND(AC228="Media",AE228="Menor"),AND(AC228="Media",AE228="Moderado"),AND(AC228="Alta",AE228="Leve"),AND(AC228="Alta",AE228="Menor")),"Moderado",IF(OR(AND(AC228="Muy Baja",AE228="Mayor"),AND(AC228="Baja",AE228="Mayor"),AND(AC228="Media",AE228="Mayor"),AND(AC228="Alta",AE228="Moderado"),AND(AC228="Alta",AE228="Mayor"),AND(AC228="Muy Alta",AE228="Leve"),AND(AC228="Muy Alta",AE228="Menor"),AND(AC228="Muy Alta",AE228="Moderado"),AND(AC228="Muy Alta",AE228="Mayor")),"Alto",IF(OR(AND(AC228="Muy Baja",AE228="Catastrófico"),AND(AC228="Baja",AE228="Catastrófico"),AND(AC228="Media",AE228="Catastrófico"),AND(AC228="Alta",AE228="Catastrófico"),AND(AC228="Muy Alta",AE228="Catastrófico")),"Extremo","")))),"")</f>
        <v>Moderado</v>
      </c>
      <c r="AH228" s="123" t="s">
        <v>110</v>
      </c>
      <c r="AI228" s="114" t="s">
        <v>535</v>
      </c>
      <c r="AJ228" s="114" t="s">
        <v>520</v>
      </c>
      <c r="AK228" s="192" t="s">
        <v>536</v>
      </c>
      <c r="AL228" s="125" t="s">
        <v>525</v>
      </c>
      <c r="AM228" s="250"/>
      <c r="AN228" s="250"/>
      <c r="AO228" s="250"/>
    </row>
    <row r="229" spans="1:41" ht="9.75" customHeight="1" x14ac:dyDescent="0.2">
      <c r="A229" s="251"/>
      <c r="B229" s="253"/>
      <c r="C229" s="253"/>
      <c r="D229" s="253"/>
      <c r="E229" s="250"/>
      <c r="F229" s="411"/>
      <c r="G229" s="253"/>
      <c r="H229" s="253"/>
      <c r="I229" s="253"/>
      <c r="J229" s="253"/>
      <c r="K229" s="275"/>
      <c r="L229" s="276"/>
      <c r="M229" s="277"/>
      <c r="N229" s="274"/>
      <c r="O229" s="277">
        <f>IF(NOT(ISERROR(MATCH(N229,_xlfn.ANCHORARRAY(F240),0))),M242&amp;"Por favor no seleccionar los criterios de impacto",N229)</f>
        <v>0</v>
      </c>
      <c r="P229" s="276"/>
      <c r="Q229" s="277"/>
      <c r="R229" s="280"/>
      <c r="S229" s="146">
        <v>3</v>
      </c>
      <c r="T229" s="115"/>
      <c r="U229" s="117" t="str">
        <f>IF(OR(V229="Preventivo",V229="Detectivo"),"Probabilidad",IF(V229="Correctivo","Impacto",""))</f>
        <v/>
      </c>
      <c r="V229" s="118"/>
      <c r="W229" s="118"/>
      <c r="X229" s="119" t="str">
        <f t="shared" ref="X229:X232" si="362">IF(AND(V229="Preventivo",W229="Automático"),"50%",IF(AND(V229="Preventivo",W229="Manual"),"40%",IF(AND(V229="Detectivo",W229="Automático"),"40%",IF(AND(V229="Detectivo",W229="Manual"),"30%",IF(AND(V229="Correctivo",W229="Automático"),"35%",IF(AND(V229="Correctivo",W229="Manual"),"25%",""))))))</f>
        <v/>
      </c>
      <c r="Y229" s="118"/>
      <c r="Z229" s="118"/>
      <c r="AA229" s="118"/>
      <c r="AB229" s="120" t="str">
        <f>IFERROR(IF(AND(U228="Probabilidad",U229="Probabilidad"),(AD228-(+AD228*X229)),IF(AND(U228="Impacto",U229="Probabilidad"),(AD227-(+AD227*X229)),IF(U229="Impacto",AD228,""))),"")</f>
        <v/>
      </c>
      <c r="AC229" s="121" t="str">
        <f t="shared" si="58"/>
        <v/>
      </c>
      <c r="AD229" s="119" t="str">
        <f t="shared" si="359"/>
        <v/>
      </c>
      <c r="AE229" s="121" t="str">
        <f t="shared" si="60"/>
        <v/>
      </c>
      <c r="AF229" s="119" t="str">
        <f t="shared" ref="AF229" si="363">IFERROR(IF(AND(U228="Impacto",U229="Impacto"),(AF228-(+AF228*X229)),IF(AND(U228="Probabilidad",U229="Impacto"),(AF227-(+AF227*X229)),IF(U229="Probabilidad",AF228,""))),"")</f>
        <v/>
      </c>
      <c r="AG229" s="122" t="str">
        <f t="shared" si="361"/>
        <v/>
      </c>
      <c r="AH229" s="123"/>
      <c r="AI229" s="114"/>
      <c r="AJ229" s="124"/>
      <c r="AK229" s="124"/>
      <c r="AL229" s="125"/>
      <c r="AM229" s="250"/>
      <c r="AN229" s="250"/>
      <c r="AO229" s="250"/>
    </row>
    <row r="230" spans="1:41" ht="9.75" customHeight="1" x14ac:dyDescent="0.2">
      <c r="A230" s="251"/>
      <c r="B230" s="253"/>
      <c r="C230" s="253"/>
      <c r="D230" s="253"/>
      <c r="E230" s="250"/>
      <c r="F230" s="411"/>
      <c r="G230" s="253"/>
      <c r="H230" s="253"/>
      <c r="I230" s="253"/>
      <c r="J230" s="253"/>
      <c r="K230" s="275"/>
      <c r="L230" s="276"/>
      <c r="M230" s="277"/>
      <c r="N230" s="274"/>
      <c r="O230" s="277">
        <f>IF(NOT(ISERROR(MATCH(N230,_xlfn.ANCHORARRAY(F241),0))),M243&amp;"Por favor no seleccionar los criterios de impacto",N230)</f>
        <v>0</v>
      </c>
      <c r="P230" s="276"/>
      <c r="Q230" s="277"/>
      <c r="R230" s="280"/>
      <c r="S230" s="146">
        <v>4</v>
      </c>
      <c r="T230" s="115"/>
      <c r="U230" s="117" t="str">
        <f t="shared" ref="U230:U232" si="364">IF(OR(V230="Preventivo",V230="Detectivo"),"Probabilidad",IF(V230="Correctivo","Impacto",""))</f>
        <v/>
      </c>
      <c r="V230" s="118"/>
      <c r="W230" s="118"/>
      <c r="X230" s="119" t="str">
        <f t="shared" si="362"/>
        <v/>
      </c>
      <c r="Y230" s="118"/>
      <c r="Z230" s="118"/>
      <c r="AA230" s="118"/>
      <c r="AB230" s="120" t="str">
        <f t="shared" ref="AB230:AB232" si="365">IFERROR(IF(AND(U229="Probabilidad",U230="Probabilidad"),(AD229-(+AD229*X230)),IF(AND(U229="Impacto",U230="Probabilidad"),(AD228-(+AD228*X230)),IF(U230="Impacto",AD229,""))),"")</f>
        <v/>
      </c>
      <c r="AC230" s="121" t="str">
        <f t="shared" si="58"/>
        <v/>
      </c>
      <c r="AD230" s="119" t="str">
        <f t="shared" si="359"/>
        <v/>
      </c>
      <c r="AE230" s="121" t="str">
        <f t="shared" si="60"/>
        <v/>
      </c>
      <c r="AF230" s="119" t="str">
        <f t="shared" si="308"/>
        <v/>
      </c>
      <c r="AG230" s="122" t="str">
        <f>IFERROR(IF(OR(AND(AC230="Muy Baja",AE230="Leve"),AND(AC230="Muy Baja",AE230="Menor"),AND(AC230="Baja",AE230="Leve")),"Bajo",IF(OR(AND(AC230="Muy baja",AE230="Moderado"),AND(AC230="Baja",AE230="Menor"),AND(AC230="Baja",AE230="Moderado"),AND(AC230="Media",AE230="Leve"),AND(AC230="Media",AE230="Menor"),AND(AC230="Media",AE230="Moderado"),AND(AC230="Alta",AE230="Leve"),AND(AC230="Alta",AE230="Menor")),"Moderado",IF(OR(AND(AC230="Muy Baja",AE230="Mayor"),AND(AC230="Baja",AE230="Mayor"),AND(AC230="Media",AE230="Mayor"),AND(AC230="Alta",AE230="Moderado"),AND(AC230="Alta",AE230="Mayor"),AND(AC230="Muy Alta",AE230="Leve"),AND(AC230="Muy Alta",AE230="Menor"),AND(AC230="Muy Alta",AE230="Moderado"),AND(AC230="Muy Alta",AE230="Mayor")),"Alto",IF(OR(AND(AC230="Muy Baja",AE230="Catastrófico"),AND(AC230="Baja",AE230="Catastrófico"),AND(AC230="Media",AE230="Catastrófico"),AND(AC230="Alta",AE230="Catastrófico"),AND(AC230="Muy Alta",AE230="Catastrófico")),"Extremo","")))),"")</f>
        <v/>
      </c>
      <c r="AH230" s="123"/>
      <c r="AI230" s="114"/>
      <c r="AJ230" s="124"/>
      <c r="AK230" s="124"/>
      <c r="AL230" s="125"/>
      <c r="AM230" s="250"/>
      <c r="AN230" s="250"/>
      <c r="AO230" s="250"/>
    </row>
    <row r="231" spans="1:41" ht="9.75" customHeight="1" x14ac:dyDescent="0.2">
      <c r="A231" s="251"/>
      <c r="B231" s="253"/>
      <c r="C231" s="253"/>
      <c r="D231" s="253"/>
      <c r="E231" s="250"/>
      <c r="F231" s="411"/>
      <c r="G231" s="253"/>
      <c r="H231" s="253"/>
      <c r="I231" s="253"/>
      <c r="J231" s="253"/>
      <c r="K231" s="275"/>
      <c r="L231" s="276"/>
      <c r="M231" s="277"/>
      <c r="N231" s="274"/>
      <c r="O231" s="277">
        <f>IF(NOT(ISERROR(MATCH(N231,_xlfn.ANCHORARRAY(F242),0))),M244&amp;"Por favor no seleccionar los criterios de impacto",N231)</f>
        <v>0</v>
      </c>
      <c r="P231" s="276"/>
      <c r="Q231" s="277"/>
      <c r="R231" s="280"/>
      <c r="S231" s="146">
        <v>5</v>
      </c>
      <c r="T231" s="115"/>
      <c r="U231" s="117" t="str">
        <f t="shared" si="364"/>
        <v/>
      </c>
      <c r="V231" s="118"/>
      <c r="W231" s="118"/>
      <c r="X231" s="119" t="str">
        <f t="shared" si="362"/>
        <v/>
      </c>
      <c r="Y231" s="118"/>
      <c r="Z231" s="118"/>
      <c r="AA231" s="118"/>
      <c r="AB231" s="120" t="str">
        <f t="shared" si="365"/>
        <v/>
      </c>
      <c r="AC231" s="121" t="str">
        <f t="shared" si="58"/>
        <v/>
      </c>
      <c r="AD231" s="119" t="str">
        <f t="shared" si="359"/>
        <v/>
      </c>
      <c r="AE231" s="121" t="str">
        <f t="shared" si="60"/>
        <v/>
      </c>
      <c r="AF231" s="119" t="str">
        <f t="shared" si="308"/>
        <v/>
      </c>
      <c r="AG231" s="122" t="str">
        <f t="shared" ref="AG231:AG232" si="366">IFERROR(IF(OR(AND(AC231="Muy Baja",AE231="Leve"),AND(AC231="Muy Baja",AE231="Menor"),AND(AC231="Baja",AE231="Leve")),"Bajo",IF(OR(AND(AC231="Muy baja",AE231="Moderado"),AND(AC231="Baja",AE231="Menor"),AND(AC231="Baja",AE231="Moderado"),AND(AC231="Media",AE231="Leve"),AND(AC231="Media",AE231="Menor"),AND(AC231="Media",AE231="Moderado"),AND(AC231="Alta",AE231="Leve"),AND(AC231="Alta",AE231="Menor")),"Moderado",IF(OR(AND(AC231="Muy Baja",AE231="Mayor"),AND(AC231="Baja",AE231="Mayor"),AND(AC231="Media",AE231="Mayor"),AND(AC231="Alta",AE231="Moderado"),AND(AC231="Alta",AE231="Mayor"),AND(AC231="Muy Alta",AE231="Leve"),AND(AC231="Muy Alta",AE231="Menor"),AND(AC231="Muy Alta",AE231="Moderado"),AND(AC231="Muy Alta",AE231="Mayor")),"Alto",IF(OR(AND(AC231="Muy Baja",AE231="Catastrófico"),AND(AC231="Baja",AE231="Catastrófico"),AND(AC231="Media",AE231="Catastrófico"),AND(AC231="Alta",AE231="Catastrófico"),AND(AC231="Muy Alta",AE231="Catastrófico")),"Extremo","")))),"")</f>
        <v/>
      </c>
      <c r="AH231" s="123"/>
      <c r="AI231" s="114"/>
      <c r="AJ231" s="124"/>
      <c r="AK231" s="124"/>
      <c r="AL231" s="125"/>
      <c r="AM231" s="250"/>
      <c r="AN231" s="250"/>
      <c r="AO231" s="250"/>
    </row>
    <row r="232" spans="1:41" ht="9.75" customHeight="1" x14ac:dyDescent="0.2">
      <c r="A232" s="251"/>
      <c r="B232" s="253"/>
      <c r="C232" s="253"/>
      <c r="D232" s="253"/>
      <c r="E232" s="247"/>
      <c r="F232" s="412"/>
      <c r="G232" s="253"/>
      <c r="H232" s="253"/>
      <c r="I232" s="253"/>
      <c r="J232" s="253"/>
      <c r="K232" s="275"/>
      <c r="L232" s="276"/>
      <c r="M232" s="277"/>
      <c r="N232" s="274"/>
      <c r="O232" s="277">
        <f>IF(NOT(ISERROR(MATCH(N232,_xlfn.ANCHORARRAY(F243),0))),M245&amp;"Por favor no seleccionar los criterios de impacto",N232)</f>
        <v>0</v>
      </c>
      <c r="P232" s="276"/>
      <c r="Q232" s="277"/>
      <c r="R232" s="280"/>
      <c r="S232" s="146">
        <v>6</v>
      </c>
      <c r="T232" s="115"/>
      <c r="U232" s="117" t="str">
        <f t="shared" si="364"/>
        <v/>
      </c>
      <c r="V232" s="118"/>
      <c r="W232" s="118"/>
      <c r="X232" s="119" t="str">
        <f t="shared" si="362"/>
        <v/>
      </c>
      <c r="Y232" s="118"/>
      <c r="Z232" s="118"/>
      <c r="AA232" s="118"/>
      <c r="AB232" s="120" t="str">
        <f t="shared" si="365"/>
        <v/>
      </c>
      <c r="AC232" s="121" t="str">
        <f t="shared" si="58"/>
        <v/>
      </c>
      <c r="AD232" s="119" t="str">
        <f t="shared" si="359"/>
        <v/>
      </c>
      <c r="AE232" s="121" t="str">
        <f t="shared" si="60"/>
        <v/>
      </c>
      <c r="AF232" s="119" t="str">
        <f t="shared" si="308"/>
        <v/>
      </c>
      <c r="AG232" s="122" t="str">
        <f t="shared" si="366"/>
        <v/>
      </c>
      <c r="AH232" s="123"/>
      <c r="AI232" s="114"/>
      <c r="AJ232" s="124"/>
      <c r="AK232" s="124"/>
      <c r="AL232" s="125"/>
      <c r="AM232" s="247"/>
      <c r="AN232" s="247"/>
      <c r="AO232" s="247"/>
    </row>
    <row r="233" spans="1:41" ht="18" customHeight="1" x14ac:dyDescent="0.2">
      <c r="A233" s="251">
        <v>38</v>
      </c>
      <c r="B233" s="253"/>
      <c r="C233" s="253"/>
      <c r="D233" s="253"/>
      <c r="E233" s="253"/>
      <c r="F233" s="253"/>
      <c r="G233" s="253" t="s">
        <v>89</v>
      </c>
      <c r="H233" s="253"/>
      <c r="I233" s="253"/>
      <c r="J233" s="253"/>
      <c r="K233" s="275"/>
      <c r="L233" s="276" t="str">
        <f>IF(K233&lt;=0,"",IF(K233&lt;=2,"Muy Baja",IF(K233&lt;=24,"Baja",IF(K233&lt;=500,"Media",IF(K233&lt;=5000,"Alta","Muy Alta")))))</f>
        <v/>
      </c>
      <c r="M233" s="277" t="str">
        <f>IF(L233="","",IF(L233="Muy Baja",0.2,IF(L233="Baja",0.4,IF(L233="Media",0.6,IF(L233="Alta",0.8,IF(L233="Muy Alta",1,))))))</f>
        <v/>
      </c>
      <c r="N233" s="274"/>
      <c r="O233" s="277">
        <f>IF(NOT(ISERROR(MATCH(N233,'Tabla Impacto'!$B$222:$B$224,0))),'Tabla Impacto'!$F$224&amp;"Por favor no seleccionar los criterios de impacto(Afectación Económica o presupuestal y Pérdida Reputacional)",N233)</f>
        <v>0</v>
      </c>
      <c r="P233" s="276" t="str">
        <f>IF(OR(O233='Tabla Impacto'!$C$12,O233='Tabla Impacto'!$D$12),"Leve",IF(OR(O233='Tabla Impacto'!$C$13,O233='Tabla Impacto'!$D$13),"Menor",IF(OR(O233='Tabla Impacto'!$C$14,O233='Tabla Impacto'!$D$14),"Moderado",IF(OR(O233='Tabla Impacto'!$C$15,O233='Tabla Impacto'!$D$15),"Mayor",IF(OR(O233='Tabla Impacto'!$C$16,O233='Tabla Impacto'!$D$16),"Catastrófico","")))))</f>
        <v/>
      </c>
      <c r="Q233" s="277" t="str">
        <f>IF(P233="","",IF(P233="Leve",0.2,IF(P233="Menor",0.4,IF(P233="Moderado",0.6,IF(P233="Mayor",0.8,IF(P233="Catastrófico",1,))))))</f>
        <v/>
      </c>
      <c r="R233" s="280" t="str">
        <f>IF(OR(AND(L233="Muy Baja",P233="Leve"),AND(L233="Muy Baja",P233="Menor"),AND(L233="Baja",P233="Leve")),"Bajo",IF(OR(AND(L233="Muy baja",P233="Moderado"),AND(L233="Baja",P233="Menor"),AND(L233="Baja",P233="Moderado"),AND(L233="Media",P233="Leve"),AND(L233="Media",P233="Menor"),AND(L233="Media",P233="Moderado"),AND(L233="Alta",P233="Leve"),AND(L233="Alta",P233="Menor")),"Moderado",IF(OR(AND(L233="Muy Baja",P233="Mayor"),AND(L233="Baja",P233="Mayor"),AND(L233="Media",P233="Mayor"),AND(L233="Alta",P233="Moderado"),AND(L233="Alta",P233="Mayor"),AND(L233="Muy Alta",P233="Leve"),AND(L233="Muy Alta",P233="Menor"),AND(L233="Muy Alta",P233="Moderado"),AND(L233="Muy Alta",P233="Mayor")),"Alto",IF(OR(AND(L233="Muy Baja",P233="Catastrófico"),AND(L233="Baja",P233="Catastrófico"),AND(L233="Media",P233="Catastrófico"),AND(L233="Alta",P233="Catastrófico"),AND(L233="Muy Alta",P233="Catastrófico")),"Extremo",""))))</f>
        <v/>
      </c>
      <c r="S233" s="146">
        <v>1</v>
      </c>
      <c r="T233" s="115"/>
      <c r="U233" s="117" t="str">
        <f>IF(OR(V233="Preventivo",V233="Detectivo"),"Probabilidad",IF(V233="Correctivo","Impacto",""))</f>
        <v/>
      </c>
      <c r="V233" s="118"/>
      <c r="W233" s="118"/>
      <c r="X233" s="119" t="str">
        <f>IF(AND(V233="Preventivo",W233="Automático"),"50%",IF(AND(V233="Preventivo",W233="Manual"),"40%",IF(AND(V233="Detectivo",W233="Automático"),"40%",IF(AND(V233="Detectivo",W233="Manual"),"30%",IF(AND(V233="Correctivo",W233="Automático"),"35%",IF(AND(V233="Correctivo",W233="Manual"),"25%",""))))))</f>
        <v/>
      </c>
      <c r="Y233" s="118"/>
      <c r="Z233" s="118"/>
      <c r="AA233" s="118"/>
      <c r="AB233" s="120" t="str">
        <f>IFERROR(IF(U233="Probabilidad",(M233-(+M233*X233)),IF(U233="Impacto",M233,"")),"")</f>
        <v/>
      </c>
      <c r="AC233" s="121" t="str">
        <f>IFERROR(IF(AB233="","",IF(AB233&lt;=0.2,"Muy Baja",IF(AB233&lt;=0.4,"Baja",IF(AB233&lt;=0.6,"Media",IF(AB233&lt;=0.8,"Alta","Muy Alta"))))),"")</f>
        <v/>
      </c>
      <c r="AD233" s="119" t="str">
        <f>+AB233</f>
        <v/>
      </c>
      <c r="AE233" s="121" t="str">
        <f>IFERROR(IF(AF233="","",IF(AF233&lt;=0.2,"Leve",IF(AF233&lt;=0.4,"Menor",IF(AF233&lt;=0.6,"Moderado",IF(AF233&lt;=0.8,"Mayor","Catastrófico"))))),"")</f>
        <v/>
      </c>
      <c r="AF233" s="119" t="str">
        <f t="shared" ref="AF233" si="367">IFERROR(IF(U233="Impacto",(Q233-(+Q233*X233)),IF(U233="Probabilidad",Q233,"")),"")</f>
        <v/>
      </c>
      <c r="AG233" s="122" t="str">
        <f>IFERROR(IF(OR(AND(AC233="Muy Baja",AE233="Leve"),AND(AC233="Muy Baja",AE233="Menor"),AND(AC233="Baja",AE233="Leve")),"Bajo",IF(OR(AND(AC233="Muy baja",AE233="Moderado"),AND(AC233="Baja",AE233="Menor"),AND(AC233="Baja",AE233="Moderado"),AND(AC233="Media",AE233="Leve"),AND(AC233="Media",AE233="Menor"),AND(AC233="Media",AE233="Moderado"),AND(AC233="Alta",AE233="Leve"),AND(AC233="Alta",AE233="Menor")),"Moderado",IF(OR(AND(AC233="Muy Baja",AE233="Mayor"),AND(AC233="Baja",AE233="Mayor"),AND(AC233="Media",AE233="Mayor"),AND(AC233="Alta",AE233="Moderado"),AND(AC233="Alta",AE233="Mayor"),AND(AC233="Muy Alta",AE233="Leve"),AND(AC233="Muy Alta",AE233="Menor"),AND(AC233="Muy Alta",AE233="Moderado"),AND(AC233="Muy Alta",AE233="Mayor")),"Alto",IF(OR(AND(AC233="Muy Baja",AE233="Catastrófico"),AND(AC233="Baja",AE233="Catastrófico"),AND(AC233="Media",AE233="Catastrófico"),AND(AC233="Alta",AE233="Catastrófico"),AND(AC233="Muy Alta",AE233="Catastrófico")),"Extremo","")))),"")</f>
        <v/>
      </c>
      <c r="AH233" s="123"/>
      <c r="AI233" s="114"/>
      <c r="AJ233" s="124"/>
      <c r="AK233" s="124"/>
      <c r="AL233" s="125"/>
      <c r="AM233" s="275"/>
      <c r="AN233" s="275"/>
      <c r="AO233" s="275"/>
    </row>
    <row r="234" spans="1:41" ht="18" customHeight="1" x14ac:dyDescent="0.2">
      <c r="A234" s="251"/>
      <c r="B234" s="253"/>
      <c r="C234" s="253"/>
      <c r="D234" s="253"/>
      <c r="E234" s="253"/>
      <c r="F234" s="253"/>
      <c r="G234" s="253"/>
      <c r="H234" s="253"/>
      <c r="I234" s="253"/>
      <c r="J234" s="253"/>
      <c r="K234" s="275"/>
      <c r="L234" s="276"/>
      <c r="M234" s="277"/>
      <c r="N234" s="274"/>
      <c r="O234" s="277">
        <f>IF(NOT(ISERROR(MATCH(N234,_xlfn.ANCHORARRAY(F245),0))),M247&amp;"Por favor no seleccionar los criterios de impacto",N234)</f>
        <v>0</v>
      </c>
      <c r="P234" s="276"/>
      <c r="Q234" s="277"/>
      <c r="R234" s="280"/>
      <c r="S234" s="146">
        <v>2</v>
      </c>
      <c r="T234" s="115"/>
      <c r="U234" s="117" t="str">
        <f>IF(OR(V234="Preventivo",V234="Detectivo"),"Probabilidad",IF(V234="Correctivo","Impacto",""))</f>
        <v/>
      </c>
      <c r="V234" s="118"/>
      <c r="W234" s="118"/>
      <c r="X234" s="119" t="str">
        <f t="shared" ref="X234:X238" si="368">IF(AND(V234="Preventivo",W234="Automático"),"50%",IF(AND(V234="Preventivo",W234="Manual"),"40%",IF(AND(V234="Detectivo",W234="Automático"),"40%",IF(AND(V234="Detectivo",W234="Manual"),"30%",IF(AND(V234="Correctivo",W234="Automático"),"35%",IF(AND(V234="Correctivo",W234="Manual"),"25%",""))))))</f>
        <v/>
      </c>
      <c r="Y234" s="118"/>
      <c r="Z234" s="118"/>
      <c r="AA234" s="118"/>
      <c r="AB234" s="120" t="str">
        <f>IFERROR(IF(AND(U233="Probabilidad",U234="Probabilidad"),(AD233-(+AD233*X234)),IF(U234="Probabilidad",(M233-(+M233*X234)),IF(U234="Impacto",AD233,""))),"")</f>
        <v/>
      </c>
      <c r="AC234" s="121" t="str">
        <f t="shared" si="58"/>
        <v/>
      </c>
      <c r="AD234" s="119" t="str">
        <f t="shared" ref="AD234:AD238" si="369">+AB234</f>
        <v/>
      </c>
      <c r="AE234" s="121" t="str">
        <f t="shared" si="60"/>
        <v/>
      </c>
      <c r="AF234" s="119" t="str">
        <f t="shared" ref="AF234" si="370">IFERROR(IF(AND(U233="Impacto",U234="Impacto"),(AF233-(+AF233*X234)),IF(U234="Impacto",($Q$10-(+$Q$10*X234)),IF(U234="Probabilidad",AF233,""))),"")</f>
        <v/>
      </c>
      <c r="AG234" s="122" t="str">
        <f t="shared" ref="AG234:AG235" si="371">IFERROR(IF(OR(AND(AC234="Muy Baja",AE234="Leve"),AND(AC234="Muy Baja",AE234="Menor"),AND(AC234="Baja",AE234="Leve")),"Bajo",IF(OR(AND(AC234="Muy baja",AE234="Moderado"),AND(AC234="Baja",AE234="Menor"),AND(AC234="Baja",AE234="Moderado"),AND(AC234="Media",AE234="Leve"),AND(AC234="Media",AE234="Menor"),AND(AC234="Media",AE234="Moderado"),AND(AC234="Alta",AE234="Leve"),AND(AC234="Alta",AE234="Menor")),"Moderado",IF(OR(AND(AC234="Muy Baja",AE234="Mayor"),AND(AC234="Baja",AE234="Mayor"),AND(AC234="Media",AE234="Mayor"),AND(AC234="Alta",AE234="Moderado"),AND(AC234="Alta",AE234="Mayor"),AND(AC234="Muy Alta",AE234="Leve"),AND(AC234="Muy Alta",AE234="Menor"),AND(AC234="Muy Alta",AE234="Moderado"),AND(AC234="Muy Alta",AE234="Mayor")),"Alto",IF(OR(AND(AC234="Muy Baja",AE234="Catastrófico"),AND(AC234="Baja",AE234="Catastrófico"),AND(AC234="Media",AE234="Catastrófico"),AND(AC234="Alta",AE234="Catastrófico"),AND(AC234="Muy Alta",AE234="Catastrófico")),"Extremo","")))),"")</f>
        <v/>
      </c>
      <c r="AH234" s="123"/>
      <c r="AI234" s="114"/>
      <c r="AJ234" s="124"/>
      <c r="AK234" s="124"/>
      <c r="AL234" s="125"/>
      <c r="AM234" s="275"/>
      <c r="AN234" s="275"/>
      <c r="AO234" s="275"/>
    </row>
    <row r="235" spans="1:41" ht="18" customHeight="1" x14ac:dyDescent="0.2">
      <c r="A235" s="251"/>
      <c r="B235" s="253"/>
      <c r="C235" s="253"/>
      <c r="D235" s="253"/>
      <c r="E235" s="253"/>
      <c r="F235" s="253"/>
      <c r="G235" s="253"/>
      <c r="H235" s="253"/>
      <c r="I235" s="253"/>
      <c r="J235" s="253"/>
      <c r="K235" s="275"/>
      <c r="L235" s="276"/>
      <c r="M235" s="277"/>
      <c r="N235" s="274"/>
      <c r="O235" s="277">
        <f>IF(NOT(ISERROR(MATCH(N235,_xlfn.ANCHORARRAY(F246),0))),M248&amp;"Por favor no seleccionar los criterios de impacto",N235)</f>
        <v>0</v>
      </c>
      <c r="P235" s="276"/>
      <c r="Q235" s="277"/>
      <c r="R235" s="280"/>
      <c r="S235" s="146">
        <v>3</v>
      </c>
      <c r="T235" s="115"/>
      <c r="U235" s="117" t="str">
        <f>IF(OR(V235="Preventivo",V235="Detectivo"),"Probabilidad",IF(V235="Correctivo","Impacto",""))</f>
        <v/>
      </c>
      <c r="V235" s="118"/>
      <c r="W235" s="118"/>
      <c r="X235" s="119" t="str">
        <f t="shared" si="368"/>
        <v/>
      </c>
      <c r="Y235" s="118"/>
      <c r="Z235" s="118"/>
      <c r="AA235" s="118"/>
      <c r="AB235" s="120" t="str">
        <f>IFERROR(IF(AND(U234="Probabilidad",U235="Probabilidad"),(AD234-(+AD234*X235)),IF(AND(U234="Impacto",U235="Probabilidad"),(AD233-(+AD233*X235)),IF(U235="Impacto",AD234,""))),"")</f>
        <v/>
      </c>
      <c r="AC235" s="121" t="str">
        <f t="shared" si="58"/>
        <v/>
      </c>
      <c r="AD235" s="119" t="str">
        <f t="shared" si="369"/>
        <v/>
      </c>
      <c r="AE235" s="121" t="str">
        <f t="shared" si="60"/>
        <v/>
      </c>
      <c r="AF235" s="119" t="str">
        <f t="shared" ref="AF235" si="372">IFERROR(IF(AND(U234="Impacto",U235="Impacto"),(AF234-(+AF234*X235)),IF(AND(U234="Probabilidad",U235="Impacto"),(AF233-(+AF233*X235)),IF(U235="Probabilidad",AF234,""))),"")</f>
        <v/>
      </c>
      <c r="AG235" s="122" t="str">
        <f t="shared" si="371"/>
        <v/>
      </c>
      <c r="AH235" s="123"/>
      <c r="AI235" s="114"/>
      <c r="AJ235" s="124"/>
      <c r="AK235" s="124"/>
      <c r="AL235" s="125"/>
      <c r="AM235" s="275"/>
      <c r="AN235" s="275"/>
      <c r="AO235" s="275"/>
    </row>
    <row r="236" spans="1:41" ht="18" customHeight="1" x14ac:dyDescent="0.2">
      <c r="A236" s="251"/>
      <c r="B236" s="253"/>
      <c r="C236" s="253"/>
      <c r="D236" s="253"/>
      <c r="E236" s="253"/>
      <c r="F236" s="253"/>
      <c r="G236" s="253"/>
      <c r="H236" s="253"/>
      <c r="I236" s="253"/>
      <c r="J236" s="253"/>
      <c r="K236" s="275"/>
      <c r="L236" s="276"/>
      <c r="M236" s="277"/>
      <c r="N236" s="274"/>
      <c r="O236" s="277">
        <f>IF(NOT(ISERROR(MATCH(N236,_xlfn.ANCHORARRAY(F247),0))),M249&amp;"Por favor no seleccionar los criterios de impacto",N236)</f>
        <v>0</v>
      </c>
      <c r="P236" s="276"/>
      <c r="Q236" s="277"/>
      <c r="R236" s="280"/>
      <c r="S236" s="146">
        <v>4</v>
      </c>
      <c r="T236" s="115"/>
      <c r="U236" s="117" t="str">
        <f t="shared" ref="U236:U238" si="373">IF(OR(V236="Preventivo",V236="Detectivo"),"Probabilidad",IF(V236="Correctivo","Impacto",""))</f>
        <v/>
      </c>
      <c r="V236" s="118"/>
      <c r="W236" s="118"/>
      <c r="X236" s="119" t="str">
        <f t="shared" si="368"/>
        <v/>
      </c>
      <c r="Y236" s="118"/>
      <c r="Z236" s="118"/>
      <c r="AA236" s="118"/>
      <c r="AB236" s="120" t="str">
        <f t="shared" ref="AB236:AB238" si="374">IFERROR(IF(AND(U235="Probabilidad",U236="Probabilidad"),(AD235-(+AD235*X236)),IF(AND(U235="Impacto",U236="Probabilidad"),(AD234-(+AD234*X236)),IF(U236="Impacto",AD235,""))),"")</f>
        <v/>
      </c>
      <c r="AC236" s="121" t="str">
        <f t="shared" si="58"/>
        <v/>
      </c>
      <c r="AD236" s="119" t="str">
        <f t="shared" si="369"/>
        <v/>
      </c>
      <c r="AE236" s="121" t="str">
        <f t="shared" si="60"/>
        <v/>
      </c>
      <c r="AF236" s="119" t="str">
        <f t="shared" si="308"/>
        <v/>
      </c>
      <c r="AG236" s="122" t="str">
        <f>IFERROR(IF(OR(AND(AC236="Muy Baja",AE236="Leve"),AND(AC236="Muy Baja",AE236="Menor"),AND(AC236="Baja",AE236="Leve")),"Bajo",IF(OR(AND(AC236="Muy baja",AE236="Moderado"),AND(AC236="Baja",AE236="Menor"),AND(AC236="Baja",AE236="Moderado"),AND(AC236="Media",AE236="Leve"),AND(AC236="Media",AE236="Menor"),AND(AC236="Media",AE236="Moderado"),AND(AC236="Alta",AE236="Leve"),AND(AC236="Alta",AE236="Menor")),"Moderado",IF(OR(AND(AC236="Muy Baja",AE236="Mayor"),AND(AC236="Baja",AE236="Mayor"),AND(AC236="Media",AE236="Mayor"),AND(AC236="Alta",AE236="Moderado"),AND(AC236="Alta",AE236="Mayor"),AND(AC236="Muy Alta",AE236="Leve"),AND(AC236="Muy Alta",AE236="Menor"),AND(AC236="Muy Alta",AE236="Moderado"),AND(AC236="Muy Alta",AE236="Mayor")),"Alto",IF(OR(AND(AC236="Muy Baja",AE236="Catastrófico"),AND(AC236="Baja",AE236="Catastrófico"),AND(AC236="Media",AE236="Catastrófico"),AND(AC236="Alta",AE236="Catastrófico"),AND(AC236="Muy Alta",AE236="Catastrófico")),"Extremo","")))),"")</f>
        <v/>
      </c>
      <c r="AH236" s="123"/>
      <c r="AI236" s="114"/>
      <c r="AJ236" s="124"/>
      <c r="AK236" s="124"/>
      <c r="AL236" s="125"/>
      <c r="AM236" s="275"/>
      <c r="AN236" s="275"/>
      <c r="AO236" s="275"/>
    </row>
    <row r="237" spans="1:41" ht="18" customHeight="1" x14ac:dyDescent="0.2">
      <c r="A237" s="251"/>
      <c r="B237" s="253"/>
      <c r="C237" s="253"/>
      <c r="D237" s="253"/>
      <c r="E237" s="253"/>
      <c r="F237" s="253"/>
      <c r="G237" s="253"/>
      <c r="H237" s="253"/>
      <c r="I237" s="253"/>
      <c r="J237" s="253"/>
      <c r="K237" s="275"/>
      <c r="L237" s="276"/>
      <c r="M237" s="277"/>
      <c r="N237" s="274"/>
      <c r="O237" s="277">
        <f>IF(NOT(ISERROR(MATCH(N237,_xlfn.ANCHORARRAY(F248),0))),M250&amp;"Por favor no seleccionar los criterios de impacto",N237)</f>
        <v>0</v>
      </c>
      <c r="P237" s="276"/>
      <c r="Q237" s="277"/>
      <c r="R237" s="280"/>
      <c r="S237" s="146">
        <v>5</v>
      </c>
      <c r="T237" s="115"/>
      <c r="U237" s="117" t="str">
        <f t="shared" si="373"/>
        <v/>
      </c>
      <c r="V237" s="118"/>
      <c r="W237" s="118"/>
      <c r="X237" s="119" t="str">
        <f t="shared" si="368"/>
        <v/>
      </c>
      <c r="Y237" s="118"/>
      <c r="Z237" s="118"/>
      <c r="AA237" s="118"/>
      <c r="AB237" s="120" t="str">
        <f t="shared" si="374"/>
        <v/>
      </c>
      <c r="AC237" s="121" t="str">
        <f t="shared" si="58"/>
        <v/>
      </c>
      <c r="AD237" s="119" t="str">
        <f t="shared" si="369"/>
        <v/>
      </c>
      <c r="AE237" s="121" t="str">
        <f t="shared" si="60"/>
        <v/>
      </c>
      <c r="AF237" s="119" t="str">
        <f t="shared" si="308"/>
        <v/>
      </c>
      <c r="AG237" s="122" t="str">
        <f t="shared" ref="AG237:AG238" si="375">IFERROR(IF(OR(AND(AC237="Muy Baja",AE237="Leve"),AND(AC237="Muy Baja",AE237="Menor"),AND(AC237="Baja",AE237="Leve")),"Bajo",IF(OR(AND(AC237="Muy baja",AE237="Moderado"),AND(AC237="Baja",AE237="Menor"),AND(AC237="Baja",AE237="Moderado"),AND(AC237="Media",AE237="Leve"),AND(AC237="Media",AE237="Menor"),AND(AC237="Media",AE237="Moderado"),AND(AC237="Alta",AE237="Leve"),AND(AC237="Alta",AE237="Menor")),"Moderado",IF(OR(AND(AC237="Muy Baja",AE237="Mayor"),AND(AC237="Baja",AE237="Mayor"),AND(AC237="Media",AE237="Mayor"),AND(AC237="Alta",AE237="Moderado"),AND(AC237="Alta",AE237="Mayor"),AND(AC237="Muy Alta",AE237="Leve"),AND(AC237="Muy Alta",AE237="Menor"),AND(AC237="Muy Alta",AE237="Moderado"),AND(AC237="Muy Alta",AE237="Mayor")),"Alto",IF(OR(AND(AC237="Muy Baja",AE237="Catastrófico"),AND(AC237="Baja",AE237="Catastrófico"),AND(AC237="Media",AE237="Catastrófico"),AND(AC237="Alta",AE237="Catastrófico"),AND(AC237="Muy Alta",AE237="Catastrófico")),"Extremo","")))),"")</f>
        <v/>
      </c>
      <c r="AH237" s="123"/>
      <c r="AI237" s="114"/>
      <c r="AJ237" s="124"/>
      <c r="AK237" s="124"/>
      <c r="AL237" s="125"/>
      <c r="AM237" s="275"/>
      <c r="AN237" s="275"/>
      <c r="AO237" s="275"/>
    </row>
    <row r="238" spans="1:41" ht="18" customHeight="1" x14ac:dyDescent="0.2">
      <c r="A238" s="251"/>
      <c r="B238" s="253"/>
      <c r="C238" s="253"/>
      <c r="D238" s="253"/>
      <c r="E238" s="253"/>
      <c r="F238" s="253"/>
      <c r="G238" s="253"/>
      <c r="H238" s="253"/>
      <c r="I238" s="253"/>
      <c r="J238" s="253"/>
      <c r="K238" s="275"/>
      <c r="L238" s="276"/>
      <c r="M238" s="277"/>
      <c r="N238" s="274"/>
      <c r="O238" s="277">
        <f>IF(NOT(ISERROR(MATCH(N238,_xlfn.ANCHORARRAY(F249),0))),M251&amp;"Por favor no seleccionar los criterios de impacto",N238)</f>
        <v>0</v>
      </c>
      <c r="P238" s="276"/>
      <c r="Q238" s="277"/>
      <c r="R238" s="280"/>
      <c r="S238" s="146">
        <v>6</v>
      </c>
      <c r="T238" s="115"/>
      <c r="U238" s="117" t="str">
        <f t="shared" si="373"/>
        <v/>
      </c>
      <c r="V238" s="118"/>
      <c r="W238" s="118"/>
      <c r="X238" s="119" t="str">
        <f t="shared" si="368"/>
        <v/>
      </c>
      <c r="Y238" s="118"/>
      <c r="Z238" s="118"/>
      <c r="AA238" s="118"/>
      <c r="AB238" s="120" t="str">
        <f t="shared" si="374"/>
        <v/>
      </c>
      <c r="AC238" s="121" t="str">
        <f t="shared" si="58"/>
        <v/>
      </c>
      <c r="AD238" s="119" t="str">
        <f t="shared" si="369"/>
        <v/>
      </c>
      <c r="AE238" s="121" t="str">
        <f t="shared" si="60"/>
        <v/>
      </c>
      <c r="AF238" s="119" t="str">
        <f t="shared" si="308"/>
        <v/>
      </c>
      <c r="AG238" s="122" t="str">
        <f t="shared" si="375"/>
        <v/>
      </c>
      <c r="AH238" s="123"/>
      <c r="AI238" s="114"/>
      <c r="AJ238" s="124"/>
      <c r="AK238" s="124"/>
      <c r="AL238" s="125"/>
      <c r="AM238" s="275"/>
      <c r="AN238" s="275"/>
      <c r="AO238" s="275"/>
    </row>
    <row r="239" spans="1:41" x14ac:dyDescent="0.2">
      <c r="A239" s="148"/>
      <c r="B239" s="154"/>
      <c r="C239" s="341"/>
      <c r="D239" s="342"/>
      <c r="E239" s="342"/>
      <c r="F239" s="342"/>
      <c r="G239" s="342"/>
      <c r="H239" s="342"/>
      <c r="I239" s="342"/>
      <c r="J239" s="342"/>
      <c r="K239" s="342"/>
      <c r="L239" s="342"/>
      <c r="M239" s="342"/>
      <c r="N239" s="342"/>
      <c r="O239" s="342"/>
      <c r="P239" s="342"/>
      <c r="Q239" s="342"/>
      <c r="R239" s="342"/>
      <c r="S239" s="342"/>
      <c r="T239" s="342"/>
      <c r="U239" s="342"/>
      <c r="V239" s="342"/>
      <c r="W239" s="342"/>
      <c r="X239" s="342"/>
      <c r="Y239" s="342"/>
      <c r="Z239" s="342"/>
      <c r="AA239" s="342"/>
      <c r="AB239" s="342"/>
      <c r="AC239" s="342"/>
      <c r="AD239" s="342"/>
      <c r="AE239" s="342"/>
      <c r="AF239" s="342"/>
      <c r="AG239" s="342"/>
      <c r="AH239" s="342"/>
      <c r="AI239" s="342"/>
      <c r="AJ239" s="342"/>
      <c r="AK239" s="342"/>
      <c r="AL239" s="342"/>
    </row>
    <row r="241" spans="1:10" ht="15.75" x14ac:dyDescent="0.2">
      <c r="A241" s="126"/>
      <c r="B241" s="126"/>
      <c r="C241" s="138" t="s">
        <v>537</v>
      </c>
      <c r="D241" s="126"/>
      <c r="E241" s="126"/>
      <c r="H241" s="126"/>
      <c r="I241" s="126"/>
      <c r="J241" s="126"/>
    </row>
    <row r="242" spans="1:10" ht="15.75" x14ac:dyDescent="0.2">
      <c r="C242" s="138" t="s">
        <v>972</v>
      </c>
    </row>
  </sheetData>
  <dataConsolidate/>
  <mergeCells count="889">
    <mergeCell ref="K167:K172"/>
    <mergeCell ref="L167:L172"/>
    <mergeCell ref="M167:M172"/>
    <mergeCell ref="N167:N172"/>
    <mergeCell ref="O167:O172"/>
    <mergeCell ref="P167:P172"/>
    <mergeCell ref="Q167:Q172"/>
    <mergeCell ref="R167:R172"/>
    <mergeCell ref="AM167:AM172"/>
    <mergeCell ref="AO70:AO75"/>
    <mergeCell ref="AN76:AN81"/>
    <mergeCell ref="AO76:AO81"/>
    <mergeCell ref="AN52:AN57"/>
    <mergeCell ref="AO52:AO57"/>
    <mergeCell ref="AO58:AO63"/>
    <mergeCell ref="AN130:AN135"/>
    <mergeCell ref="AO130:AO135"/>
    <mergeCell ref="AM142:AM143"/>
    <mergeCell ref="AN142:AN143"/>
    <mergeCell ref="AO142:AO143"/>
    <mergeCell ref="AN34:AN35"/>
    <mergeCell ref="AI191:AI196"/>
    <mergeCell ref="AJ191:AJ196"/>
    <mergeCell ref="AK191:AK196"/>
    <mergeCell ref="AL191:AL196"/>
    <mergeCell ref="AI197:AI202"/>
    <mergeCell ref="AJ197:AJ202"/>
    <mergeCell ref="AK197:AK202"/>
    <mergeCell ref="AL197:AL202"/>
    <mergeCell ref="AM70:AM75"/>
    <mergeCell ref="AN70:AN75"/>
    <mergeCell ref="AN167:AN172"/>
    <mergeCell ref="AM179:AM184"/>
    <mergeCell ref="AN179:AN184"/>
    <mergeCell ref="AM185:AM190"/>
    <mergeCell ref="AN185:AN190"/>
    <mergeCell ref="Q34:Q39"/>
    <mergeCell ref="R34:R39"/>
    <mergeCell ref="I34:I39"/>
    <mergeCell ref="J34:J39"/>
    <mergeCell ref="K34:K39"/>
    <mergeCell ref="L34:L39"/>
    <mergeCell ref="M34:M39"/>
    <mergeCell ref="N34:N39"/>
    <mergeCell ref="AM34:AM35"/>
    <mergeCell ref="A34:A39"/>
    <mergeCell ref="B34:B39"/>
    <mergeCell ref="C34:C39"/>
    <mergeCell ref="D34:D39"/>
    <mergeCell ref="E34:E39"/>
    <mergeCell ref="F34:F39"/>
    <mergeCell ref="G34:G39"/>
    <mergeCell ref="O34:O39"/>
    <mergeCell ref="P34:P39"/>
    <mergeCell ref="N28:N33"/>
    <mergeCell ref="J28:J33"/>
    <mergeCell ref="K28:K33"/>
    <mergeCell ref="L28:L33"/>
    <mergeCell ref="M28:M33"/>
    <mergeCell ref="A28:A33"/>
    <mergeCell ref="B28:B33"/>
    <mergeCell ref="C28:C33"/>
    <mergeCell ref="D28:D33"/>
    <mergeCell ref="F28:F33"/>
    <mergeCell ref="G28:G33"/>
    <mergeCell ref="H28:H33"/>
    <mergeCell ref="I28:I33"/>
    <mergeCell ref="E28:E33"/>
    <mergeCell ref="A22:A27"/>
    <mergeCell ref="B22:B27"/>
    <mergeCell ref="A16:A21"/>
    <mergeCell ref="B16:B21"/>
    <mergeCell ref="C16:C21"/>
    <mergeCell ref="D16:D21"/>
    <mergeCell ref="E16:E21"/>
    <mergeCell ref="F16:F21"/>
    <mergeCell ref="G16:G21"/>
    <mergeCell ref="C22:C27"/>
    <mergeCell ref="D22:D27"/>
    <mergeCell ref="E22:E27"/>
    <mergeCell ref="F22:F27"/>
    <mergeCell ref="G22:G27"/>
    <mergeCell ref="H16:H21"/>
    <mergeCell ref="I16:I21"/>
    <mergeCell ref="AO16:AO21"/>
    <mergeCell ref="J16:J21"/>
    <mergeCell ref="K16:K21"/>
    <mergeCell ref="L16:L21"/>
    <mergeCell ref="M16:M21"/>
    <mergeCell ref="N16:N21"/>
    <mergeCell ref="O16:O21"/>
    <mergeCell ref="AM16:AM21"/>
    <mergeCell ref="AN16:AN21"/>
    <mergeCell ref="P16:P21"/>
    <mergeCell ref="Q16:Q21"/>
    <mergeCell ref="R16:R21"/>
    <mergeCell ref="G40:G45"/>
    <mergeCell ref="H40:H45"/>
    <mergeCell ref="I40:I45"/>
    <mergeCell ref="J40:J45"/>
    <mergeCell ref="AM22:AM27"/>
    <mergeCell ref="AN22:AN27"/>
    <mergeCell ref="AO22:AO27"/>
    <mergeCell ref="O22:O27"/>
    <mergeCell ref="P22:P27"/>
    <mergeCell ref="Q22:Q27"/>
    <mergeCell ref="R22:R27"/>
    <mergeCell ref="O28:O33"/>
    <mergeCell ref="P28:P33"/>
    <mergeCell ref="Q28:Q33"/>
    <mergeCell ref="R28:R33"/>
    <mergeCell ref="AO28:AO31"/>
    <mergeCell ref="M22:M27"/>
    <mergeCell ref="N22:N27"/>
    <mergeCell ref="H22:H27"/>
    <mergeCell ref="I22:I27"/>
    <mergeCell ref="J22:J27"/>
    <mergeCell ref="K22:K27"/>
    <mergeCell ref="L22:L27"/>
    <mergeCell ref="H34:H39"/>
    <mergeCell ref="Q46:Q51"/>
    <mergeCell ref="R46:R51"/>
    <mergeCell ref="I46:I51"/>
    <mergeCell ref="M40:M45"/>
    <mergeCell ref="N40:N45"/>
    <mergeCell ref="O40:O45"/>
    <mergeCell ref="P40:P45"/>
    <mergeCell ref="Q40:Q45"/>
    <mergeCell ref="R40:R45"/>
    <mergeCell ref="B46:B51"/>
    <mergeCell ref="C46:C51"/>
    <mergeCell ref="D46:D51"/>
    <mergeCell ref="E46:E51"/>
    <mergeCell ref="F46:F51"/>
    <mergeCell ref="G46:G51"/>
    <mergeCell ref="H46:H51"/>
    <mergeCell ref="O46:O51"/>
    <mergeCell ref="P46:P51"/>
    <mergeCell ref="K40:K45"/>
    <mergeCell ref="L40:L45"/>
    <mergeCell ref="A40:A45"/>
    <mergeCell ref="B40:B45"/>
    <mergeCell ref="C40:C45"/>
    <mergeCell ref="D40:D45"/>
    <mergeCell ref="E40:E45"/>
    <mergeCell ref="F40:F45"/>
    <mergeCell ref="P88:P93"/>
    <mergeCell ref="A46:A51"/>
    <mergeCell ref="A88:A93"/>
    <mergeCell ref="B88:B93"/>
    <mergeCell ref="O76:O81"/>
    <mergeCell ref="P76:P81"/>
    <mergeCell ref="P58:P63"/>
    <mergeCell ref="A64:A69"/>
    <mergeCell ref="B64:B69"/>
    <mergeCell ref="C64:C69"/>
    <mergeCell ref="D64:D69"/>
    <mergeCell ref="E64:E69"/>
    <mergeCell ref="F64:F69"/>
    <mergeCell ref="G64:G69"/>
    <mergeCell ref="H64:H69"/>
    <mergeCell ref="I64:I69"/>
    <mergeCell ref="K46:K51"/>
    <mergeCell ref="L46:L51"/>
    <mergeCell ref="M46:M51"/>
    <mergeCell ref="N46:N51"/>
    <mergeCell ref="P82:P87"/>
    <mergeCell ref="Q82:Q87"/>
    <mergeCell ref="C88:C93"/>
    <mergeCell ref="D88:D93"/>
    <mergeCell ref="E88:E93"/>
    <mergeCell ref="F88:F93"/>
    <mergeCell ref="H76:H81"/>
    <mergeCell ref="D76:D81"/>
    <mergeCell ref="M70:M75"/>
    <mergeCell ref="N70:N75"/>
    <mergeCell ref="O70:O75"/>
    <mergeCell ref="P70:P75"/>
    <mergeCell ref="G88:G93"/>
    <mergeCell ref="H88:H93"/>
    <mergeCell ref="G70:G75"/>
    <mergeCell ref="H70:H75"/>
    <mergeCell ref="I70:I75"/>
    <mergeCell ref="J70:J75"/>
    <mergeCell ref="K70:K75"/>
    <mergeCell ref="L70:L75"/>
    <mergeCell ref="R82:R87"/>
    <mergeCell ref="I82:I87"/>
    <mergeCell ref="J82:J87"/>
    <mergeCell ref="K82:K87"/>
    <mergeCell ref="L82:L87"/>
    <mergeCell ref="M82:M87"/>
    <mergeCell ref="N82:N87"/>
    <mergeCell ref="R88:R93"/>
    <mergeCell ref="J88:J93"/>
    <mergeCell ref="K88:K93"/>
    <mergeCell ref="L88:L93"/>
    <mergeCell ref="M88:M93"/>
    <mergeCell ref="N88:N93"/>
    <mergeCell ref="O88:O93"/>
    <mergeCell ref="Q88:Q93"/>
    <mergeCell ref="O82:O87"/>
    <mergeCell ref="A82:A87"/>
    <mergeCell ref="B82:B87"/>
    <mergeCell ref="N76:N81"/>
    <mergeCell ref="I76:I81"/>
    <mergeCell ref="J76:J81"/>
    <mergeCell ref="K76:K81"/>
    <mergeCell ref="L76:L81"/>
    <mergeCell ref="M76:M81"/>
    <mergeCell ref="C82:C87"/>
    <mergeCell ref="D82:D87"/>
    <mergeCell ref="E82:E87"/>
    <mergeCell ref="F82:F87"/>
    <mergeCell ref="G82:G87"/>
    <mergeCell ref="H82:H87"/>
    <mergeCell ref="F76:F81"/>
    <mergeCell ref="G76:G81"/>
    <mergeCell ref="C76:C81"/>
    <mergeCell ref="E76:E81"/>
    <mergeCell ref="A76:A81"/>
    <mergeCell ref="B76:B81"/>
    <mergeCell ref="A70:A75"/>
    <mergeCell ref="B70:B75"/>
    <mergeCell ref="R76:R81"/>
    <mergeCell ref="C70:C75"/>
    <mergeCell ref="D70:D75"/>
    <mergeCell ref="E70:E75"/>
    <mergeCell ref="F70:F75"/>
    <mergeCell ref="Q76:Q81"/>
    <mergeCell ref="R64:R69"/>
    <mergeCell ref="Q70:Q75"/>
    <mergeCell ref="R70:R75"/>
    <mergeCell ref="AM64:AM69"/>
    <mergeCell ref="AN64:AN69"/>
    <mergeCell ref="AO64:AO69"/>
    <mergeCell ref="J64:J69"/>
    <mergeCell ref="K64:K69"/>
    <mergeCell ref="L64:L69"/>
    <mergeCell ref="M64:M69"/>
    <mergeCell ref="N64:N69"/>
    <mergeCell ref="O64:O69"/>
    <mergeCell ref="P64:P69"/>
    <mergeCell ref="Q64:Q69"/>
    <mergeCell ref="Q58:Q63"/>
    <mergeCell ref="R58:R63"/>
    <mergeCell ref="AM58:AM63"/>
    <mergeCell ref="AN58:AN63"/>
    <mergeCell ref="I58:I63"/>
    <mergeCell ref="J58:J63"/>
    <mergeCell ref="K58:K63"/>
    <mergeCell ref="L58:L63"/>
    <mergeCell ref="M58:M63"/>
    <mergeCell ref="N58:N63"/>
    <mergeCell ref="O58:O63"/>
    <mergeCell ref="A58:A63"/>
    <mergeCell ref="B58:B63"/>
    <mergeCell ref="C58:C63"/>
    <mergeCell ref="D58:D63"/>
    <mergeCell ref="E58:E63"/>
    <mergeCell ref="F58:F63"/>
    <mergeCell ref="G58:G63"/>
    <mergeCell ref="H58:H63"/>
    <mergeCell ref="N52:N57"/>
    <mergeCell ref="P52:P57"/>
    <mergeCell ref="Q52:Q57"/>
    <mergeCell ref="R52:R57"/>
    <mergeCell ref="AM52:AM57"/>
    <mergeCell ref="H52:H57"/>
    <mergeCell ref="I52:I57"/>
    <mergeCell ref="J52:J57"/>
    <mergeCell ref="K52:K57"/>
    <mergeCell ref="L52:L57"/>
    <mergeCell ref="M52:M57"/>
    <mergeCell ref="A112:A117"/>
    <mergeCell ref="AM118:AM123"/>
    <mergeCell ref="AN118:AN123"/>
    <mergeCell ref="AO118:AO123"/>
    <mergeCell ref="A52:A57"/>
    <mergeCell ref="B52:B57"/>
    <mergeCell ref="C52:C57"/>
    <mergeCell ref="D52:D57"/>
    <mergeCell ref="E52:E57"/>
    <mergeCell ref="F52:F57"/>
    <mergeCell ref="G52:G57"/>
    <mergeCell ref="M118:M123"/>
    <mergeCell ref="N118:N123"/>
    <mergeCell ref="O118:O123"/>
    <mergeCell ref="P118:P123"/>
    <mergeCell ref="Q118:Q123"/>
    <mergeCell ref="R118:R123"/>
    <mergeCell ref="G118:G123"/>
    <mergeCell ref="H118:H123"/>
    <mergeCell ref="I118:I123"/>
    <mergeCell ref="J118:J123"/>
    <mergeCell ref="K118:K123"/>
    <mergeCell ref="L118:L123"/>
    <mergeCell ref="O52:O57"/>
    <mergeCell ref="A94:A99"/>
    <mergeCell ref="Q106:Q111"/>
    <mergeCell ref="R106:R111"/>
    <mergeCell ref="O106:O111"/>
    <mergeCell ref="P106:P111"/>
    <mergeCell ref="G106:G111"/>
    <mergeCell ref="H106:H111"/>
    <mergeCell ref="N100:N105"/>
    <mergeCell ref="K106:K111"/>
    <mergeCell ref="L106:L111"/>
    <mergeCell ref="M106:M111"/>
    <mergeCell ref="N106:N111"/>
    <mergeCell ref="H100:H105"/>
    <mergeCell ref="I100:I105"/>
    <mergeCell ref="J100:J105"/>
    <mergeCell ref="K100:K105"/>
    <mergeCell ref="L100:L105"/>
    <mergeCell ref="M100:M105"/>
    <mergeCell ref="A106:A111"/>
    <mergeCell ref="B106:B111"/>
    <mergeCell ref="C106:C111"/>
    <mergeCell ref="D106:D111"/>
    <mergeCell ref="E106:E111"/>
    <mergeCell ref="F106:F111"/>
    <mergeCell ref="M94:M99"/>
    <mergeCell ref="N94:N99"/>
    <mergeCell ref="O94:O99"/>
    <mergeCell ref="P94:P99"/>
    <mergeCell ref="Q94:Q99"/>
    <mergeCell ref="R94:R99"/>
    <mergeCell ref="G94:G99"/>
    <mergeCell ref="H94:H99"/>
    <mergeCell ref="I94:I99"/>
    <mergeCell ref="K94:K99"/>
    <mergeCell ref="L94:L99"/>
    <mergeCell ref="P148:P153"/>
    <mergeCell ref="Q148:Q153"/>
    <mergeCell ref="A100:A105"/>
    <mergeCell ref="B100:B105"/>
    <mergeCell ref="C100:C105"/>
    <mergeCell ref="D100:D105"/>
    <mergeCell ref="E100:E105"/>
    <mergeCell ref="F100:F105"/>
    <mergeCell ref="G100:G105"/>
    <mergeCell ref="O100:O105"/>
    <mergeCell ref="P112:P117"/>
    <mergeCell ref="Q112:Q117"/>
    <mergeCell ref="A118:A123"/>
    <mergeCell ref="B118:B123"/>
    <mergeCell ref="C118:C123"/>
    <mergeCell ref="D118:D123"/>
    <mergeCell ref="E118:E123"/>
    <mergeCell ref="F118:F123"/>
    <mergeCell ref="L112:L117"/>
    <mergeCell ref="M112:M117"/>
    <mergeCell ref="N112:N117"/>
    <mergeCell ref="O112:O117"/>
    <mergeCell ref="O130:O135"/>
    <mergeCell ref="K112:K117"/>
    <mergeCell ref="P130:P135"/>
    <mergeCell ref="Q130:Q135"/>
    <mergeCell ref="R130:R135"/>
    <mergeCell ref="AM130:AM135"/>
    <mergeCell ref="P100:P105"/>
    <mergeCell ref="Q100:Q105"/>
    <mergeCell ref="R100:R105"/>
    <mergeCell ref="O124:O129"/>
    <mergeCell ref="P124:P129"/>
    <mergeCell ref="Q124:Q129"/>
    <mergeCell ref="R124:R129"/>
    <mergeCell ref="R112:R117"/>
    <mergeCell ref="G154:G160"/>
    <mergeCell ref="H154:H160"/>
    <mergeCell ref="F161:F166"/>
    <mergeCell ref="G161:G166"/>
    <mergeCell ref="H161:H166"/>
    <mergeCell ref="B94:B99"/>
    <mergeCell ref="C94:C99"/>
    <mergeCell ref="D94:D99"/>
    <mergeCell ref="E94:E99"/>
    <mergeCell ref="F94:F99"/>
    <mergeCell ref="E148:E153"/>
    <mergeCell ref="F148:F153"/>
    <mergeCell ref="G148:G153"/>
    <mergeCell ref="B112:B117"/>
    <mergeCell ref="C112:C117"/>
    <mergeCell ref="D112:D117"/>
    <mergeCell ref="E112:E117"/>
    <mergeCell ref="F136:F141"/>
    <mergeCell ref="F112:F117"/>
    <mergeCell ref="G112:G117"/>
    <mergeCell ref="H112:H117"/>
    <mergeCell ref="E124:E129"/>
    <mergeCell ref="F124:F129"/>
    <mergeCell ref="F142:F147"/>
    <mergeCell ref="K142:K147"/>
    <mergeCell ref="AM136:AM137"/>
    <mergeCell ref="AN136:AN137"/>
    <mergeCell ref="AO136:AO137"/>
    <mergeCell ref="AM138:AM139"/>
    <mergeCell ref="Q136:Q141"/>
    <mergeCell ref="R136:R141"/>
    <mergeCell ref="O136:O141"/>
    <mergeCell ref="P136:P141"/>
    <mergeCell ref="Q142:Q147"/>
    <mergeCell ref="AN138:AN139"/>
    <mergeCell ref="AO138:AO139"/>
    <mergeCell ref="AM140:AM141"/>
    <mergeCell ref="AN140:AN141"/>
    <mergeCell ref="AO140:AO141"/>
    <mergeCell ref="AI142:AI143"/>
    <mergeCell ref="AJ142:AJ143"/>
    <mergeCell ref="AK142:AK143"/>
    <mergeCell ref="AL142:AL143"/>
    <mergeCell ref="R142:R147"/>
    <mergeCell ref="AO146:AO147"/>
    <mergeCell ref="AO144:AO145"/>
    <mergeCell ref="A142:A147"/>
    <mergeCell ref="B142:B147"/>
    <mergeCell ref="C142:C147"/>
    <mergeCell ref="D142:D147"/>
    <mergeCell ref="M124:M129"/>
    <mergeCell ref="N124:N129"/>
    <mergeCell ref="G124:G129"/>
    <mergeCell ref="H124:H129"/>
    <mergeCell ref="I124:I129"/>
    <mergeCell ref="J124:J129"/>
    <mergeCell ref="K124:K129"/>
    <mergeCell ref="L124:L129"/>
    <mergeCell ref="H130:H135"/>
    <mergeCell ref="I130:I135"/>
    <mergeCell ref="J130:J135"/>
    <mergeCell ref="K130:K135"/>
    <mergeCell ref="L130:L135"/>
    <mergeCell ref="M130:M135"/>
    <mergeCell ref="N130:N135"/>
    <mergeCell ref="K136:K141"/>
    <mergeCell ref="L136:L141"/>
    <mergeCell ref="M136:M141"/>
    <mergeCell ref="N136:N141"/>
    <mergeCell ref="J142:J147"/>
    <mergeCell ref="E130:E135"/>
    <mergeCell ref="F130:F135"/>
    <mergeCell ref="G130:G135"/>
    <mergeCell ref="G136:G141"/>
    <mergeCell ref="H136:H141"/>
    <mergeCell ref="A136:A141"/>
    <mergeCell ref="B136:B141"/>
    <mergeCell ref="C136:C141"/>
    <mergeCell ref="D136:D141"/>
    <mergeCell ref="E136:E141"/>
    <mergeCell ref="B148:B153"/>
    <mergeCell ref="C148:C153"/>
    <mergeCell ref="D148:D153"/>
    <mergeCell ref="A124:A129"/>
    <mergeCell ref="B124:B129"/>
    <mergeCell ref="C124:C129"/>
    <mergeCell ref="D124:D129"/>
    <mergeCell ref="K173:K178"/>
    <mergeCell ref="A173:A178"/>
    <mergeCell ref="B173:B178"/>
    <mergeCell ref="C173:C178"/>
    <mergeCell ref="D173:D178"/>
    <mergeCell ref="E173:E178"/>
    <mergeCell ref="G173:G178"/>
    <mergeCell ref="H173:H178"/>
    <mergeCell ref="I173:I178"/>
    <mergeCell ref="K154:K160"/>
    <mergeCell ref="G142:G147"/>
    <mergeCell ref="H142:H147"/>
    <mergeCell ref="E142:E147"/>
    <mergeCell ref="A130:A135"/>
    <mergeCell ref="B130:B135"/>
    <mergeCell ref="C130:C135"/>
    <mergeCell ref="D130:D135"/>
    <mergeCell ref="R179:R184"/>
    <mergeCell ref="O179:O184"/>
    <mergeCell ref="A148:A153"/>
    <mergeCell ref="A154:A160"/>
    <mergeCell ref="B154:B160"/>
    <mergeCell ref="C154:C160"/>
    <mergeCell ref="D154:D160"/>
    <mergeCell ref="R148:R153"/>
    <mergeCell ref="J148:J153"/>
    <mergeCell ref="K148:K153"/>
    <mergeCell ref="L148:L153"/>
    <mergeCell ref="M148:M153"/>
    <mergeCell ref="A161:A166"/>
    <mergeCell ref="B161:B166"/>
    <mergeCell ref="C161:C166"/>
    <mergeCell ref="D161:D166"/>
    <mergeCell ref="E161:E166"/>
    <mergeCell ref="F154:F160"/>
    <mergeCell ref="A179:A184"/>
    <mergeCell ref="B179:B184"/>
    <mergeCell ref="C179:C184"/>
    <mergeCell ref="D179:D184"/>
    <mergeCell ref="E179:E184"/>
    <mergeCell ref="F173:F178"/>
    <mergeCell ref="O173:O178"/>
    <mergeCell ref="N148:N153"/>
    <mergeCell ref="O148:O153"/>
    <mergeCell ref="E154:E160"/>
    <mergeCell ref="H148:H153"/>
    <mergeCell ref="I148:I153"/>
    <mergeCell ref="I221:I226"/>
    <mergeCell ref="F215:F220"/>
    <mergeCell ref="G215:G220"/>
    <mergeCell ref="H215:H220"/>
    <mergeCell ref="F203:F208"/>
    <mergeCell ref="G203:G208"/>
    <mergeCell ref="H203:H208"/>
    <mergeCell ref="F179:F184"/>
    <mergeCell ref="G179:G184"/>
    <mergeCell ref="H179:H184"/>
    <mergeCell ref="I179:I184"/>
    <mergeCell ref="G191:G196"/>
    <mergeCell ref="E197:E202"/>
    <mergeCell ref="F197:F202"/>
    <mergeCell ref="G197:G202"/>
    <mergeCell ref="H191:H196"/>
    <mergeCell ref="I209:I214"/>
    <mergeCell ref="I215:I220"/>
    <mergeCell ref="Q173:Q178"/>
    <mergeCell ref="R173:R178"/>
    <mergeCell ref="J215:J220"/>
    <mergeCell ref="J221:J226"/>
    <mergeCell ref="Q221:Q226"/>
    <mergeCell ref="R221:R226"/>
    <mergeCell ref="P215:P220"/>
    <mergeCell ref="Q215:Q220"/>
    <mergeCell ref="R215:R220"/>
    <mergeCell ref="P179:P184"/>
    <mergeCell ref="Q179:Q184"/>
    <mergeCell ref="M191:M196"/>
    <mergeCell ref="O191:O196"/>
    <mergeCell ref="L179:L184"/>
    <mergeCell ref="M179:M184"/>
    <mergeCell ref="N179:N184"/>
    <mergeCell ref="Q185:Q190"/>
    <mergeCell ref="R185:R190"/>
    <mergeCell ref="P173:P178"/>
    <mergeCell ref="J179:J184"/>
    <mergeCell ref="K179:K184"/>
    <mergeCell ref="K191:K196"/>
    <mergeCell ref="M173:M178"/>
    <mergeCell ref="N173:N178"/>
    <mergeCell ref="I8:I9"/>
    <mergeCell ref="J8:J9"/>
    <mergeCell ref="I185:I190"/>
    <mergeCell ref="I191:I196"/>
    <mergeCell ref="I197:I202"/>
    <mergeCell ref="I203:I208"/>
    <mergeCell ref="I136:I141"/>
    <mergeCell ref="J136:J141"/>
    <mergeCell ref="I106:I111"/>
    <mergeCell ref="J106:J111"/>
    <mergeCell ref="J185:J190"/>
    <mergeCell ref="J191:J196"/>
    <mergeCell ref="J197:J202"/>
    <mergeCell ref="J203:J208"/>
    <mergeCell ref="J94:J99"/>
    <mergeCell ref="I88:I93"/>
    <mergeCell ref="I154:I160"/>
    <mergeCell ref="I161:I166"/>
    <mergeCell ref="J173:J178"/>
    <mergeCell ref="I142:I147"/>
    <mergeCell ref="I112:I117"/>
    <mergeCell ref="J112:J117"/>
    <mergeCell ref="J46:J51"/>
    <mergeCell ref="AM233:AM238"/>
    <mergeCell ref="AN233:AN238"/>
    <mergeCell ref="AO233:AO238"/>
    <mergeCell ref="C239:AL239"/>
    <mergeCell ref="K233:K238"/>
    <mergeCell ref="L233:L238"/>
    <mergeCell ref="M233:M238"/>
    <mergeCell ref="N233:N238"/>
    <mergeCell ref="O233:O238"/>
    <mergeCell ref="P233:P238"/>
    <mergeCell ref="G233:G238"/>
    <mergeCell ref="H233:H238"/>
    <mergeCell ref="J233:J238"/>
    <mergeCell ref="I233:I238"/>
    <mergeCell ref="A233:A238"/>
    <mergeCell ref="B233:B238"/>
    <mergeCell ref="C233:C238"/>
    <mergeCell ref="D233:D238"/>
    <mergeCell ref="E233:E238"/>
    <mergeCell ref="F233:F238"/>
    <mergeCell ref="P227:P232"/>
    <mergeCell ref="Q227:Q232"/>
    <mergeCell ref="R227:R232"/>
    <mergeCell ref="Q233:Q238"/>
    <mergeCell ref="R233:R238"/>
    <mergeCell ref="J227:J232"/>
    <mergeCell ref="I227:I232"/>
    <mergeCell ref="E221:E226"/>
    <mergeCell ref="F221:F226"/>
    <mergeCell ref="AM227:AM232"/>
    <mergeCell ref="AN227:AN232"/>
    <mergeCell ref="AO227:AO232"/>
    <mergeCell ref="K227:K232"/>
    <mergeCell ref="L227:L232"/>
    <mergeCell ref="M227:M232"/>
    <mergeCell ref="N227:N232"/>
    <mergeCell ref="O227:O232"/>
    <mergeCell ref="F227:F232"/>
    <mergeCell ref="G227:G232"/>
    <mergeCell ref="H227:H232"/>
    <mergeCell ref="P203:P208"/>
    <mergeCell ref="Q203:Q208"/>
    <mergeCell ref="Q191:Q196"/>
    <mergeCell ref="R191:R196"/>
    <mergeCell ref="R203:R208"/>
    <mergeCell ref="AM221:AM226"/>
    <mergeCell ref="AN221:AN226"/>
    <mergeCell ref="AO221:AO226"/>
    <mergeCell ref="A227:A232"/>
    <mergeCell ref="B227:B232"/>
    <mergeCell ref="C227:C232"/>
    <mergeCell ref="D227:D232"/>
    <mergeCell ref="E227:E232"/>
    <mergeCell ref="K221:K226"/>
    <mergeCell ref="L221:L226"/>
    <mergeCell ref="M221:M226"/>
    <mergeCell ref="N221:N226"/>
    <mergeCell ref="O221:O226"/>
    <mergeCell ref="P221:P226"/>
    <mergeCell ref="G221:G226"/>
    <mergeCell ref="H221:H226"/>
    <mergeCell ref="A221:A226"/>
    <mergeCell ref="B221:B226"/>
    <mergeCell ref="C221:C226"/>
    <mergeCell ref="AN215:AN220"/>
    <mergeCell ref="AO215:AO220"/>
    <mergeCell ref="K215:K220"/>
    <mergeCell ref="L215:L220"/>
    <mergeCell ref="M215:M220"/>
    <mergeCell ref="N215:N220"/>
    <mergeCell ref="O215:O220"/>
    <mergeCell ref="Q209:Q214"/>
    <mergeCell ref="R209:R214"/>
    <mergeCell ref="O209:O214"/>
    <mergeCell ref="P209:P214"/>
    <mergeCell ref="A215:A220"/>
    <mergeCell ref="B215:B220"/>
    <mergeCell ref="C215:C220"/>
    <mergeCell ref="D215:D220"/>
    <mergeCell ref="E215:E220"/>
    <mergeCell ref="K209:K214"/>
    <mergeCell ref="L209:L214"/>
    <mergeCell ref="M209:M214"/>
    <mergeCell ref="N209:N214"/>
    <mergeCell ref="G209:G214"/>
    <mergeCell ref="H209:H214"/>
    <mergeCell ref="A209:A214"/>
    <mergeCell ref="B209:B214"/>
    <mergeCell ref="C209:C214"/>
    <mergeCell ref="D209:D214"/>
    <mergeCell ref="E209:E214"/>
    <mergeCell ref="F209:F214"/>
    <mergeCell ref="J209:J214"/>
    <mergeCell ref="C203:C208"/>
    <mergeCell ref="D203:D208"/>
    <mergeCell ref="E203:E208"/>
    <mergeCell ref="L197:L202"/>
    <mergeCell ref="M197:M202"/>
    <mergeCell ref="A197:A202"/>
    <mergeCell ref="B197:B202"/>
    <mergeCell ref="C197:C202"/>
    <mergeCell ref="D197:D202"/>
    <mergeCell ref="H197:H202"/>
    <mergeCell ref="K203:K208"/>
    <mergeCell ref="L203:L208"/>
    <mergeCell ref="M203:M208"/>
    <mergeCell ref="K197:K202"/>
    <mergeCell ref="A203:A208"/>
    <mergeCell ref="B203:B208"/>
    <mergeCell ref="A191:A196"/>
    <mergeCell ref="B191:B196"/>
    <mergeCell ref="K185:K190"/>
    <mergeCell ref="L185:L190"/>
    <mergeCell ref="M185:M190"/>
    <mergeCell ref="N185:N190"/>
    <mergeCell ref="O185:O190"/>
    <mergeCell ref="P185:P190"/>
    <mergeCell ref="G185:G190"/>
    <mergeCell ref="H185:H190"/>
    <mergeCell ref="L191:L196"/>
    <mergeCell ref="C191:C196"/>
    <mergeCell ref="D191:D196"/>
    <mergeCell ref="N191:N196"/>
    <mergeCell ref="P191:P196"/>
    <mergeCell ref="E191:E196"/>
    <mergeCell ref="F191:F196"/>
    <mergeCell ref="AF8:AF9"/>
    <mergeCell ref="P8:P9"/>
    <mergeCell ref="Q8:Q9"/>
    <mergeCell ref="R10:R15"/>
    <mergeCell ref="AM10:AM15"/>
    <mergeCell ref="AN10:AN15"/>
    <mergeCell ref="AO10:AO15"/>
    <mergeCell ref="A185:A190"/>
    <mergeCell ref="B185:B190"/>
    <mergeCell ref="C185:C190"/>
    <mergeCell ref="D185:D190"/>
    <mergeCell ref="E185:E190"/>
    <mergeCell ref="F185:F190"/>
    <mergeCell ref="L10:L15"/>
    <mergeCell ref="M10:M15"/>
    <mergeCell ref="N10:N15"/>
    <mergeCell ref="O10:O15"/>
    <mergeCell ref="P10:P15"/>
    <mergeCell ref="Q10:Q15"/>
    <mergeCell ref="H10:H15"/>
    <mergeCell ref="I10:I15"/>
    <mergeCell ref="J10:J15"/>
    <mergeCell ref="K10:K15"/>
    <mergeCell ref="L173:L178"/>
    <mergeCell ref="M8:M9"/>
    <mergeCell ref="N8:N9"/>
    <mergeCell ref="O8:O9"/>
    <mergeCell ref="AM8:AM9"/>
    <mergeCell ref="AN8:AN9"/>
    <mergeCell ref="AO8:AO9"/>
    <mergeCell ref="A10:A15"/>
    <mergeCell ref="B10:B15"/>
    <mergeCell ref="C10:C15"/>
    <mergeCell ref="D10:D15"/>
    <mergeCell ref="E10:E15"/>
    <mergeCell ref="F10:F15"/>
    <mergeCell ref="G10:G15"/>
    <mergeCell ref="AG8:AG9"/>
    <mergeCell ref="AH8:AH9"/>
    <mergeCell ref="AI8:AI9"/>
    <mergeCell ref="AJ8:AJ9"/>
    <mergeCell ref="AK8:AK9"/>
    <mergeCell ref="AL8:AL9"/>
    <mergeCell ref="V8:AA8"/>
    <mergeCell ref="AB8:AB9"/>
    <mergeCell ref="AC8:AC9"/>
    <mergeCell ref="AD8:AD9"/>
    <mergeCell ref="AE8:AE9"/>
    <mergeCell ref="F8:F9"/>
    <mergeCell ref="G8:G9"/>
    <mergeCell ref="H8:H9"/>
    <mergeCell ref="AI7:AL7"/>
    <mergeCell ref="AM7:AO7"/>
    <mergeCell ref="AP7:AP9"/>
    <mergeCell ref="AQ7:AQ9"/>
    <mergeCell ref="AR7:AR9"/>
    <mergeCell ref="A8:A9"/>
    <mergeCell ref="B8:B9"/>
    <mergeCell ref="C8:C9"/>
    <mergeCell ref="D8:D9"/>
    <mergeCell ref="E8:E9"/>
    <mergeCell ref="A7:H7"/>
    <mergeCell ref="I7:J7"/>
    <mergeCell ref="K7:R7"/>
    <mergeCell ref="S7:AA7"/>
    <mergeCell ref="AB7:AH7"/>
    <mergeCell ref="R8:R9"/>
    <mergeCell ref="S8:S9"/>
    <mergeCell ref="T8:T9"/>
    <mergeCell ref="U8:U9"/>
    <mergeCell ref="K8:K9"/>
    <mergeCell ref="L8:L9"/>
    <mergeCell ref="A1:D4"/>
    <mergeCell ref="E1:R2"/>
    <mergeCell ref="T1:AO2"/>
    <mergeCell ref="E3:H3"/>
    <mergeCell ref="K3:R3"/>
    <mergeCell ref="T3:AH3"/>
    <mergeCell ref="AI3:AO3"/>
    <mergeCell ref="E4:R4"/>
    <mergeCell ref="T4:AO4"/>
    <mergeCell ref="D221:D226"/>
    <mergeCell ref="AM76:AM81"/>
    <mergeCell ref="AO82:AO87"/>
    <mergeCell ref="AO91:AO93"/>
    <mergeCell ref="AM88:AM90"/>
    <mergeCell ref="AN88:AN90"/>
    <mergeCell ref="AO88:AO90"/>
    <mergeCell ref="AM91:AM93"/>
    <mergeCell ref="AN91:AN93"/>
    <mergeCell ref="AM82:AM87"/>
    <mergeCell ref="AN82:AN87"/>
    <mergeCell ref="L142:L147"/>
    <mergeCell ref="N203:N208"/>
    <mergeCell ref="O203:O208"/>
    <mergeCell ref="M142:M147"/>
    <mergeCell ref="N142:N147"/>
    <mergeCell ref="O142:O147"/>
    <mergeCell ref="P142:P147"/>
    <mergeCell ref="Q197:Q202"/>
    <mergeCell ref="R197:R202"/>
    <mergeCell ref="O197:O202"/>
    <mergeCell ref="P197:P202"/>
    <mergeCell ref="N197:N202"/>
    <mergeCell ref="AM215:AM220"/>
    <mergeCell ref="AO211:AO212"/>
    <mergeCell ref="AM150:AM151"/>
    <mergeCell ref="AN150:AN151"/>
    <mergeCell ref="AM152:AM153"/>
    <mergeCell ref="AN152:AN153"/>
    <mergeCell ref="AM173:AM178"/>
    <mergeCell ref="AN173:AN178"/>
    <mergeCell ref="AO173:AO178"/>
    <mergeCell ref="AM197:AM202"/>
    <mergeCell ref="AN197:AN202"/>
    <mergeCell ref="AO197:AO202"/>
    <mergeCell ref="AM191:AM196"/>
    <mergeCell ref="AN191:AN196"/>
    <mergeCell ref="AO191:AO196"/>
    <mergeCell ref="AO150:AO151"/>
    <mergeCell ref="AO152:AO153"/>
    <mergeCell ref="AO167:AO172"/>
    <mergeCell ref="AO179:AO184"/>
    <mergeCell ref="AO185:AO190"/>
    <mergeCell ref="AM213:AM214"/>
    <mergeCell ref="AN213:AN214"/>
    <mergeCell ref="AO213:AO214"/>
    <mergeCell ref="J154:J160"/>
    <mergeCell ref="J161:J166"/>
    <mergeCell ref="O161:O166"/>
    <mergeCell ref="P161:P166"/>
    <mergeCell ref="Q161:Q166"/>
    <mergeCell ref="R161:R166"/>
    <mergeCell ref="AM154:AM160"/>
    <mergeCell ref="AN154:AN160"/>
    <mergeCell ref="AO154:AO160"/>
    <mergeCell ref="R154:R160"/>
    <mergeCell ref="AO203:AO204"/>
    <mergeCell ref="AM205:AM206"/>
    <mergeCell ref="AN205:AN206"/>
    <mergeCell ref="AO205:AO206"/>
    <mergeCell ref="AM207:AM208"/>
    <mergeCell ref="AN207:AN208"/>
    <mergeCell ref="AI161:AI163"/>
    <mergeCell ref="AO207:AO208"/>
    <mergeCell ref="AO209:AO210"/>
    <mergeCell ref="AM211:AM212"/>
    <mergeCell ref="AN211:AN212"/>
    <mergeCell ref="AK29:AK31"/>
    <mergeCell ref="AL29:AL31"/>
    <mergeCell ref="AM28:AM31"/>
    <mergeCell ref="AN28:AN31"/>
    <mergeCell ref="AI29:AI31"/>
    <mergeCell ref="AJ29:AJ31"/>
    <mergeCell ref="AJ161:AJ163"/>
    <mergeCell ref="AK161:AK163"/>
    <mergeCell ref="AL161:AL163"/>
    <mergeCell ref="AM161:AM163"/>
    <mergeCell ref="AN161:AN163"/>
    <mergeCell ref="M154:M160"/>
    <mergeCell ref="N154:N160"/>
    <mergeCell ref="O154:O160"/>
    <mergeCell ref="P154:P160"/>
    <mergeCell ref="Q154:Q160"/>
    <mergeCell ref="N161:N166"/>
    <mergeCell ref="L154:L160"/>
    <mergeCell ref="K161:K166"/>
    <mergeCell ref="L161:L166"/>
    <mergeCell ref="M161:M166"/>
    <mergeCell ref="AM144:AM145"/>
    <mergeCell ref="AN144:AN145"/>
    <mergeCell ref="AO34:AO35"/>
    <mergeCell ref="AI40:AI41"/>
    <mergeCell ref="AJ40:AJ41"/>
    <mergeCell ref="AK40:AK41"/>
    <mergeCell ref="AL40:AL41"/>
    <mergeCell ref="AM40:AM41"/>
    <mergeCell ref="AN40:AN41"/>
    <mergeCell ref="AO40:AO41"/>
    <mergeCell ref="A167:A172"/>
    <mergeCell ref="B167:B172"/>
    <mergeCell ref="C167:C172"/>
    <mergeCell ref="D167:D172"/>
    <mergeCell ref="E167:E172"/>
    <mergeCell ref="F167:F172"/>
    <mergeCell ref="G167:G172"/>
    <mergeCell ref="H167:H172"/>
    <mergeCell ref="I167:I172"/>
    <mergeCell ref="J167:J172"/>
    <mergeCell ref="AO161:AO163"/>
    <mergeCell ref="AO148:AO149"/>
    <mergeCell ref="AM146:AM147"/>
    <mergeCell ref="AN146:AN147"/>
    <mergeCell ref="AM148:AM149"/>
    <mergeCell ref="AN148:AN149"/>
  </mergeCells>
  <conditionalFormatting sqref="AC24:AC27 AC52:AC93 AC154:AC160">
    <cfRule type="cellIs" dxfId="1626" priority="1111" operator="equal">
      <formula>"Muy Alta"</formula>
    </cfRule>
    <cfRule type="cellIs" dxfId="1625" priority="1112" operator="equal">
      <formula>"Alta"</formula>
    </cfRule>
    <cfRule type="cellIs" dxfId="1624" priority="1113" operator="equal">
      <formula>"Media"</formula>
    </cfRule>
    <cfRule type="cellIs" dxfId="1623" priority="1114" operator="equal">
      <formula>"Baja"</formula>
    </cfRule>
    <cfRule type="cellIs" dxfId="1622" priority="1115" operator="equal">
      <formula>"Muy Baja"</formula>
    </cfRule>
  </conditionalFormatting>
  <conditionalFormatting sqref="P191 P197 P221 P227 P233 AE24:AE27 AE52:AE93 AE154:AE160">
    <cfRule type="cellIs" dxfId="1621" priority="1106" operator="equal">
      <formula>"Catastrófico"</formula>
    </cfRule>
    <cfRule type="cellIs" dxfId="1620" priority="1107" operator="equal">
      <formula>"Mayor"</formula>
    </cfRule>
    <cfRule type="cellIs" dxfId="1619" priority="1108" operator="equal">
      <formula>"Moderado"</formula>
    </cfRule>
    <cfRule type="cellIs" dxfId="1618" priority="1109" operator="equal">
      <formula>"Menor"</formula>
    </cfRule>
    <cfRule type="cellIs" dxfId="1617" priority="1110" operator="equal">
      <formula>"Leve"</formula>
    </cfRule>
  </conditionalFormatting>
  <conditionalFormatting sqref="AG24:AG27 AG52:AG93 AG154:AG160">
    <cfRule type="cellIs" dxfId="1616" priority="1088" operator="equal">
      <formula>"Extremo"</formula>
    </cfRule>
    <cfRule type="cellIs" dxfId="1615" priority="1089" operator="equal">
      <formula>"Alto"</formula>
    </cfRule>
    <cfRule type="cellIs" dxfId="1614" priority="1090" operator="equal">
      <formula>"Moderado"</formula>
    </cfRule>
    <cfRule type="cellIs" dxfId="1613" priority="1091" operator="equal">
      <formula>"Bajo"</formula>
    </cfRule>
  </conditionalFormatting>
  <conditionalFormatting sqref="L227">
    <cfRule type="cellIs" dxfId="1612" priority="932" operator="equal">
      <formula>"Muy Alta"</formula>
    </cfRule>
    <cfRule type="cellIs" dxfId="1611" priority="933" operator="equal">
      <formula>"Alta"</formula>
    </cfRule>
    <cfRule type="cellIs" dxfId="1610" priority="934" operator="equal">
      <formula>"Media"</formula>
    </cfRule>
    <cfRule type="cellIs" dxfId="1609" priority="935" operator="equal">
      <formula>"Baja"</formula>
    </cfRule>
    <cfRule type="cellIs" dxfId="1608" priority="936" operator="equal">
      <formula>"Muy Baja"</formula>
    </cfRule>
  </conditionalFormatting>
  <conditionalFormatting sqref="L191">
    <cfRule type="cellIs" dxfId="1607" priority="1065" operator="equal">
      <formula>"Muy Alta"</formula>
    </cfRule>
    <cfRule type="cellIs" dxfId="1606" priority="1066" operator="equal">
      <formula>"Alta"</formula>
    </cfRule>
    <cfRule type="cellIs" dxfId="1605" priority="1067" operator="equal">
      <formula>"Media"</formula>
    </cfRule>
    <cfRule type="cellIs" dxfId="1604" priority="1068" operator="equal">
      <formula>"Baja"</formula>
    </cfRule>
    <cfRule type="cellIs" dxfId="1603" priority="1069" operator="equal">
      <formula>"Muy Baja"</formula>
    </cfRule>
  </conditionalFormatting>
  <conditionalFormatting sqref="R191">
    <cfRule type="cellIs" dxfId="1602" priority="1061" operator="equal">
      <formula>"Extremo"</formula>
    </cfRule>
    <cfRule type="cellIs" dxfId="1601" priority="1062" operator="equal">
      <formula>"Alto"</formula>
    </cfRule>
    <cfRule type="cellIs" dxfId="1600" priority="1063" operator="equal">
      <formula>"Moderado"</formula>
    </cfRule>
    <cfRule type="cellIs" dxfId="1599" priority="1064" operator="equal">
      <formula>"Bajo"</formula>
    </cfRule>
  </conditionalFormatting>
  <conditionalFormatting sqref="AC191:AC196">
    <cfRule type="cellIs" dxfId="1598" priority="1056" operator="equal">
      <formula>"Muy Alta"</formula>
    </cfRule>
    <cfRule type="cellIs" dxfId="1597" priority="1057" operator="equal">
      <formula>"Alta"</formula>
    </cfRule>
    <cfRule type="cellIs" dxfId="1596" priority="1058" operator="equal">
      <formula>"Media"</formula>
    </cfRule>
    <cfRule type="cellIs" dxfId="1595" priority="1059" operator="equal">
      <formula>"Baja"</formula>
    </cfRule>
    <cfRule type="cellIs" dxfId="1594" priority="1060" operator="equal">
      <formula>"Muy Baja"</formula>
    </cfRule>
  </conditionalFormatting>
  <conditionalFormatting sqref="AE191:AE196">
    <cfRule type="cellIs" dxfId="1593" priority="1051" operator="equal">
      <formula>"Catastrófico"</formula>
    </cfRule>
    <cfRule type="cellIs" dxfId="1592" priority="1052" operator="equal">
      <formula>"Mayor"</formula>
    </cfRule>
    <cfRule type="cellIs" dxfId="1591" priority="1053" operator="equal">
      <formula>"Moderado"</formula>
    </cfRule>
    <cfRule type="cellIs" dxfId="1590" priority="1054" operator="equal">
      <formula>"Menor"</formula>
    </cfRule>
    <cfRule type="cellIs" dxfId="1589" priority="1055" operator="equal">
      <formula>"Leve"</formula>
    </cfRule>
  </conditionalFormatting>
  <conditionalFormatting sqref="AG191:AG196">
    <cfRule type="cellIs" dxfId="1588" priority="1047" operator="equal">
      <formula>"Extremo"</formula>
    </cfRule>
    <cfRule type="cellIs" dxfId="1587" priority="1048" operator="equal">
      <formula>"Alto"</formula>
    </cfRule>
    <cfRule type="cellIs" dxfId="1586" priority="1049" operator="equal">
      <formula>"Moderado"</formula>
    </cfRule>
    <cfRule type="cellIs" dxfId="1585" priority="1050" operator="equal">
      <formula>"Bajo"</formula>
    </cfRule>
  </conditionalFormatting>
  <conditionalFormatting sqref="L197">
    <cfRule type="cellIs" dxfId="1584" priority="1042" operator="equal">
      <formula>"Muy Alta"</formula>
    </cfRule>
    <cfRule type="cellIs" dxfId="1583" priority="1043" operator="equal">
      <formula>"Alta"</formula>
    </cfRule>
    <cfRule type="cellIs" dxfId="1582" priority="1044" operator="equal">
      <formula>"Media"</formula>
    </cfRule>
    <cfRule type="cellIs" dxfId="1581" priority="1045" operator="equal">
      <formula>"Baja"</formula>
    </cfRule>
    <cfRule type="cellIs" dxfId="1580" priority="1046" operator="equal">
      <formula>"Muy Baja"</formula>
    </cfRule>
  </conditionalFormatting>
  <conditionalFormatting sqref="R197">
    <cfRule type="cellIs" dxfId="1579" priority="1038" operator="equal">
      <formula>"Extremo"</formula>
    </cfRule>
    <cfRule type="cellIs" dxfId="1578" priority="1039" operator="equal">
      <formula>"Alto"</formula>
    </cfRule>
    <cfRule type="cellIs" dxfId="1577" priority="1040" operator="equal">
      <formula>"Moderado"</formula>
    </cfRule>
    <cfRule type="cellIs" dxfId="1576" priority="1041" operator="equal">
      <formula>"Bajo"</formula>
    </cfRule>
  </conditionalFormatting>
  <conditionalFormatting sqref="AC197:AC202">
    <cfRule type="cellIs" dxfId="1575" priority="1033" operator="equal">
      <formula>"Muy Alta"</formula>
    </cfRule>
    <cfRule type="cellIs" dxfId="1574" priority="1034" operator="equal">
      <formula>"Alta"</formula>
    </cfRule>
    <cfRule type="cellIs" dxfId="1573" priority="1035" operator="equal">
      <formula>"Media"</formula>
    </cfRule>
    <cfRule type="cellIs" dxfId="1572" priority="1036" operator="equal">
      <formula>"Baja"</formula>
    </cfRule>
    <cfRule type="cellIs" dxfId="1571" priority="1037" operator="equal">
      <formula>"Muy Baja"</formula>
    </cfRule>
  </conditionalFormatting>
  <conditionalFormatting sqref="AE197:AE202">
    <cfRule type="cellIs" dxfId="1570" priority="1028" operator="equal">
      <formula>"Catastrófico"</formula>
    </cfRule>
    <cfRule type="cellIs" dxfId="1569" priority="1029" operator="equal">
      <formula>"Mayor"</formula>
    </cfRule>
    <cfRule type="cellIs" dxfId="1568" priority="1030" operator="equal">
      <formula>"Moderado"</formula>
    </cfRule>
    <cfRule type="cellIs" dxfId="1567" priority="1031" operator="equal">
      <formula>"Menor"</formula>
    </cfRule>
    <cfRule type="cellIs" dxfId="1566" priority="1032" operator="equal">
      <formula>"Leve"</formula>
    </cfRule>
  </conditionalFormatting>
  <conditionalFormatting sqref="AG197:AG202">
    <cfRule type="cellIs" dxfId="1565" priority="1024" operator="equal">
      <formula>"Extremo"</formula>
    </cfRule>
    <cfRule type="cellIs" dxfId="1564" priority="1025" operator="equal">
      <formula>"Alto"</formula>
    </cfRule>
    <cfRule type="cellIs" dxfId="1563" priority="1026" operator="equal">
      <formula>"Moderado"</formula>
    </cfRule>
    <cfRule type="cellIs" dxfId="1562" priority="1027" operator="equal">
      <formula>"Bajo"</formula>
    </cfRule>
  </conditionalFormatting>
  <conditionalFormatting sqref="R221">
    <cfRule type="cellIs" dxfId="1538" priority="951" operator="equal">
      <formula>"Extremo"</formula>
    </cfRule>
    <cfRule type="cellIs" dxfId="1537" priority="952" operator="equal">
      <formula>"Alto"</formula>
    </cfRule>
    <cfRule type="cellIs" dxfId="1536" priority="953" operator="equal">
      <formula>"Moderado"</formula>
    </cfRule>
    <cfRule type="cellIs" dxfId="1535" priority="954" operator="equal">
      <formula>"Bajo"</formula>
    </cfRule>
  </conditionalFormatting>
  <conditionalFormatting sqref="AC221:AC226">
    <cfRule type="cellIs" dxfId="1534" priority="946" operator="equal">
      <formula>"Muy Alta"</formula>
    </cfRule>
    <cfRule type="cellIs" dxfId="1533" priority="947" operator="equal">
      <formula>"Alta"</formula>
    </cfRule>
    <cfRule type="cellIs" dxfId="1532" priority="948" operator="equal">
      <formula>"Media"</formula>
    </cfRule>
    <cfRule type="cellIs" dxfId="1531" priority="949" operator="equal">
      <formula>"Baja"</formula>
    </cfRule>
    <cfRule type="cellIs" dxfId="1530" priority="950" operator="equal">
      <formula>"Muy Baja"</formula>
    </cfRule>
  </conditionalFormatting>
  <conditionalFormatting sqref="AE221:AE226">
    <cfRule type="cellIs" dxfId="1529" priority="941" operator="equal">
      <formula>"Catastrófico"</formula>
    </cfRule>
    <cfRule type="cellIs" dxfId="1528" priority="942" operator="equal">
      <formula>"Mayor"</formula>
    </cfRule>
    <cfRule type="cellIs" dxfId="1527" priority="943" operator="equal">
      <formula>"Moderado"</formula>
    </cfRule>
    <cfRule type="cellIs" dxfId="1526" priority="944" operator="equal">
      <formula>"Menor"</formula>
    </cfRule>
    <cfRule type="cellIs" dxfId="1525" priority="945" operator="equal">
      <formula>"Leve"</formula>
    </cfRule>
  </conditionalFormatting>
  <conditionalFormatting sqref="AG221:AG226">
    <cfRule type="cellIs" dxfId="1524" priority="937" operator="equal">
      <formula>"Extremo"</formula>
    </cfRule>
    <cfRule type="cellIs" dxfId="1523" priority="938" operator="equal">
      <formula>"Alto"</formula>
    </cfRule>
    <cfRule type="cellIs" dxfId="1522" priority="939" operator="equal">
      <formula>"Moderado"</formula>
    </cfRule>
    <cfRule type="cellIs" dxfId="1521" priority="940" operator="equal">
      <formula>"Bajo"</formula>
    </cfRule>
  </conditionalFormatting>
  <conditionalFormatting sqref="R227">
    <cfRule type="cellIs" dxfId="1520" priority="928" operator="equal">
      <formula>"Extremo"</formula>
    </cfRule>
    <cfRule type="cellIs" dxfId="1519" priority="929" operator="equal">
      <formula>"Alto"</formula>
    </cfRule>
    <cfRule type="cellIs" dxfId="1518" priority="930" operator="equal">
      <formula>"Moderado"</formula>
    </cfRule>
    <cfRule type="cellIs" dxfId="1517" priority="931" operator="equal">
      <formula>"Bajo"</formula>
    </cfRule>
  </conditionalFormatting>
  <conditionalFormatting sqref="AC227:AC232">
    <cfRule type="cellIs" dxfId="1516" priority="923" operator="equal">
      <formula>"Muy Alta"</formula>
    </cfRule>
    <cfRule type="cellIs" dxfId="1515" priority="924" operator="equal">
      <formula>"Alta"</formula>
    </cfRule>
    <cfRule type="cellIs" dxfId="1514" priority="925" operator="equal">
      <formula>"Media"</formula>
    </cfRule>
    <cfRule type="cellIs" dxfId="1513" priority="926" operator="equal">
      <formula>"Baja"</formula>
    </cfRule>
    <cfRule type="cellIs" dxfId="1512" priority="927" operator="equal">
      <formula>"Muy Baja"</formula>
    </cfRule>
  </conditionalFormatting>
  <conditionalFormatting sqref="AE227:AE232">
    <cfRule type="cellIs" dxfId="1511" priority="918" operator="equal">
      <formula>"Catastrófico"</formula>
    </cfRule>
    <cfRule type="cellIs" dxfId="1510" priority="919" operator="equal">
      <formula>"Mayor"</formula>
    </cfRule>
    <cfRule type="cellIs" dxfId="1509" priority="920" operator="equal">
      <formula>"Moderado"</formula>
    </cfRule>
    <cfRule type="cellIs" dxfId="1508" priority="921" operator="equal">
      <formula>"Menor"</formula>
    </cfRule>
    <cfRule type="cellIs" dxfId="1507" priority="922" operator="equal">
      <formula>"Leve"</formula>
    </cfRule>
  </conditionalFormatting>
  <conditionalFormatting sqref="AG227:AG232">
    <cfRule type="cellIs" dxfId="1506" priority="914" operator="equal">
      <formula>"Extremo"</formula>
    </cfRule>
    <cfRule type="cellIs" dxfId="1505" priority="915" operator="equal">
      <formula>"Alto"</formula>
    </cfRule>
    <cfRule type="cellIs" dxfId="1504" priority="916" operator="equal">
      <formula>"Moderado"</formula>
    </cfRule>
    <cfRule type="cellIs" dxfId="1503" priority="917" operator="equal">
      <formula>"Bajo"</formula>
    </cfRule>
  </conditionalFormatting>
  <conditionalFormatting sqref="L233">
    <cfRule type="cellIs" dxfId="1502" priority="909" operator="equal">
      <formula>"Muy Alta"</formula>
    </cfRule>
    <cfRule type="cellIs" dxfId="1501" priority="910" operator="equal">
      <formula>"Alta"</formula>
    </cfRule>
    <cfRule type="cellIs" dxfId="1500" priority="911" operator="equal">
      <formula>"Media"</formula>
    </cfRule>
    <cfRule type="cellIs" dxfId="1499" priority="912" operator="equal">
      <formula>"Baja"</formula>
    </cfRule>
    <cfRule type="cellIs" dxfId="1498" priority="913" operator="equal">
      <formula>"Muy Baja"</formula>
    </cfRule>
  </conditionalFormatting>
  <conditionalFormatting sqref="R233">
    <cfRule type="cellIs" dxfId="1497" priority="905" operator="equal">
      <formula>"Extremo"</formula>
    </cfRule>
    <cfRule type="cellIs" dxfId="1496" priority="906" operator="equal">
      <formula>"Alto"</formula>
    </cfRule>
    <cfRule type="cellIs" dxfId="1495" priority="907" operator="equal">
      <formula>"Moderado"</formula>
    </cfRule>
    <cfRule type="cellIs" dxfId="1494" priority="908" operator="equal">
      <formula>"Bajo"</formula>
    </cfRule>
  </conditionalFormatting>
  <conditionalFormatting sqref="AC233:AC238">
    <cfRule type="cellIs" dxfId="1493" priority="900" operator="equal">
      <formula>"Muy Alta"</formula>
    </cfRule>
    <cfRule type="cellIs" dxfId="1492" priority="901" operator="equal">
      <formula>"Alta"</formula>
    </cfRule>
    <cfRule type="cellIs" dxfId="1491" priority="902" operator="equal">
      <formula>"Media"</formula>
    </cfRule>
    <cfRule type="cellIs" dxfId="1490" priority="903" operator="equal">
      <formula>"Baja"</formula>
    </cfRule>
    <cfRule type="cellIs" dxfId="1489" priority="904" operator="equal">
      <formula>"Muy Baja"</formula>
    </cfRule>
  </conditionalFormatting>
  <conditionalFormatting sqref="AE233:AE238">
    <cfRule type="cellIs" dxfId="1488" priority="895" operator="equal">
      <formula>"Catastrófico"</formula>
    </cfRule>
    <cfRule type="cellIs" dxfId="1487" priority="896" operator="equal">
      <formula>"Mayor"</formula>
    </cfRule>
    <cfRule type="cellIs" dxfId="1486" priority="897" operator="equal">
      <formula>"Moderado"</formula>
    </cfRule>
    <cfRule type="cellIs" dxfId="1485" priority="898" operator="equal">
      <formula>"Menor"</formula>
    </cfRule>
    <cfRule type="cellIs" dxfId="1484" priority="899" operator="equal">
      <formula>"Leve"</formula>
    </cfRule>
  </conditionalFormatting>
  <conditionalFormatting sqref="AG233:AG238">
    <cfRule type="cellIs" dxfId="1483" priority="891" operator="equal">
      <formula>"Extremo"</formula>
    </cfRule>
    <cfRule type="cellIs" dxfId="1482" priority="892" operator="equal">
      <formula>"Alto"</formula>
    </cfRule>
    <cfRule type="cellIs" dxfId="1481" priority="893" operator="equal">
      <formula>"Moderado"</formula>
    </cfRule>
    <cfRule type="cellIs" dxfId="1480" priority="894" operator="equal">
      <formula>"Bajo"</formula>
    </cfRule>
  </conditionalFormatting>
  <conditionalFormatting sqref="O52:O93 O154:O160 O191:O202 O221:O238">
    <cfRule type="containsText" dxfId="1479" priority="890" operator="containsText" text="❌">
      <formula>NOT(ISERROR(SEARCH("❌",O52)))</formula>
    </cfRule>
  </conditionalFormatting>
  <conditionalFormatting sqref="L221">
    <cfRule type="cellIs" dxfId="1478" priority="885" operator="equal">
      <formula>"Muy Alta"</formula>
    </cfRule>
    <cfRule type="cellIs" dxfId="1477" priority="886" operator="equal">
      <formula>"Alta"</formula>
    </cfRule>
    <cfRule type="cellIs" dxfId="1476" priority="887" operator="equal">
      <formula>"Media"</formula>
    </cfRule>
    <cfRule type="cellIs" dxfId="1475" priority="888" operator="equal">
      <formula>"Baja"</formula>
    </cfRule>
    <cfRule type="cellIs" dxfId="1474" priority="889" operator="equal">
      <formula>"Muy Baja"</formula>
    </cfRule>
  </conditionalFormatting>
  <conditionalFormatting sqref="L154">
    <cfRule type="cellIs" dxfId="1473" priority="838" operator="equal">
      <formula>"Muy Alta"</formula>
    </cfRule>
    <cfRule type="cellIs" dxfId="1472" priority="839" operator="equal">
      <formula>"Alta"</formula>
    </cfRule>
    <cfRule type="cellIs" dxfId="1471" priority="840" operator="equal">
      <formula>"Media"</formula>
    </cfRule>
    <cfRule type="cellIs" dxfId="1470" priority="841" operator="equal">
      <formula>"Baja"</formula>
    </cfRule>
    <cfRule type="cellIs" dxfId="1469" priority="842" operator="equal">
      <formula>"Muy Baja"</formula>
    </cfRule>
  </conditionalFormatting>
  <conditionalFormatting sqref="P154">
    <cfRule type="cellIs" dxfId="1468" priority="833" operator="equal">
      <formula>"Catastrófico"</formula>
    </cfRule>
    <cfRule type="cellIs" dxfId="1467" priority="834" operator="equal">
      <formula>"Mayor"</formula>
    </cfRule>
    <cfRule type="cellIs" dxfId="1466" priority="835" operator="equal">
      <formula>"Moderado"</formula>
    </cfRule>
    <cfRule type="cellIs" dxfId="1465" priority="836" operator="equal">
      <formula>"Menor"</formula>
    </cfRule>
    <cfRule type="cellIs" dxfId="1464" priority="837" operator="equal">
      <formula>"Leve"</formula>
    </cfRule>
  </conditionalFormatting>
  <conditionalFormatting sqref="R154">
    <cfRule type="cellIs" dxfId="1463" priority="829" operator="equal">
      <formula>"Extremo"</formula>
    </cfRule>
    <cfRule type="cellIs" dxfId="1462" priority="830" operator="equal">
      <formula>"Alto"</formula>
    </cfRule>
    <cfRule type="cellIs" dxfId="1461" priority="831" operator="equal">
      <formula>"Moderado"</formula>
    </cfRule>
    <cfRule type="cellIs" dxfId="1460" priority="832" operator="equal">
      <formula>"Bajo"</formula>
    </cfRule>
  </conditionalFormatting>
  <conditionalFormatting sqref="AC124:AC129">
    <cfRule type="cellIs" dxfId="1459" priority="522" operator="equal">
      <formula>"Muy Alta"</formula>
    </cfRule>
    <cfRule type="cellIs" dxfId="1458" priority="523" operator="equal">
      <formula>"Alta"</formula>
    </cfRule>
    <cfRule type="cellIs" dxfId="1457" priority="524" operator="equal">
      <formula>"Media"</formula>
    </cfRule>
    <cfRule type="cellIs" dxfId="1456" priority="525" operator="equal">
      <formula>"Baja"</formula>
    </cfRule>
    <cfRule type="cellIs" dxfId="1455" priority="526" operator="equal">
      <formula>"Muy Baja"</formula>
    </cfRule>
  </conditionalFormatting>
  <conditionalFormatting sqref="AE124:AE129">
    <cfRule type="cellIs" dxfId="1454" priority="517" operator="equal">
      <formula>"Catastrófico"</formula>
    </cfRule>
    <cfRule type="cellIs" dxfId="1453" priority="518" operator="equal">
      <formula>"Mayor"</formula>
    </cfRule>
    <cfRule type="cellIs" dxfId="1452" priority="519" operator="equal">
      <formula>"Moderado"</formula>
    </cfRule>
    <cfRule type="cellIs" dxfId="1451" priority="520" operator="equal">
      <formula>"Menor"</formula>
    </cfRule>
    <cfRule type="cellIs" dxfId="1450" priority="521" operator="equal">
      <formula>"Leve"</formula>
    </cfRule>
  </conditionalFormatting>
  <conditionalFormatting sqref="AG124:AG129">
    <cfRule type="cellIs" dxfId="1449" priority="513" operator="equal">
      <formula>"Extremo"</formula>
    </cfRule>
    <cfRule type="cellIs" dxfId="1448" priority="514" operator="equal">
      <formula>"Alto"</formula>
    </cfRule>
    <cfRule type="cellIs" dxfId="1447" priority="515" operator="equal">
      <formula>"Moderado"</formula>
    </cfRule>
    <cfRule type="cellIs" dxfId="1446" priority="516" operator="equal">
      <formula>"Bajo"</formula>
    </cfRule>
  </conditionalFormatting>
  <conditionalFormatting sqref="L52 L58 L64 L70 L76 L82 L88">
    <cfRule type="cellIs" dxfId="1445" priority="810" operator="equal">
      <formula>"Muy Alta"</formula>
    </cfRule>
    <cfRule type="cellIs" dxfId="1444" priority="811" operator="equal">
      <formula>"Alta"</formula>
    </cfRule>
    <cfRule type="cellIs" dxfId="1443" priority="812" operator="equal">
      <formula>"Media"</formula>
    </cfRule>
    <cfRule type="cellIs" dxfId="1442" priority="813" operator="equal">
      <formula>"Baja"</formula>
    </cfRule>
    <cfRule type="cellIs" dxfId="1441" priority="814" operator="equal">
      <formula>"Muy Baja"</formula>
    </cfRule>
  </conditionalFormatting>
  <conditionalFormatting sqref="P52 P58 P64 P70 P76 P82 P88">
    <cfRule type="cellIs" dxfId="1440" priority="805" operator="equal">
      <formula>"Catastrófico"</formula>
    </cfRule>
    <cfRule type="cellIs" dxfId="1439" priority="806" operator="equal">
      <formula>"Mayor"</formula>
    </cfRule>
    <cfRule type="cellIs" dxfId="1438" priority="807" operator="equal">
      <formula>"Moderado"</formula>
    </cfRule>
    <cfRule type="cellIs" dxfId="1437" priority="808" operator="equal">
      <formula>"Menor"</formula>
    </cfRule>
    <cfRule type="cellIs" dxfId="1436" priority="809" operator="equal">
      <formula>"Leve"</formula>
    </cfRule>
  </conditionalFormatting>
  <conditionalFormatting sqref="R52 R58 R64 R70 R76 R82 R88">
    <cfRule type="cellIs" dxfId="1435" priority="801" operator="equal">
      <formula>"Extremo"</formula>
    </cfRule>
    <cfRule type="cellIs" dxfId="1434" priority="802" operator="equal">
      <formula>"Alto"</formula>
    </cfRule>
    <cfRule type="cellIs" dxfId="1433" priority="803" operator="equal">
      <formula>"Moderado"</formula>
    </cfRule>
    <cfRule type="cellIs" dxfId="1432" priority="804" operator="equal">
      <formula>"Bajo"</formula>
    </cfRule>
  </conditionalFormatting>
  <conditionalFormatting sqref="L10">
    <cfRule type="cellIs" dxfId="1431" priority="768" operator="equal">
      <formula>"Muy Alta"</formula>
    </cfRule>
    <cfRule type="cellIs" dxfId="1430" priority="769" operator="equal">
      <formula>"Alta"</formula>
    </cfRule>
    <cfRule type="cellIs" dxfId="1429" priority="770" operator="equal">
      <formula>"Media"</formula>
    </cfRule>
    <cfRule type="cellIs" dxfId="1428" priority="771" operator="equal">
      <formula>"Baja"</formula>
    </cfRule>
    <cfRule type="cellIs" dxfId="1427" priority="772" operator="equal">
      <formula>"Muy Baja"</formula>
    </cfRule>
  </conditionalFormatting>
  <conditionalFormatting sqref="P10">
    <cfRule type="cellIs" dxfId="1426" priority="763" operator="equal">
      <formula>"Catastrófico"</formula>
    </cfRule>
    <cfRule type="cellIs" dxfId="1425" priority="764" operator="equal">
      <formula>"Mayor"</formula>
    </cfRule>
    <cfRule type="cellIs" dxfId="1424" priority="765" operator="equal">
      <formula>"Moderado"</formula>
    </cfRule>
    <cfRule type="cellIs" dxfId="1423" priority="766" operator="equal">
      <formula>"Menor"</formula>
    </cfRule>
    <cfRule type="cellIs" dxfId="1422" priority="767" operator="equal">
      <formula>"Leve"</formula>
    </cfRule>
  </conditionalFormatting>
  <conditionalFormatting sqref="R10">
    <cfRule type="cellIs" dxfId="1421" priority="759" operator="equal">
      <formula>"Extremo"</formula>
    </cfRule>
    <cfRule type="cellIs" dxfId="1420" priority="760" operator="equal">
      <formula>"Alto"</formula>
    </cfRule>
    <cfRule type="cellIs" dxfId="1419" priority="761" operator="equal">
      <formula>"Moderado"</formula>
    </cfRule>
    <cfRule type="cellIs" dxfId="1418" priority="762" operator="equal">
      <formula>"Bajo"</formula>
    </cfRule>
  </conditionalFormatting>
  <conditionalFormatting sqref="AC10:AC15">
    <cfRule type="cellIs" dxfId="1417" priority="754" operator="equal">
      <formula>"Muy Alta"</formula>
    </cfRule>
    <cfRule type="cellIs" dxfId="1416" priority="755" operator="equal">
      <formula>"Alta"</formula>
    </cfRule>
    <cfRule type="cellIs" dxfId="1415" priority="756" operator="equal">
      <formula>"Media"</formula>
    </cfRule>
    <cfRule type="cellIs" dxfId="1414" priority="757" operator="equal">
      <formula>"Baja"</formula>
    </cfRule>
    <cfRule type="cellIs" dxfId="1413" priority="758" operator="equal">
      <formula>"Muy Baja"</formula>
    </cfRule>
  </conditionalFormatting>
  <conditionalFormatting sqref="AE10:AE15">
    <cfRule type="cellIs" dxfId="1412" priority="749" operator="equal">
      <formula>"Catastrófico"</formula>
    </cfRule>
    <cfRule type="cellIs" dxfId="1411" priority="750" operator="equal">
      <formula>"Mayor"</formula>
    </cfRule>
    <cfRule type="cellIs" dxfId="1410" priority="751" operator="equal">
      <formula>"Moderado"</formula>
    </cfRule>
    <cfRule type="cellIs" dxfId="1409" priority="752" operator="equal">
      <formula>"Menor"</formula>
    </cfRule>
    <cfRule type="cellIs" dxfId="1408" priority="753" operator="equal">
      <formula>"Leve"</formula>
    </cfRule>
  </conditionalFormatting>
  <conditionalFormatting sqref="AG10:AG15">
    <cfRule type="cellIs" dxfId="1407" priority="745" operator="equal">
      <formula>"Extremo"</formula>
    </cfRule>
    <cfRule type="cellIs" dxfId="1406" priority="746" operator="equal">
      <formula>"Alto"</formula>
    </cfRule>
    <cfRule type="cellIs" dxfId="1405" priority="747" operator="equal">
      <formula>"Moderado"</formula>
    </cfRule>
    <cfRule type="cellIs" dxfId="1404" priority="748" operator="equal">
      <formula>"Bajo"</formula>
    </cfRule>
  </conditionalFormatting>
  <conditionalFormatting sqref="O10:O15">
    <cfRule type="containsText" dxfId="1403" priority="744" operator="containsText" text="❌">
      <formula>NOT(ISERROR(SEARCH("❌",O10)))</formula>
    </cfRule>
  </conditionalFormatting>
  <conditionalFormatting sqref="L16">
    <cfRule type="cellIs" dxfId="1402" priority="739" operator="equal">
      <formula>"Muy Alta"</formula>
    </cfRule>
    <cfRule type="cellIs" dxfId="1401" priority="740" operator="equal">
      <formula>"Alta"</formula>
    </cfRule>
    <cfRule type="cellIs" dxfId="1400" priority="741" operator="equal">
      <formula>"Media"</formula>
    </cfRule>
    <cfRule type="cellIs" dxfId="1399" priority="742" operator="equal">
      <formula>"Baja"</formula>
    </cfRule>
    <cfRule type="cellIs" dxfId="1398" priority="743" operator="equal">
      <formula>"Muy Baja"</formula>
    </cfRule>
  </conditionalFormatting>
  <conditionalFormatting sqref="P16 P22">
    <cfRule type="cellIs" dxfId="1397" priority="734" operator="equal">
      <formula>"Catastrófico"</formula>
    </cfRule>
    <cfRule type="cellIs" dxfId="1396" priority="735" operator="equal">
      <formula>"Mayor"</formula>
    </cfRule>
    <cfRule type="cellIs" dxfId="1395" priority="736" operator="equal">
      <formula>"Moderado"</formula>
    </cfRule>
    <cfRule type="cellIs" dxfId="1394" priority="737" operator="equal">
      <formula>"Menor"</formula>
    </cfRule>
    <cfRule type="cellIs" dxfId="1393" priority="738" operator="equal">
      <formula>"Leve"</formula>
    </cfRule>
  </conditionalFormatting>
  <conditionalFormatting sqref="R16">
    <cfRule type="cellIs" dxfId="1392" priority="730" operator="equal">
      <formula>"Extremo"</formula>
    </cfRule>
    <cfRule type="cellIs" dxfId="1391" priority="731" operator="equal">
      <formula>"Alto"</formula>
    </cfRule>
    <cfRule type="cellIs" dxfId="1390" priority="732" operator="equal">
      <formula>"Moderado"</formula>
    </cfRule>
    <cfRule type="cellIs" dxfId="1389" priority="733" operator="equal">
      <formula>"Bajo"</formula>
    </cfRule>
  </conditionalFormatting>
  <conditionalFormatting sqref="L22">
    <cfRule type="cellIs" dxfId="1388" priority="725" operator="equal">
      <formula>"Muy Alta"</formula>
    </cfRule>
    <cfRule type="cellIs" dxfId="1387" priority="726" operator="equal">
      <formula>"Alta"</formula>
    </cfRule>
    <cfRule type="cellIs" dxfId="1386" priority="727" operator="equal">
      <formula>"Media"</formula>
    </cfRule>
    <cfRule type="cellIs" dxfId="1385" priority="728" operator="equal">
      <formula>"Baja"</formula>
    </cfRule>
    <cfRule type="cellIs" dxfId="1384" priority="729" operator="equal">
      <formula>"Muy Baja"</formula>
    </cfRule>
  </conditionalFormatting>
  <conditionalFormatting sqref="R22">
    <cfRule type="cellIs" dxfId="1383" priority="721" operator="equal">
      <formula>"Extremo"</formula>
    </cfRule>
    <cfRule type="cellIs" dxfId="1382" priority="722" operator="equal">
      <formula>"Alto"</formula>
    </cfRule>
    <cfRule type="cellIs" dxfId="1381" priority="723" operator="equal">
      <formula>"Moderado"</formula>
    </cfRule>
    <cfRule type="cellIs" dxfId="1380" priority="724" operator="equal">
      <formula>"Bajo"</formula>
    </cfRule>
  </conditionalFormatting>
  <conditionalFormatting sqref="O16:O27">
    <cfRule type="containsText" dxfId="1379" priority="720" operator="containsText" text="❌">
      <formula>NOT(ISERROR(SEARCH("❌",O16)))</formula>
    </cfRule>
  </conditionalFormatting>
  <conditionalFormatting sqref="AC16:AC21">
    <cfRule type="cellIs" dxfId="1378" priority="715" operator="equal">
      <formula>"Muy Alta"</formula>
    </cfRule>
    <cfRule type="cellIs" dxfId="1377" priority="716" operator="equal">
      <formula>"Alta"</formula>
    </cfRule>
    <cfRule type="cellIs" dxfId="1376" priority="717" operator="equal">
      <formula>"Media"</formula>
    </cfRule>
    <cfRule type="cellIs" dxfId="1375" priority="718" operator="equal">
      <formula>"Baja"</formula>
    </cfRule>
    <cfRule type="cellIs" dxfId="1374" priority="719" operator="equal">
      <formula>"Muy Baja"</formula>
    </cfRule>
  </conditionalFormatting>
  <conditionalFormatting sqref="AE16:AE21">
    <cfRule type="cellIs" dxfId="1373" priority="710" operator="equal">
      <formula>"Catastrófico"</formula>
    </cfRule>
    <cfRule type="cellIs" dxfId="1372" priority="711" operator="equal">
      <formula>"Mayor"</formula>
    </cfRule>
    <cfRule type="cellIs" dxfId="1371" priority="712" operator="equal">
      <formula>"Moderado"</formula>
    </cfRule>
    <cfRule type="cellIs" dxfId="1370" priority="713" operator="equal">
      <formula>"Menor"</formula>
    </cfRule>
    <cfRule type="cellIs" dxfId="1369" priority="714" operator="equal">
      <formula>"Leve"</formula>
    </cfRule>
  </conditionalFormatting>
  <conditionalFormatting sqref="AG16:AG21">
    <cfRule type="cellIs" dxfId="1368" priority="706" operator="equal">
      <formula>"Extremo"</formula>
    </cfRule>
    <cfRule type="cellIs" dxfId="1367" priority="707" operator="equal">
      <formula>"Alto"</formula>
    </cfRule>
    <cfRule type="cellIs" dxfId="1366" priority="708" operator="equal">
      <formula>"Moderado"</formula>
    </cfRule>
    <cfRule type="cellIs" dxfId="1365" priority="709" operator="equal">
      <formula>"Bajo"</formula>
    </cfRule>
  </conditionalFormatting>
  <conditionalFormatting sqref="AC22:AC23">
    <cfRule type="cellIs" dxfId="1364" priority="701" operator="equal">
      <formula>"Muy Alta"</formula>
    </cfRule>
    <cfRule type="cellIs" dxfId="1363" priority="702" operator="equal">
      <formula>"Alta"</formula>
    </cfRule>
    <cfRule type="cellIs" dxfId="1362" priority="703" operator="equal">
      <formula>"Media"</formula>
    </cfRule>
    <cfRule type="cellIs" dxfId="1361" priority="704" operator="equal">
      <formula>"Baja"</formula>
    </cfRule>
    <cfRule type="cellIs" dxfId="1360" priority="705" operator="equal">
      <formula>"Muy Baja"</formula>
    </cfRule>
  </conditionalFormatting>
  <conditionalFormatting sqref="AE22:AE23">
    <cfRule type="cellIs" dxfId="1359" priority="696" operator="equal">
      <formula>"Catastrófico"</formula>
    </cfRule>
    <cfRule type="cellIs" dxfId="1358" priority="697" operator="equal">
      <formula>"Mayor"</formula>
    </cfRule>
    <cfRule type="cellIs" dxfId="1357" priority="698" operator="equal">
      <formula>"Moderado"</formula>
    </cfRule>
    <cfRule type="cellIs" dxfId="1356" priority="699" operator="equal">
      <formula>"Menor"</formula>
    </cfRule>
    <cfRule type="cellIs" dxfId="1355" priority="700" operator="equal">
      <formula>"Leve"</formula>
    </cfRule>
  </conditionalFormatting>
  <conditionalFormatting sqref="AG22:AG23">
    <cfRule type="cellIs" dxfId="1354" priority="692" operator="equal">
      <formula>"Extremo"</formula>
    </cfRule>
    <cfRule type="cellIs" dxfId="1353" priority="693" operator="equal">
      <formula>"Alto"</formula>
    </cfRule>
    <cfRule type="cellIs" dxfId="1352" priority="694" operator="equal">
      <formula>"Moderado"</formula>
    </cfRule>
    <cfRule type="cellIs" dxfId="1351" priority="695" operator="equal">
      <formula>"Bajo"</formula>
    </cfRule>
  </conditionalFormatting>
  <conditionalFormatting sqref="T70">
    <cfRule type="expression" dxfId="1350" priority="691">
      <formula>T70&lt;&gt;#REF!</formula>
    </cfRule>
  </conditionalFormatting>
  <conditionalFormatting sqref="L46">
    <cfRule type="cellIs" dxfId="1349" priority="686" operator="equal">
      <formula>"Muy Alta"</formula>
    </cfRule>
    <cfRule type="cellIs" dxfId="1348" priority="687" operator="equal">
      <formula>"Alta"</formula>
    </cfRule>
    <cfRule type="cellIs" dxfId="1347" priority="688" operator="equal">
      <formula>"Media"</formula>
    </cfRule>
    <cfRule type="cellIs" dxfId="1346" priority="689" operator="equal">
      <formula>"Baja"</formula>
    </cfRule>
    <cfRule type="cellIs" dxfId="1345" priority="690" operator="equal">
      <formula>"Muy Baja"</formula>
    </cfRule>
  </conditionalFormatting>
  <conditionalFormatting sqref="P46">
    <cfRule type="cellIs" dxfId="1344" priority="681" operator="equal">
      <formula>"Catastrófico"</formula>
    </cfRule>
    <cfRule type="cellIs" dxfId="1343" priority="682" operator="equal">
      <formula>"Mayor"</formula>
    </cfRule>
    <cfRule type="cellIs" dxfId="1342" priority="683" operator="equal">
      <formula>"Moderado"</formula>
    </cfRule>
    <cfRule type="cellIs" dxfId="1341" priority="684" operator="equal">
      <formula>"Menor"</formula>
    </cfRule>
    <cfRule type="cellIs" dxfId="1340" priority="685" operator="equal">
      <formula>"Leve"</formula>
    </cfRule>
  </conditionalFormatting>
  <conditionalFormatting sqref="R46">
    <cfRule type="cellIs" dxfId="1339" priority="677" operator="equal">
      <formula>"Extremo"</formula>
    </cfRule>
    <cfRule type="cellIs" dxfId="1338" priority="678" operator="equal">
      <formula>"Alto"</formula>
    </cfRule>
    <cfRule type="cellIs" dxfId="1337" priority="679" operator="equal">
      <formula>"Moderado"</formula>
    </cfRule>
    <cfRule type="cellIs" dxfId="1336" priority="680" operator="equal">
      <formula>"Bajo"</formula>
    </cfRule>
  </conditionalFormatting>
  <conditionalFormatting sqref="AC46:AC51">
    <cfRule type="cellIs" dxfId="1335" priority="672" operator="equal">
      <formula>"Muy Alta"</formula>
    </cfRule>
    <cfRule type="cellIs" dxfId="1334" priority="673" operator="equal">
      <formula>"Alta"</formula>
    </cfRule>
    <cfRule type="cellIs" dxfId="1333" priority="674" operator="equal">
      <formula>"Media"</formula>
    </cfRule>
    <cfRule type="cellIs" dxfId="1332" priority="675" operator="equal">
      <formula>"Baja"</formula>
    </cfRule>
    <cfRule type="cellIs" dxfId="1331" priority="676" operator="equal">
      <formula>"Muy Baja"</formula>
    </cfRule>
  </conditionalFormatting>
  <conditionalFormatting sqref="AE48:AE51">
    <cfRule type="cellIs" dxfId="1330" priority="667" operator="equal">
      <formula>"Catastrófico"</formula>
    </cfRule>
    <cfRule type="cellIs" dxfId="1329" priority="668" operator="equal">
      <formula>"Mayor"</formula>
    </cfRule>
    <cfRule type="cellIs" dxfId="1328" priority="669" operator="equal">
      <formula>"Moderado"</formula>
    </cfRule>
    <cfRule type="cellIs" dxfId="1327" priority="670" operator="equal">
      <formula>"Menor"</formula>
    </cfRule>
    <cfRule type="cellIs" dxfId="1326" priority="671" operator="equal">
      <formula>"Leve"</formula>
    </cfRule>
  </conditionalFormatting>
  <conditionalFormatting sqref="AG46:AG51">
    <cfRule type="cellIs" dxfId="1325" priority="663" operator="equal">
      <formula>"Extremo"</formula>
    </cfRule>
    <cfRule type="cellIs" dxfId="1324" priority="664" operator="equal">
      <formula>"Alto"</formula>
    </cfRule>
    <cfRule type="cellIs" dxfId="1323" priority="665" operator="equal">
      <formula>"Moderado"</formula>
    </cfRule>
    <cfRule type="cellIs" dxfId="1322" priority="666" operator="equal">
      <formula>"Bajo"</formula>
    </cfRule>
  </conditionalFormatting>
  <conditionalFormatting sqref="O46:O51">
    <cfRule type="containsText" dxfId="1321" priority="662" operator="containsText" text="❌">
      <formula>NOT(ISERROR(SEARCH("❌",O46)))</formula>
    </cfRule>
  </conditionalFormatting>
  <conditionalFormatting sqref="AE46:AE47">
    <cfRule type="cellIs" dxfId="1320" priority="657" operator="equal">
      <formula>"Catastrófico"</formula>
    </cfRule>
    <cfRule type="cellIs" dxfId="1319" priority="658" operator="equal">
      <formula>"Mayor"</formula>
    </cfRule>
    <cfRule type="cellIs" dxfId="1318" priority="659" operator="equal">
      <formula>"Moderado"</formula>
    </cfRule>
    <cfRule type="cellIs" dxfId="1317" priority="660" operator="equal">
      <formula>"Menor"</formula>
    </cfRule>
    <cfRule type="cellIs" dxfId="1316" priority="661" operator="equal">
      <formula>"Leve"</formula>
    </cfRule>
  </conditionalFormatting>
  <conditionalFormatting sqref="L94 L100">
    <cfRule type="cellIs" dxfId="1315" priority="652" operator="equal">
      <formula>"Muy Alta"</formula>
    </cfRule>
    <cfRule type="cellIs" dxfId="1314" priority="653" operator="equal">
      <formula>"Alta"</formula>
    </cfRule>
    <cfRule type="cellIs" dxfId="1313" priority="654" operator="equal">
      <formula>"Media"</formula>
    </cfRule>
    <cfRule type="cellIs" dxfId="1312" priority="655" operator="equal">
      <formula>"Baja"</formula>
    </cfRule>
    <cfRule type="cellIs" dxfId="1311" priority="656" operator="equal">
      <formula>"Muy Baja"</formula>
    </cfRule>
  </conditionalFormatting>
  <conditionalFormatting sqref="P94 P100 P106 P112">
    <cfRule type="cellIs" dxfId="1310" priority="647" operator="equal">
      <formula>"Catastrófico"</formula>
    </cfRule>
    <cfRule type="cellIs" dxfId="1309" priority="648" operator="equal">
      <formula>"Mayor"</formula>
    </cfRule>
    <cfRule type="cellIs" dxfId="1308" priority="649" operator="equal">
      <formula>"Moderado"</formula>
    </cfRule>
    <cfRule type="cellIs" dxfId="1307" priority="650" operator="equal">
      <formula>"Menor"</formula>
    </cfRule>
    <cfRule type="cellIs" dxfId="1306" priority="651" operator="equal">
      <formula>"Leve"</formula>
    </cfRule>
  </conditionalFormatting>
  <conditionalFormatting sqref="R94">
    <cfRule type="cellIs" dxfId="1305" priority="643" operator="equal">
      <formula>"Extremo"</formula>
    </cfRule>
    <cfRule type="cellIs" dxfId="1304" priority="644" operator="equal">
      <formula>"Alto"</formula>
    </cfRule>
    <cfRule type="cellIs" dxfId="1303" priority="645" operator="equal">
      <formula>"Moderado"</formula>
    </cfRule>
    <cfRule type="cellIs" dxfId="1302" priority="646" operator="equal">
      <formula>"Bajo"</formula>
    </cfRule>
  </conditionalFormatting>
  <conditionalFormatting sqref="AC94:AC99">
    <cfRule type="cellIs" dxfId="1301" priority="638" operator="equal">
      <formula>"Muy Alta"</formula>
    </cfRule>
    <cfRule type="cellIs" dxfId="1300" priority="639" operator="equal">
      <formula>"Alta"</formula>
    </cfRule>
    <cfRule type="cellIs" dxfId="1299" priority="640" operator="equal">
      <formula>"Media"</formula>
    </cfRule>
    <cfRule type="cellIs" dxfId="1298" priority="641" operator="equal">
      <formula>"Baja"</formula>
    </cfRule>
    <cfRule type="cellIs" dxfId="1297" priority="642" operator="equal">
      <formula>"Muy Baja"</formula>
    </cfRule>
  </conditionalFormatting>
  <conditionalFormatting sqref="AE94:AE99">
    <cfRule type="cellIs" dxfId="1296" priority="633" operator="equal">
      <formula>"Catastrófico"</formula>
    </cfRule>
    <cfRule type="cellIs" dxfId="1295" priority="634" operator="equal">
      <formula>"Mayor"</formula>
    </cfRule>
    <cfRule type="cellIs" dxfId="1294" priority="635" operator="equal">
      <formula>"Moderado"</formula>
    </cfRule>
    <cfRule type="cellIs" dxfId="1293" priority="636" operator="equal">
      <formula>"Menor"</formula>
    </cfRule>
    <cfRule type="cellIs" dxfId="1292" priority="637" operator="equal">
      <formula>"Leve"</formula>
    </cfRule>
  </conditionalFormatting>
  <conditionalFormatting sqref="AG94:AG99">
    <cfRule type="cellIs" dxfId="1291" priority="629" operator="equal">
      <formula>"Extremo"</formula>
    </cfRule>
    <cfRule type="cellIs" dxfId="1290" priority="630" operator="equal">
      <formula>"Alto"</formula>
    </cfRule>
    <cfRule type="cellIs" dxfId="1289" priority="631" operator="equal">
      <formula>"Moderado"</formula>
    </cfRule>
    <cfRule type="cellIs" dxfId="1288" priority="632" operator="equal">
      <formula>"Bajo"</formula>
    </cfRule>
  </conditionalFormatting>
  <conditionalFormatting sqref="R100">
    <cfRule type="cellIs" dxfId="1287" priority="625" operator="equal">
      <formula>"Extremo"</formula>
    </cfRule>
    <cfRule type="cellIs" dxfId="1286" priority="626" operator="equal">
      <formula>"Alto"</formula>
    </cfRule>
    <cfRule type="cellIs" dxfId="1285" priority="627" operator="equal">
      <formula>"Moderado"</formula>
    </cfRule>
    <cfRule type="cellIs" dxfId="1284" priority="628" operator="equal">
      <formula>"Bajo"</formula>
    </cfRule>
  </conditionalFormatting>
  <conditionalFormatting sqref="AC100:AC105">
    <cfRule type="cellIs" dxfId="1283" priority="620" operator="equal">
      <formula>"Muy Alta"</formula>
    </cfRule>
    <cfRule type="cellIs" dxfId="1282" priority="621" operator="equal">
      <formula>"Alta"</formula>
    </cfRule>
    <cfRule type="cellIs" dxfId="1281" priority="622" operator="equal">
      <formula>"Media"</formula>
    </cfRule>
    <cfRule type="cellIs" dxfId="1280" priority="623" operator="equal">
      <formula>"Baja"</formula>
    </cfRule>
    <cfRule type="cellIs" dxfId="1279" priority="624" operator="equal">
      <formula>"Muy Baja"</formula>
    </cfRule>
  </conditionalFormatting>
  <conditionalFormatting sqref="AE100:AE105">
    <cfRule type="cellIs" dxfId="1278" priority="615" operator="equal">
      <formula>"Catastrófico"</formula>
    </cfRule>
    <cfRule type="cellIs" dxfId="1277" priority="616" operator="equal">
      <formula>"Mayor"</formula>
    </cfRule>
    <cfRule type="cellIs" dxfId="1276" priority="617" operator="equal">
      <formula>"Moderado"</formula>
    </cfRule>
    <cfRule type="cellIs" dxfId="1275" priority="618" operator="equal">
      <formula>"Menor"</formula>
    </cfRule>
    <cfRule type="cellIs" dxfId="1274" priority="619" operator="equal">
      <formula>"Leve"</formula>
    </cfRule>
  </conditionalFormatting>
  <conditionalFormatting sqref="AG100:AG105">
    <cfRule type="cellIs" dxfId="1273" priority="611" operator="equal">
      <formula>"Extremo"</formula>
    </cfRule>
    <cfRule type="cellIs" dxfId="1272" priority="612" operator="equal">
      <formula>"Alto"</formula>
    </cfRule>
    <cfRule type="cellIs" dxfId="1271" priority="613" operator="equal">
      <formula>"Moderado"</formula>
    </cfRule>
    <cfRule type="cellIs" dxfId="1270" priority="614" operator="equal">
      <formula>"Bajo"</formula>
    </cfRule>
  </conditionalFormatting>
  <conditionalFormatting sqref="L106">
    <cfRule type="cellIs" dxfId="1269" priority="606" operator="equal">
      <formula>"Muy Alta"</formula>
    </cfRule>
    <cfRule type="cellIs" dxfId="1268" priority="607" operator="equal">
      <formula>"Alta"</formula>
    </cfRule>
    <cfRule type="cellIs" dxfId="1267" priority="608" operator="equal">
      <formula>"Media"</formula>
    </cfRule>
    <cfRule type="cellIs" dxfId="1266" priority="609" operator="equal">
      <formula>"Baja"</formula>
    </cfRule>
    <cfRule type="cellIs" dxfId="1265" priority="610" operator="equal">
      <formula>"Muy Baja"</formula>
    </cfRule>
  </conditionalFormatting>
  <conditionalFormatting sqref="R106">
    <cfRule type="cellIs" dxfId="1264" priority="602" operator="equal">
      <formula>"Extremo"</formula>
    </cfRule>
    <cfRule type="cellIs" dxfId="1263" priority="603" operator="equal">
      <formula>"Alto"</formula>
    </cfRule>
    <cfRule type="cellIs" dxfId="1262" priority="604" operator="equal">
      <formula>"Moderado"</formula>
    </cfRule>
    <cfRule type="cellIs" dxfId="1261" priority="605" operator="equal">
      <formula>"Bajo"</formula>
    </cfRule>
  </conditionalFormatting>
  <conditionalFormatting sqref="AC106:AC111">
    <cfRule type="cellIs" dxfId="1260" priority="597" operator="equal">
      <formula>"Muy Alta"</formula>
    </cfRule>
    <cfRule type="cellIs" dxfId="1259" priority="598" operator="equal">
      <formula>"Alta"</formula>
    </cfRule>
    <cfRule type="cellIs" dxfId="1258" priority="599" operator="equal">
      <formula>"Media"</formula>
    </cfRule>
    <cfRule type="cellIs" dxfId="1257" priority="600" operator="equal">
      <formula>"Baja"</formula>
    </cfRule>
    <cfRule type="cellIs" dxfId="1256" priority="601" operator="equal">
      <formula>"Muy Baja"</formula>
    </cfRule>
  </conditionalFormatting>
  <conditionalFormatting sqref="AE106:AE111">
    <cfRule type="cellIs" dxfId="1255" priority="592" operator="equal">
      <formula>"Catastrófico"</formula>
    </cfRule>
    <cfRule type="cellIs" dxfId="1254" priority="593" operator="equal">
      <formula>"Mayor"</formula>
    </cfRule>
    <cfRule type="cellIs" dxfId="1253" priority="594" operator="equal">
      <formula>"Moderado"</formula>
    </cfRule>
    <cfRule type="cellIs" dxfId="1252" priority="595" operator="equal">
      <formula>"Menor"</formula>
    </cfRule>
    <cfRule type="cellIs" dxfId="1251" priority="596" operator="equal">
      <formula>"Leve"</formula>
    </cfRule>
  </conditionalFormatting>
  <conditionalFormatting sqref="AG106:AG111">
    <cfRule type="cellIs" dxfId="1250" priority="588" operator="equal">
      <formula>"Extremo"</formula>
    </cfRule>
    <cfRule type="cellIs" dxfId="1249" priority="589" operator="equal">
      <formula>"Alto"</formula>
    </cfRule>
    <cfRule type="cellIs" dxfId="1248" priority="590" operator="equal">
      <formula>"Moderado"</formula>
    </cfRule>
    <cfRule type="cellIs" dxfId="1247" priority="591" operator="equal">
      <formula>"Bajo"</formula>
    </cfRule>
  </conditionalFormatting>
  <conditionalFormatting sqref="L112">
    <cfRule type="cellIs" dxfId="1246" priority="583" operator="equal">
      <formula>"Muy Alta"</formula>
    </cfRule>
    <cfRule type="cellIs" dxfId="1245" priority="584" operator="equal">
      <formula>"Alta"</formula>
    </cfRule>
    <cfRule type="cellIs" dxfId="1244" priority="585" operator="equal">
      <formula>"Media"</formula>
    </cfRule>
    <cfRule type="cellIs" dxfId="1243" priority="586" operator="equal">
      <formula>"Baja"</formula>
    </cfRule>
    <cfRule type="cellIs" dxfId="1242" priority="587" operator="equal">
      <formula>"Muy Baja"</formula>
    </cfRule>
  </conditionalFormatting>
  <conditionalFormatting sqref="R112">
    <cfRule type="cellIs" dxfId="1241" priority="579" operator="equal">
      <formula>"Extremo"</formula>
    </cfRule>
    <cfRule type="cellIs" dxfId="1240" priority="580" operator="equal">
      <formula>"Alto"</formula>
    </cfRule>
    <cfRule type="cellIs" dxfId="1239" priority="581" operator="equal">
      <formula>"Moderado"</formula>
    </cfRule>
    <cfRule type="cellIs" dxfId="1238" priority="582" operator="equal">
      <formula>"Bajo"</formula>
    </cfRule>
  </conditionalFormatting>
  <conditionalFormatting sqref="AC112:AC117">
    <cfRule type="cellIs" dxfId="1237" priority="574" operator="equal">
      <formula>"Muy Alta"</formula>
    </cfRule>
    <cfRule type="cellIs" dxfId="1236" priority="575" operator="equal">
      <formula>"Alta"</formula>
    </cfRule>
    <cfRule type="cellIs" dxfId="1235" priority="576" operator="equal">
      <formula>"Media"</formula>
    </cfRule>
    <cfRule type="cellIs" dxfId="1234" priority="577" operator="equal">
      <formula>"Baja"</formula>
    </cfRule>
    <cfRule type="cellIs" dxfId="1233" priority="578" operator="equal">
      <formula>"Muy Baja"</formula>
    </cfRule>
  </conditionalFormatting>
  <conditionalFormatting sqref="AE112:AE117">
    <cfRule type="cellIs" dxfId="1232" priority="569" operator="equal">
      <formula>"Catastrófico"</formula>
    </cfRule>
    <cfRule type="cellIs" dxfId="1231" priority="570" operator="equal">
      <formula>"Mayor"</formula>
    </cfRule>
    <cfRule type="cellIs" dxfId="1230" priority="571" operator="equal">
      <formula>"Moderado"</formula>
    </cfRule>
    <cfRule type="cellIs" dxfId="1229" priority="572" operator="equal">
      <formula>"Menor"</formula>
    </cfRule>
    <cfRule type="cellIs" dxfId="1228" priority="573" operator="equal">
      <formula>"Leve"</formula>
    </cfRule>
  </conditionalFormatting>
  <conditionalFormatting sqref="AG112:AG117">
    <cfRule type="cellIs" dxfId="1227" priority="565" operator="equal">
      <formula>"Extremo"</formula>
    </cfRule>
    <cfRule type="cellIs" dxfId="1226" priority="566" operator="equal">
      <formula>"Alto"</formula>
    </cfRule>
    <cfRule type="cellIs" dxfId="1225" priority="567" operator="equal">
      <formula>"Moderado"</formula>
    </cfRule>
    <cfRule type="cellIs" dxfId="1224" priority="568" operator="equal">
      <formula>"Bajo"</formula>
    </cfRule>
  </conditionalFormatting>
  <conditionalFormatting sqref="O94:O117">
    <cfRule type="containsText" dxfId="1223" priority="564" operator="containsText" text="❌">
      <formula>NOT(ISERROR(SEARCH("❌",O94)))</formula>
    </cfRule>
  </conditionalFormatting>
  <conditionalFormatting sqref="L118">
    <cfRule type="cellIs" dxfId="1222" priority="559" operator="equal">
      <formula>"Muy Alta"</formula>
    </cfRule>
    <cfRule type="cellIs" dxfId="1221" priority="560" operator="equal">
      <formula>"Alta"</formula>
    </cfRule>
    <cfRule type="cellIs" dxfId="1220" priority="561" operator="equal">
      <formula>"Media"</formula>
    </cfRule>
    <cfRule type="cellIs" dxfId="1219" priority="562" operator="equal">
      <formula>"Baja"</formula>
    </cfRule>
    <cfRule type="cellIs" dxfId="1218" priority="563" operator="equal">
      <formula>"Muy Baja"</formula>
    </cfRule>
  </conditionalFormatting>
  <conditionalFormatting sqref="P118 P124 P130">
    <cfRule type="cellIs" dxfId="1217" priority="554" operator="equal">
      <formula>"Catastrófico"</formula>
    </cfRule>
    <cfRule type="cellIs" dxfId="1216" priority="555" operator="equal">
      <formula>"Mayor"</formula>
    </cfRule>
    <cfRule type="cellIs" dxfId="1215" priority="556" operator="equal">
      <formula>"Moderado"</formula>
    </cfRule>
    <cfRule type="cellIs" dxfId="1214" priority="557" operator="equal">
      <formula>"Menor"</formula>
    </cfRule>
    <cfRule type="cellIs" dxfId="1213" priority="558" operator="equal">
      <formula>"Leve"</formula>
    </cfRule>
  </conditionalFormatting>
  <conditionalFormatting sqref="R118">
    <cfRule type="cellIs" dxfId="1212" priority="550" operator="equal">
      <formula>"Extremo"</formula>
    </cfRule>
    <cfRule type="cellIs" dxfId="1211" priority="551" operator="equal">
      <formula>"Alto"</formula>
    </cfRule>
    <cfRule type="cellIs" dxfId="1210" priority="552" operator="equal">
      <formula>"Moderado"</formula>
    </cfRule>
    <cfRule type="cellIs" dxfId="1209" priority="553" operator="equal">
      <formula>"Bajo"</formula>
    </cfRule>
  </conditionalFormatting>
  <conditionalFormatting sqref="AC118:AC123">
    <cfRule type="cellIs" dxfId="1208" priority="545" operator="equal">
      <formula>"Muy Alta"</formula>
    </cfRule>
    <cfRule type="cellIs" dxfId="1207" priority="546" operator="equal">
      <formula>"Alta"</formula>
    </cfRule>
    <cfRule type="cellIs" dxfId="1206" priority="547" operator="equal">
      <formula>"Media"</formula>
    </cfRule>
    <cfRule type="cellIs" dxfId="1205" priority="548" operator="equal">
      <formula>"Baja"</formula>
    </cfRule>
    <cfRule type="cellIs" dxfId="1204" priority="549" operator="equal">
      <formula>"Muy Baja"</formula>
    </cfRule>
  </conditionalFormatting>
  <conditionalFormatting sqref="AE118:AE123">
    <cfRule type="cellIs" dxfId="1203" priority="540" operator="equal">
      <formula>"Catastrófico"</formula>
    </cfRule>
    <cfRule type="cellIs" dxfId="1202" priority="541" operator="equal">
      <formula>"Mayor"</formula>
    </cfRule>
    <cfRule type="cellIs" dxfId="1201" priority="542" operator="equal">
      <formula>"Moderado"</formula>
    </cfRule>
    <cfRule type="cellIs" dxfId="1200" priority="543" operator="equal">
      <formula>"Menor"</formula>
    </cfRule>
    <cfRule type="cellIs" dxfId="1199" priority="544" operator="equal">
      <formula>"Leve"</formula>
    </cfRule>
  </conditionalFormatting>
  <conditionalFormatting sqref="AG118:AG123">
    <cfRule type="cellIs" dxfId="1198" priority="536" operator="equal">
      <formula>"Extremo"</formula>
    </cfRule>
    <cfRule type="cellIs" dxfId="1197" priority="537" operator="equal">
      <formula>"Alto"</formula>
    </cfRule>
    <cfRule type="cellIs" dxfId="1196" priority="538" operator="equal">
      <formula>"Moderado"</formula>
    </cfRule>
    <cfRule type="cellIs" dxfId="1195" priority="539" operator="equal">
      <formula>"Bajo"</formula>
    </cfRule>
  </conditionalFormatting>
  <conditionalFormatting sqref="L124">
    <cfRule type="cellIs" dxfId="1194" priority="531" operator="equal">
      <formula>"Muy Alta"</formula>
    </cfRule>
    <cfRule type="cellIs" dxfId="1193" priority="532" operator="equal">
      <formula>"Alta"</formula>
    </cfRule>
    <cfRule type="cellIs" dxfId="1192" priority="533" operator="equal">
      <formula>"Media"</formula>
    </cfRule>
    <cfRule type="cellIs" dxfId="1191" priority="534" operator="equal">
      <formula>"Baja"</formula>
    </cfRule>
    <cfRule type="cellIs" dxfId="1190" priority="535" operator="equal">
      <formula>"Muy Baja"</formula>
    </cfRule>
  </conditionalFormatting>
  <conditionalFormatting sqref="R124">
    <cfRule type="cellIs" dxfId="1189" priority="527" operator="equal">
      <formula>"Extremo"</formula>
    </cfRule>
    <cfRule type="cellIs" dxfId="1188" priority="528" operator="equal">
      <formula>"Alto"</formula>
    </cfRule>
    <cfRule type="cellIs" dxfId="1187" priority="529" operator="equal">
      <formula>"Moderado"</formula>
    </cfRule>
    <cfRule type="cellIs" dxfId="1186" priority="530" operator="equal">
      <formula>"Bajo"</formula>
    </cfRule>
  </conditionalFormatting>
  <conditionalFormatting sqref="L130">
    <cfRule type="cellIs" dxfId="1185" priority="508" operator="equal">
      <formula>"Muy Alta"</formula>
    </cfRule>
    <cfRule type="cellIs" dxfId="1184" priority="509" operator="equal">
      <formula>"Alta"</formula>
    </cfRule>
    <cfRule type="cellIs" dxfId="1183" priority="510" operator="equal">
      <formula>"Media"</formula>
    </cfRule>
    <cfRule type="cellIs" dxfId="1182" priority="511" operator="equal">
      <formula>"Baja"</formula>
    </cfRule>
    <cfRule type="cellIs" dxfId="1181" priority="512" operator="equal">
      <formula>"Muy Baja"</formula>
    </cfRule>
  </conditionalFormatting>
  <conditionalFormatting sqref="R130">
    <cfRule type="cellIs" dxfId="1180" priority="504" operator="equal">
      <formula>"Extremo"</formula>
    </cfRule>
    <cfRule type="cellIs" dxfId="1179" priority="505" operator="equal">
      <formula>"Alto"</formula>
    </cfRule>
    <cfRule type="cellIs" dxfId="1178" priority="506" operator="equal">
      <formula>"Moderado"</formula>
    </cfRule>
    <cfRule type="cellIs" dxfId="1177" priority="507" operator="equal">
      <formula>"Bajo"</formula>
    </cfRule>
  </conditionalFormatting>
  <conditionalFormatting sqref="AC130:AC135">
    <cfRule type="cellIs" dxfId="1176" priority="499" operator="equal">
      <formula>"Muy Alta"</formula>
    </cfRule>
    <cfRule type="cellIs" dxfId="1175" priority="500" operator="equal">
      <formula>"Alta"</formula>
    </cfRule>
    <cfRule type="cellIs" dxfId="1174" priority="501" operator="equal">
      <formula>"Media"</formula>
    </cfRule>
    <cfRule type="cellIs" dxfId="1173" priority="502" operator="equal">
      <formula>"Baja"</formula>
    </cfRule>
    <cfRule type="cellIs" dxfId="1172" priority="503" operator="equal">
      <formula>"Muy Baja"</formula>
    </cfRule>
  </conditionalFormatting>
  <conditionalFormatting sqref="AE130:AE135">
    <cfRule type="cellIs" dxfId="1171" priority="494" operator="equal">
      <formula>"Catastrófico"</formula>
    </cfRule>
    <cfRule type="cellIs" dxfId="1170" priority="495" operator="equal">
      <formula>"Mayor"</formula>
    </cfRule>
    <cfRule type="cellIs" dxfId="1169" priority="496" operator="equal">
      <formula>"Moderado"</formula>
    </cfRule>
    <cfRule type="cellIs" dxfId="1168" priority="497" operator="equal">
      <formula>"Menor"</formula>
    </cfRule>
    <cfRule type="cellIs" dxfId="1167" priority="498" operator="equal">
      <formula>"Leve"</formula>
    </cfRule>
  </conditionalFormatting>
  <conditionalFormatting sqref="AG130:AG135">
    <cfRule type="cellIs" dxfId="1166" priority="490" operator="equal">
      <formula>"Extremo"</formula>
    </cfRule>
    <cfRule type="cellIs" dxfId="1165" priority="491" operator="equal">
      <formula>"Alto"</formula>
    </cfRule>
    <cfRule type="cellIs" dxfId="1164" priority="492" operator="equal">
      <formula>"Moderado"</formula>
    </cfRule>
    <cfRule type="cellIs" dxfId="1163" priority="493" operator="equal">
      <formula>"Bajo"</formula>
    </cfRule>
  </conditionalFormatting>
  <conditionalFormatting sqref="O118:O135">
    <cfRule type="containsText" dxfId="1162" priority="489" operator="containsText" text="❌">
      <formula>NOT(ISERROR(SEARCH("❌",O118)))</formula>
    </cfRule>
  </conditionalFormatting>
  <conditionalFormatting sqref="R209">
    <cfRule type="cellIs" dxfId="1161" priority="277" operator="equal">
      <formula>"Extremo"</formula>
    </cfRule>
    <cfRule type="cellIs" dxfId="1160" priority="278" operator="equal">
      <formula>"Alto"</formula>
    </cfRule>
    <cfRule type="cellIs" dxfId="1159" priority="279" operator="equal">
      <formula>"Moderado"</formula>
    </cfRule>
    <cfRule type="cellIs" dxfId="1158" priority="280" operator="equal">
      <formula>"Bajo"</formula>
    </cfRule>
  </conditionalFormatting>
  <conditionalFormatting sqref="AC209:AC214">
    <cfRule type="cellIs" dxfId="1157" priority="272" operator="equal">
      <formula>"Muy Alta"</formula>
    </cfRule>
    <cfRule type="cellIs" dxfId="1156" priority="273" operator="equal">
      <formula>"Alta"</formula>
    </cfRule>
    <cfRule type="cellIs" dxfId="1155" priority="274" operator="equal">
      <formula>"Media"</formula>
    </cfRule>
    <cfRule type="cellIs" dxfId="1154" priority="275" operator="equal">
      <formula>"Baja"</formula>
    </cfRule>
    <cfRule type="cellIs" dxfId="1153" priority="276" operator="equal">
      <formula>"Muy Baja"</formula>
    </cfRule>
  </conditionalFormatting>
  <conditionalFormatting sqref="AE209:AE214">
    <cfRule type="cellIs" dxfId="1152" priority="267" operator="equal">
      <formula>"Catastrófico"</formula>
    </cfRule>
    <cfRule type="cellIs" dxfId="1151" priority="268" operator="equal">
      <formula>"Mayor"</formula>
    </cfRule>
    <cfRule type="cellIs" dxfId="1150" priority="269" operator="equal">
      <formula>"Moderado"</formula>
    </cfRule>
    <cfRule type="cellIs" dxfId="1149" priority="270" operator="equal">
      <formula>"Menor"</formula>
    </cfRule>
    <cfRule type="cellIs" dxfId="1148" priority="271" operator="equal">
      <formula>"Leve"</formula>
    </cfRule>
  </conditionalFormatting>
  <conditionalFormatting sqref="AG209:AG214">
    <cfRule type="cellIs" dxfId="1147" priority="263" operator="equal">
      <formula>"Extremo"</formula>
    </cfRule>
    <cfRule type="cellIs" dxfId="1146" priority="264" operator="equal">
      <formula>"Alto"</formula>
    </cfRule>
    <cfRule type="cellIs" dxfId="1145" priority="265" operator="equal">
      <formula>"Moderado"</formula>
    </cfRule>
    <cfRule type="cellIs" dxfId="1144" priority="266" operator="equal">
      <formula>"Bajo"</formula>
    </cfRule>
  </conditionalFormatting>
  <conditionalFormatting sqref="O203:O214">
    <cfRule type="containsText" dxfId="1143" priority="262" operator="containsText" text="❌">
      <formula>NOT(ISERROR(SEARCH("❌",O203)))</formula>
    </cfRule>
  </conditionalFormatting>
  <conditionalFormatting sqref="L136">
    <cfRule type="cellIs" dxfId="1142" priority="455" operator="equal">
      <formula>"Muy Alta"</formula>
    </cfRule>
    <cfRule type="cellIs" dxfId="1141" priority="456" operator="equal">
      <formula>"Alta"</formula>
    </cfRule>
    <cfRule type="cellIs" dxfId="1140" priority="457" operator="equal">
      <formula>"Media"</formula>
    </cfRule>
    <cfRule type="cellIs" dxfId="1139" priority="458" operator="equal">
      <formula>"Baja"</formula>
    </cfRule>
    <cfRule type="cellIs" dxfId="1138" priority="459" operator="equal">
      <formula>"Muy Baja"</formula>
    </cfRule>
  </conditionalFormatting>
  <conditionalFormatting sqref="P136">
    <cfRule type="cellIs" dxfId="1137" priority="450" operator="equal">
      <formula>"Catastrófico"</formula>
    </cfRule>
    <cfRule type="cellIs" dxfId="1136" priority="451" operator="equal">
      <formula>"Mayor"</formula>
    </cfRule>
    <cfRule type="cellIs" dxfId="1135" priority="452" operator="equal">
      <formula>"Moderado"</formula>
    </cfRule>
    <cfRule type="cellIs" dxfId="1134" priority="453" operator="equal">
      <formula>"Menor"</formula>
    </cfRule>
    <cfRule type="cellIs" dxfId="1133" priority="454" operator="equal">
      <formula>"Leve"</formula>
    </cfRule>
  </conditionalFormatting>
  <conditionalFormatting sqref="R136">
    <cfRule type="cellIs" dxfId="1132" priority="446" operator="equal">
      <formula>"Extremo"</formula>
    </cfRule>
    <cfRule type="cellIs" dxfId="1131" priority="447" operator="equal">
      <formula>"Alto"</formula>
    </cfRule>
    <cfRule type="cellIs" dxfId="1130" priority="448" operator="equal">
      <formula>"Moderado"</formula>
    </cfRule>
    <cfRule type="cellIs" dxfId="1129" priority="449" operator="equal">
      <formula>"Bajo"</formula>
    </cfRule>
  </conditionalFormatting>
  <conditionalFormatting sqref="AC136:AC141">
    <cfRule type="cellIs" dxfId="1128" priority="441" operator="equal">
      <formula>"Muy Alta"</formula>
    </cfRule>
    <cfRule type="cellIs" dxfId="1127" priority="442" operator="equal">
      <formula>"Alta"</formula>
    </cfRule>
    <cfRule type="cellIs" dxfId="1126" priority="443" operator="equal">
      <formula>"Media"</formula>
    </cfRule>
    <cfRule type="cellIs" dxfId="1125" priority="444" operator="equal">
      <formula>"Baja"</formula>
    </cfRule>
    <cfRule type="cellIs" dxfId="1124" priority="445" operator="equal">
      <formula>"Muy Baja"</formula>
    </cfRule>
  </conditionalFormatting>
  <conditionalFormatting sqref="AE136:AE141">
    <cfRule type="cellIs" dxfId="1123" priority="436" operator="equal">
      <formula>"Catastrófico"</formula>
    </cfRule>
    <cfRule type="cellIs" dxfId="1122" priority="437" operator="equal">
      <formula>"Mayor"</formula>
    </cfRule>
    <cfRule type="cellIs" dxfId="1121" priority="438" operator="equal">
      <formula>"Moderado"</formula>
    </cfRule>
    <cfRule type="cellIs" dxfId="1120" priority="439" operator="equal">
      <formula>"Menor"</formula>
    </cfRule>
    <cfRule type="cellIs" dxfId="1119" priority="440" operator="equal">
      <formula>"Leve"</formula>
    </cfRule>
  </conditionalFormatting>
  <conditionalFormatting sqref="AG136:AG141">
    <cfRule type="cellIs" dxfId="1118" priority="432" operator="equal">
      <formula>"Extremo"</formula>
    </cfRule>
    <cfRule type="cellIs" dxfId="1117" priority="433" operator="equal">
      <formula>"Alto"</formula>
    </cfRule>
    <cfRule type="cellIs" dxfId="1116" priority="434" operator="equal">
      <formula>"Moderado"</formula>
    </cfRule>
    <cfRule type="cellIs" dxfId="1115" priority="435" operator="equal">
      <formula>"Bajo"</formula>
    </cfRule>
  </conditionalFormatting>
  <conditionalFormatting sqref="O136:O141">
    <cfRule type="containsText" dxfId="1114" priority="431" operator="containsText" text="❌">
      <formula>NOT(ISERROR(SEARCH("❌",O136)))</formula>
    </cfRule>
  </conditionalFormatting>
  <conditionalFormatting sqref="P142 P148">
    <cfRule type="cellIs" dxfId="1113" priority="426" operator="equal">
      <formula>"Catastrófico"</formula>
    </cfRule>
    <cfRule type="cellIs" dxfId="1112" priority="427" operator="equal">
      <formula>"Mayor"</formula>
    </cfRule>
    <cfRule type="cellIs" dxfId="1111" priority="428" operator="equal">
      <formula>"Moderado"</formula>
    </cfRule>
    <cfRule type="cellIs" dxfId="1110" priority="429" operator="equal">
      <formula>"Menor"</formula>
    </cfRule>
    <cfRule type="cellIs" dxfId="1109" priority="430" operator="equal">
      <formula>"Leve"</formula>
    </cfRule>
  </conditionalFormatting>
  <conditionalFormatting sqref="L142">
    <cfRule type="cellIs" dxfId="1108" priority="421" operator="equal">
      <formula>"Muy Alta"</formula>
    </cfRule>
    <cfRule type="cellIs" dxfId="1107" priority="422" operator="equal">
      <formula>"Alta"</formula>
    </cfRule>
    <cfRule type="cellIs" dxfId="1106" priority="423" operator="equal">
      <formula>"Media"</formula>
    </cfRule>
    <cfRule type="cellIs" dxfId="1105" priority="424" operator="equal">
      <formula>"Baja"</formula>
    </cfRule>
    <cfRule type="cellIs" dxfId="1104" priority="425" operator="equal">
      <formula>"Muy Baja"</formula>
    </cfRule>
  </conditionalFormatting>
  <conditionalFormatting sqref="R142">
    <cfRule type="cellIs" dxfId="1103" priority="417" operator="equal">
      <formula>"Extremo"</formula>
    </cfRule>
    <cfRule type="cellIs" dxfId="1102" priority="418" operator="equal">
      <formula>"Alto"</formula>
    </cfRule>
    <cfRule type="cellIs" dxfId="1101" priority="419" operator="equal">
      <formula>"Moderado"</formula>
    </cfRule>
    <cfRule type="cellIs" dxfId="1100" priority="420" operator="equal">
      <formula>"Bajo"</formula>
    </cfRule>
  </conditionalFormatting>
  <conditionalFormatting sqref="AC142:AC147">
    <cfRule type="cellIs" dxfId="1099" priority="412" operator="equal">
      <formula>"Muy Alta"</formula>
    </cfRule>
    <cfRule type="cellIs" dxfId="1098" priority="413" operator="equal">
      <formula>"Alta"</formula>
    </cfRule>
    <cfRule type="cellIs" dxfId="1097" priority="414" operator="equal">
      <formula>"Media"</formula>
    </cfRule>
    <cfRule type="cellIs" dxfId="1096" priority="415" operator="equal">
      <formula>"Baja"</formula>
    </cfRule>
    <cfRule type="cellIs" dxfId="1095" priority="416" operator="equal">
      <formula>"Muy Baja"</formula>
    </cfRule>
  </conditionalFormatting>
  <conditionalFormatting sqref="AE142:AE147">
    <cfRule type="cellIs" dxfId="1094" priority="407" operator="equal">
      <formula>"Catastrófico"</formula>
    </cfRule>
    <cfRule type="cellIs" dxfId="1093" priority="408" operator="equal">
      <formula>"Mayor"</formula>
    </cfRule>
    <cfRule type="cellIs" dxfId="1092" priority="409" operator="equal">
      <formula>"Moderado"</formula>
    </cfRule>
    <cfRule type="cellIs" dxfId="1091" priority="410" operator="equal">
      <formula>"Menor"</formula>
    </cfRule>
    <cfRule type="cellIs" dxfId="1090" priority="411" operator="equal">
      <formula>"Leve"</formula>
    </cfRule>
  </conditionalFormatting>
  <conditionalFormatting sqref="AG142:AG147">
    <cfRule type="cellIs" dxfId="1089" priority="403" operator="equal">
      <formula>"Extremo"</formula>
    </cfRule>
    <cfRule type="cellIs" dxfId="1088" priority="404" operator="equal">
      <formula>"Alto"</formula>
    </cfRule>
    <cfRule type="cellIs" dxfId="1087" priority="405" operator="equal">
      <formula>"Moderado"</formula>
    </cfRule>
    <cfRule type="cellIs" dxfId="1086" priority="406" operator="equal">
      <formula>"Bajo"</formula>
    </cfRule>
  </conditionalFormatting>
  <conditionalFormatting sqref="L148">
    <cfRule type="cellIs" dxfId="1085" priority="398" operator="equal">
      <formula>"Muy Alta"</formula>
    </cfRule>
    <cfRule type="cellIs" dxfId="1084" priority="399" operator="equal">
      <formula>"Alta"</formula>
    </cfRule>
    <cfRule type="cellIs" dxfId="1083" priority="400" operator="equal">
      <formula>"Media"</formula>
    </cfRule>
    <cfRule type="cellIs" dxfId="1082" priority="401" operator="equal">
      <formula>"Baja"</formula>
    </cfRule>
    <cfRule type="cellIs" dxfId="1081" priority="402" operator="equal">
      <formula>"Muy Baja"</formula>
    </cfRule>
  </conditionalFormatting>
  <conditionalFormatting sqref="R148">
    <cfRule type="cellIs" dxfId="1080" priority="394" operator="equal">
      <formula>"Extremo"</formula>
    </cfRule>
    <cfRule type="cellIs" dxfId="1079" priority="395" operator="equal">
      <formula>"Alto"</formula>
    </cfRule>
    <cfRule type="cellIs" dxfId="1078" priority="396" operator="equal">
      <formula>"Moderado"</formula>
    </cfRule>
    <cfRule type="cellIs" dxfId="1077" priority="397" operator="equal">
      <formula>"Bajo"</formula>
    </cfRule>
  </conditionalFormatting>
  <conditionalFormatting sqref="AC148:AC153">
    <cfRule type="cellIs" dxfId="1076" priority="389" operator="equal">
      <formula>"Muy Alta"</formula>
    </cfRule>
    <cfRule type="cellIs" dxfId="1075" priority="390" operator="equal">
      <formula>"Alta"</formula>
    </cfRule>
    <cfRule type="cellIs" dxfId="1074" priority="391" operator="equal">
      <formula>"Media"</formula>
    </cfRule>
    <cfRule type="cellIs" dxfId="1073" priority="392" operator="equal">
      <formula>"Baja"</formula>
    </cfRule>
    <cfRule type="cellIs" dxfId="1072" priority="393" operator="equal">
      <formula>"Muy Baja"</formula>
    </cfRule>
  </conditionalFormatting>
  <conditionalFormatting sqref="AE148:AE153">
    <cfRule type="cellIs" dxfId="1071" priority="384" operator="equal">
      <formula>"Catastrófico"</formula>
    </cfRule>
    <cfRule type="cellIs" dxfId="1070" priority="385" operator="equal">
      <formula>"Mayor"</formula>
    </cfRule>
    <cfRule type="cellIs" dxfId="1069" priority="386" operator="equal">
      <formula>"Moderado"</formula>
    </cfRule>
    <cfRule type="cellIs" dxfId="1068" priority="387" operator="equal">
      <formula>"Menor"</formula>
    </cfRule>
    <cfRule type="cellIs" dxfId="1067" priority="388" operator="equal">
      <formula>"Leve"</formula>
    </cfRule>
  </conditionalFormatting>
  <conditionalFormatting sqref="AG148:AG153">
    <cfRule type="cellIs" dxfId="1066" priority="380" operator="equal">
      <formula>"Extremo"</formula>
    </cfRule>
    <cfRule type="cellIs" dxfId="1065" priority="381" operator="equal">
      <formula>"Alto"</formula>
    </cfRule>
    <cfRule type="cellIs" dxfId="1064" priority="382" operator="equal">
      <formula>"Moderado"</formula>
    </cfRule>
    <cfRule type="cellIs" dxfId="1063" priority="383" operator="equal">
      <formula>"Bajo"</formula>
    </cfRule>
  </conditionalFormatting>
  <conditionalFormatting sqref="O142:O153">
    <cfRule type="containsText" dxfId="1062" priority="379" operator="containsText" text="❌">
      <formula>NOT(ISERROR(SEARCH("❌",O142)))</formula>
    </cfRule>
  </conditionalFormatting>
  <conditionalFormatting sqref="L203 L209">
    <cfRule type="cellIs" dxfId="991" priority="304" operator="equal">
      <formula>"Muy Alta"</formula>
    </cfRule>
    <cfRule type="cellIs" dxfId="990" priority="305" operator="equal">
      <formula>"Alta"</formula>
    </cfRule>
    <cfRule type="cellIs" dxfId="989" priority="306" operator="equal">
      <formula>"Media"</formula>
    </cfRule>
    <cfRule type="cellIs" dxfId="988" priority="307" operator="equal">
      <formula>"Baja"</formula>
    </cfRule>
    <cfRule type="cellIs" dxfId="987" priority="308" operator="equal">
      <formula>"Muy Baja"</formula>
    </cfRule>
  </conditionalFormatting>
  <conditionalFormatting sqref="P203 P209">
    <cfRule type="cellIs" dxfId="986" priority="299" operator="equal">
      <formula>"Catastrófico"</formula>
    </cfRule>
    <cfRule type="cellIs" dxfId="985" priority="300" operator="equal">
      <formula>"Mayor"</formula>
    </cfRule>
    <cfRule type="cellIs" dxfId="984" priority="301" operator="equal">
      <formula>"Moderado"</formula>
    </cfRule>
    <cfRule type="cellIs" dxfId="983" priority="302" operator="equal">
      <formula>"Menor"</formula>
    </cfRule>
    <cfRule type="cellIs" dxfId="982" priority="303" operator="equal">
      <formula>"Leve"</formula>
    </cfRule>
  </conditionalFormatting>
  <conditionalFormatting sqref="R203">
    <cfRule type="cellIs" dxfId="981" priority="295" operator="equal">
      <formula>"Extremo"</formula>
    </cfRule>
    <cfRule type="cellIs" dxfId="980" priority="296" operator="equal">
      <formula>"Alto"</formula>
    </cfRule>
    <cfRule type="cellIs" dxfId="979" priority="297" operator="equal">
      <formula>"Moderado"</formula>
    </cfRule>
    <cfRule type="cellIs" dxfId="978" priority="298" operator="equal">
      <formula>"Bajo"</formula>
    </cfRule>
  </conditionalFormatting>
  <conditionalFormatting sqref="AC203:AC208">
    <cfRule type="cellIs" dxfId="977" priority="290" operator="equal">
      <formula>"Muy Alta"</formula>
    </cfRule>
    <cfRule type="cellIs" dxfId="976" priority="291" operator="equal">
      <formula>"Alta"</formula>
    </cfRule>
    <cfRule type="cellIs" dxfId="975" priority="292" operator="equal">
      <formula>"Media"</formula>
    </cfRule>
    <cfRule type="cellIs" dxfId="974" priority="293" operator="equal">
      <formula>"Baja"</formula>
    </cfRule>
    <cfRule type="cellIs" dxfId="973" priority="294" operator="equal">
      <formula>"Muy Baja"</formula>
    </cfRule>
  </conditionalFormatting>
  <conditionalFormatting sqref="AE203:AE208">
    <cfRule type="cellIs" dxfId="972" priority="285" operator="equal">
      <formula>"Catastrófico"</formula>
    </cfRule>
    <cfRule type="cellIs" dxfId="971" priority="286" operator="equal">
      <formula>"Mayor"</formula>
    </cfRule>
    <cfRule type="cellIs" dxfId="970" priority="287" operator="equal">
      <formula>"Moderado"</formula>
    </cfRule>
    <cfRule type="cellIs" dxfId="969" priority="288" operator="equal">
      <formula>"Menor"</formula>
    </cfRule>
    <cfRule type="cellIs" dxfId="968" priority="289" operator="equal">
      <formula>"Leve"</formula>
    </cfRule>
  </conditionalFormatting>
  <conditionalFormatting sqref="AG203:AG208">
    <cfRule type="cellIs" dxfId="967" priority="281" operator="equal">
      <formula>"Extremo"</formula>
    </cfRule>
    <cfRule type="cellIs" dxfId="966" priority="282" operator="equal">
      <formula>"Alto"</formula>
    </cfRule>
    <cfRule type="cellIs" dxfId="965" priority="283" operator="equal">
      <formula>"Moderado"</formula>
    </cfRule>
    <cfRule type="cellIs" dxfId="964" priority="284" operator="equal">
      <formula>"Bajo"</formula>
    </cfRule>
  </conditionalFormatting>
  <conditionalFormatting sqref="L161">
    <cfRule type="cellIs" dxfId="963" priority="257" operator="equal">
      <formula>"Muy Alta"</formula>
    </cfRule>
    <cfRule type="cellIs" dxfId="962" priority="258" operator="equal">
      <formula>"Alta"</formula>
    </cfRule>
    <cfRule type="cellIs" dxfId="961" priority="259" operator="equal">
      <formula>"Media"</formula>
    </cfRule>
    <cfRule type="cellIs" dxfId="960" priority="260" operator="equal">
      <formula>"Baja"</formula>
    </cfRule>
    <cfRule type="cellIs" dxfId="959" priority="261" operator="equal">
      <formula>"Muy Baja"</formula>
    </cfRule>
  </conditionalFormatting>
  <conditionalFormatting sqref="P161">
    <cfRule type="cellIs" dxfId="958" priority="252" operator="equal">
      <formula>"Catastrófico"</formula>
    </cfRule>
    <cfRule type="cellIs" dxfId="957" priority="253" operator="equal">
      <formula>"Mayor"</formula>
    </cfRule>
    <cfRule type="cellIs" dxfId="956" priority="254" operator="equal">
      <formula>"Moderado"</formula>
    </cfRule>
    <cfRule type="cellIs" dxfId="955" priority="255" operator="equal">
      <formula>"Menor"</formula>
    </cfRule>
    <cfRule type="cellIs" dxfId="954" priority="256" operator="equal">
      <formula>"Leve"</formula>
    </cfRule>
  </conditionalFormatting>
  <conditionalFormatting sqref="R161">
    <cfRule type="cellIs" dxfId="953" priority="248" operator="equal">
      <formula>"Extremo"</formula>
    </cfRule>
    <cfRule type="cellIs" dxfId="952" priority="249" operator="equal">
      <formula>"Alto"</formula>
    </cfRule>
    <cfRule type="cellIs" dxfId="951" priority="250" operator="equal">
      <formula>"Moderado"</formula>
    </cfRule>
    <cfRule type="cellIs" dxfId="950" priority="251" operator="equal">
      <formula>"Bajo"</formula>
    </cfRule>
  </conditionalFormatting>
  <conditionalFormatting sqref="AC161:AC166">
    <cfRule type="cellIs" dxfId="949" priority="243" operator="equal">
      <formula>"Muy Alta"</formula>
    </cfRule>
    <cfRule type="cellIs" dxfId="948" priority="244" operator="equal">
      <formula>"Alta"</formula>
    </cfRule>
    <cfRule type="cellIs" dxfId="947" priority="245" operator="equal">
      <formula>"Media"</formula>
    </cfRule>
    <cfRule type="cellIs" dxfId="946" priority="246" operator="equal">
      <formula>"Baja"</formula>
    </cfRule>
    <cfRule type="cellIs" dxfId="945" priority="247" operator="equal">
      <formula>"Muy Baja"</formula>
    </cfRule>
  </conditionalFormatting>
  <conditionalFormatting sqref="AE161:AE166">
    <cfRule type="cellIs" dxfId="944" priority="238" operator="equal">
      <formula>"Catastrófico"</formula>
    </cfRule>
    <cfRule type="cellIs" dxfId="943" priority="239" operator="equal">
      <formula>"Mayor"</formula>
    </cfRule>
    <cfRule type="cellIs" dxfId="942" priority="240" operator="equal">
      <formula>"Moderado"</formula>
    </cfRule>
    <cfRule type="cellIs" dxfId="941" priority="241" operator="equal">
      <formula>"Menor"</formula>
    </cfRule>
    <cfRule type="cellIs" dxfId="940" priority="242" operator="equal">
      <formula>"Leve"</formula>
    </cfRule>
  </conditionalFormatting>
  <conditionalFormatting sqref="AG161:AG166">
    <cfRule type="cellIs" dxfId="939" priority="234" operator="equal">
      <formula>"Extremo"</formula>
    </cfRule>
    <cfRule type="cellIs" dxfId="938" priority="235" operator="equal">
      <formula>"Alto"</formula>
    </cfRule>
    <cfRule type="cellIs" dxfId="937" priority="236" operator="equal">
      <formula>"Moderado"</formula>
    </cfRule>
    <cfRule type="cellIs" dxfId="936" priority="237" operator="equal">
      <formula>"Bajo"</formula>
    </cfRule>
  </conditionalFormatting>
  <conditionalFormatting sqref="O161:O166">
    <cfRule type="containsText" dxfId="935" priority="233" operator="containsText" text="❌">
      <formula>NOT(ISERROR(SEARCH("❌",O161)))</formula>
    </cfRule>
  </conditionalFormatting>
  <conditionalFormatting sqref="L28">
    <cfRule type="cellIs" dxfId="934" priority="228" operator="equal">
      <formula>"Muy Alta"</formula>
    </cfRule>
    <cfRule type="cellIs" dxfId="933" priority="229" operator="equal">
      <formula>"Alta"</formula>
    </cfRule>
    <cfRule type="cellIs" dxfId="932" priority="230" operator="equal">
      <formula>"Media"</formula>
    </cfRule>
    <cfRule type="cellIs" dxfId="931" priority="231" operator="equal">
      <formula>"Baja"</formula>
    </cfRule>
    <cfRule type="cellIs" dxfId="930" priority="232" operator="equal">
      <formula>"Muy Baja"</formula>
    </cfRule>
  </conditionalFormatting>
  <conditionalFormatting sqref="P28">
    <cfRule type="cellIs" dxfId="929" priority="223" operator="equal">
      <formula>"Catastrófico"</formula>
    </cfRule>
    <cfRule type="cellIs" dxfId="928" priority="224" operator="equal">
      <formula>"Mayor"</formula>
    </cfRule>
    <cfRule type="cellIs" dxfId="927" priority="225" operator="equal">
      <formula>"Moderado"</formula>
    </cfRule>
    <cfRule type="cellIs" dxfId="926" priority="226" operator="equal">
      <formula>"Menor"</formula>
    </cfRule>
    <cfRule type="cellIs" dxfId="925" priority="227" operator="equal">
      <formula>"Leve"</formula>
    </cfRule>
  </conditionalFormatting>
  <conditionalFormatting sqref="R28">
    <cfRule type="cellIs" dxfId="924" priority="219" operator="equal">
      <formula>"Extremo"</formula>
    </cfRule>
    <cfRule type="cellIs" dxfId="923" priority="220" operator="equal">
      <formula>"Alto"</formula>
    </cfRule>
    <cfRule type="cellIs" dxfId="922" priority="221" operator="equal">
      <formula>"Moderado"</formula>
    </cfRule>
    <cfRule type="cellIs" dxfId="921" priority="222" operator="equal">
      <formula>"Bajo"</formula>
    </cfRule>
  </conditionalFormatting>
  <conditionalFormatting sqref="AC28:AC33">
    <cfRule type="cellIs" dxfId="920" priority="214" operator="equal">
      <formula>"Muy Alta"</formula>
    </cfRule>
    <cfRule type="cellIs" dxfId="919" priority="215" operator="equal">
      <formula>"Alta"</formula>
    </cfRule>
    <cfRule type="cellIs" dxfId="918" priority="216" operator="equal">
      <formula>"Media"</formula>
    </cfRule>
    <cfRule type="cellIs" dxfId="917" priority="217" operator="equal">
      <formula>"Baja"</formula>
    </cfRule>
    <cfRule type="cellIs" dxfId="916" priority="218" operator="equal">
      <formula>"Muy Baja"</formula>
    </cfRule>
  </conditionalFormatting>
  <conditionalFormatting sqref="AE28:AE33">
    <cfRule type="cellIs" dxfId="915" priority="209" operator="equal">
      <formula>"Catastrófico"</formula>
    </cfRule>
    <cfRule type="cellIs" dxfId="914" priority="210" operator="equal">
      <formula>"Mayor"</formula>
    </cfRule>
    <cfRule type="cellIs" dxfId="913" priority="211" operator="equal">
      <formula>"Moderado"</formula>
    </cfRule>
    <cfRule type="cellIs" dxfId="912" priority="212" operator="equal">
      <formula>"Menor"</formula>
    </cfRule>
    <cfRule type="cellIs" dxfId="911" priority="213" operator="equal">
      <formula>"Leve"</formula>
    </cfRule>
  </conditionalFormatting>
  <conditionalFormatting sqref="AG28:AG33">
    <cfRule type="cellIs" dxfId="910" priority="205" operator="equal">
      <formula>"Extremo"</formula>
    </cfRule>
    <cfRule type="cellIs" dxfId="909" priority="206" operator="equal">
      <formula>"Alto"</formula>
    </cfRule>
    <cfRule type="cellIs" dxfId="908" priority="207" operator="equal">
      <formula>"Moderado"</formula>
    </cfRule>
    <cfRule type="cellIs" dxfId="907" priority="208" operator="equal">
      <formula>"Bajo"</formula>
    </cfRule>
  </conditionalFormatting>
  <conditionalFormatting sqref="O28:O33">
    <cfRule type="containsText" dxfId="906" priority="204" operator="containsText" text="❌">
      <formula>NOT(ISERROR(SEARCH("❌",O28)))</formula>
    </cfRule>
  </conditionalFormatting>
  <conditionalFormatting sqref="L34">
    <cfRule type="cellIs" dxfId="905" priority="199" operator="equal">
      <formula>"Muy Alta"</formula>
    </cfRule>
    <cfRule type="cellIs" dxfId="904" priority="200" operator="equal">
      <formula>"Alta"</formula>
    </cfRule>
    <cfRule type="cellIs" dxfId="903" priority="201" operator="equal">
      <formula>"Media"</formula>
    </cfRule>
    <cfRule type="cellIs" dxfId="902" priority="202" operator="equal">
      <formula>"Baja"</formula>
    </cfRule>
    <cfRule type="cellIs" dxfId="901" priority="203" operator="equal">
      <formula>"Muy Baja"</formula>
    </cfRule>
  </conditionalFormatting>
  <conditionalFormatting sqref="P34">
    <cfRule type="cellIs" dxfId="900" priority="194" operator="equal">
      <formula>"Catastrófico"</formula>
    </cfRule>
    <cfRule type="cellIs" dxfId="899" priority="195" operator="equal">
      <formula>"Mayor"</formula>
    </cfRule>
    <cfRule type="cellIs" dxfId="898" priority="196" operator="equal">
      <formula>"Moderado"</formula>
    </cfRule>
    <cfRule type="cellIs" dxfId="897" priority="197" operator="equal">
      <formula>"Menor"</formula>
    </cfRule>
    <cfRule type="cellIs" dxfId="896" priority="198" operator="equal">
      <formula>"Leve"</formula>
    </cfRule>
  </conditionalFormatting>
  <conditionalFormatting sqref="R34">
    <cfRule type="cellIs" dxfId="895" priority="190" operator="equal">
      <formula>"Extremo"</formula>
    </cfRule>
    <cfRule type="cellIs" dxfId="894" priority="191" operator="equal">
      <formula>"Alto"</formula>
    </cfRule>
    <cfRule type="cellIs" dxfId="893" priority="192" operator="equal">
      <formula>"Moderado"</formula>
    </cfRule>
    <cfRule type="cellIs" dxfId="892" priority="193" operator="equal">
      <formula>"Bajo"</formula>
    </cfRule>
  </conditionalFormatting>
  <conditionalFormatting sqref="AC34:AC39">
    <cfRule type="cellIs" dxfId="891" priority="185" operator="equal">
      <formula>"Muy Alta"</formula>
    </cfRule>
    <cfRule type="cellIs" dxfId="890" priority="186" operator="equal">
      <formula>"Alta"</formula>
    </cfRule>
    <cfRule type="cellIs" dxfId="889" priority="187" operator="equal">
      <formula>"Media"</formula>
    </cfRule>
    <cfRule type="cellIs" dxfId="888" priority="188" operator="equal">
      <formula>"Baja"</formula>
    </cfRule>
    <cfRule type="cellIs" dxfId="887" priority="189" operator="equal">
      <formula>"Muy Baja"</formula>
    </cfRule>
  </conditionalFormatting>
  <conditionalFormatting sqref="AE34:AE39">
    <cfRule type="cellIs" dxfId="886" priority="180" operator="equal">
      <formula>"Catastrófico"</formula>
    </cfRule>
    <cfRule type="cellIs" dxfId="885" priority="181" operator="equal">
      <formula>"Mayor"</formula>
    </cfRule>
    <cfRule type="cellIs" dxfId="884" priority="182" operator="equal">
      <formula>"Moderado"</formula>
    </cfRule>
    <cfRule type="cellIs" dxfId="883" priority="183" operator="equal">
      <formula>"Menor"</formula>
    </cfRule>
    <cfRule type="cellIs" dxfId="882" priority="184" operator="equal">
      <formula>"Leve"</formula>
    </cfRule>
  </conditionalFormatting>
  <conditionalFormatting sqref="AG34:AG39">
    <cfRule type="cellIs" dxfId="881" priority="176" operator="equal">
      <formula>"Extremo"</formula>
    </cfRule>
    <cfRule type="cellIs" dxfId="880" priority="177" operator="equal">
      <formula>"Alto"</formula>
    </cfRule>
    <cfRule type="cellIs" dxfId="879" priority="178" operator="equal">
      <formula>"Moderado"</formula>
    </cfRule>
    <cfRule type="cellIs" dxfId="878" priority="179" operator="equal">
      <formula>"Bajo"</formula>
    </cfRule>
  </conditionalFormatting>
  <conditionalFormatting sqref="O34:O39">
    <cfRule type="containsText" dxfId="877" priority="175" operator="containsText" text="❌">
      <formula>NOT(ISERROR(SEARCH("❌",O34)))</formula>
    </cfRule>
  </conditionalFormatting>
  <conditionalFormatting sqref="P40">
    <cfRule type="cellIs" dxfId="876" priority="170" operator="equal">
      <formula>"Catastrófico"</formula>
    </cfRule>
    <cfRule type="cellIs" dxfId="875" priority="171" operator="equal">
      <formula>"Mayor"</formula>
    </cfRule>
    <cfRule type="cellIs" dxfId="874" priority="172" operator="equal">
      <formula>"Moderado"</formula>
    </cfRule>
    <cfRule type="cellIs" dxfId="873" priority="173" operator="equal">
      <formula>"Menor"</formula>
    </cfRule>
    <cfRule type="cellIs" dxfId="872" priority="174" operator="equal">
      <formula>"Leve"</formula>
    </cfRule>
  </conditionalFormatting>
  <conditionalFormatting sqref="L40">
    <cfRule type="cellIs" dxfId="871" priority="165" operator="equal">
      <formula>"Muy Alta"</formula>
    </cfRule>
    <cfRule type="cellIs" dxfId="870" priority="166" operator="equal">
      <formula>"Alta"</formula>
    </cfRule>
    <cfRule type="cellIs" dxfId="869" priority="167" operator="equal">
      <formula>"Media"</formula>
    </cfRule>
    <cfRule type="cellIs" dxfId="868" priority="168" operator="equal">
      <formula>"Baja"</formula>
    </cfRule>
    <cfRule type="cellIs" dxfId="867" priority="169" operator="equal">
      <formula>"Muy Baja"</formula>
    </cfRule>
  </conditionalFormatting>
  <conditionalFormatting sqref="R40">
    <cfRule type="cellIs" dxfId="866" priority="161" operator="equal">
      <formula>"Extremo"</formula>
    </cfRule>
    <cfRule type="cellIs" dxfId="865" priority="162" operator="equal">
      <formula>"Alto"</formula>
    </cfRule>
    <cfRule type="cellIs" dxfId="864" priority="163" operator="equal">
      <formula>"Moderado"</formula>
    </cfRule>
    <cfRule type="cellIs" dxfId="863" priority="164" operator="equal">
      <formula>"Bajo"</formula>
    </cfRule>
  </conditionalFormatting>
  <conditionalFormatting sqref="AC40:AC45">
    <cfRule type="cellIs" dxfId="862" priority="156" operator="equal">
      <formula>"Muy Alta"</formula>
    </cfRule>
    <cfRule type="cellIs" dxfId="861" priority="157" operator="equal">
      <formula>"Alta"</formula>
    </cfRule>
    <cfRule type="cellIs" dxfId="860" priority="158" operator="equal">
      <formula>"Media"</formula>
    </cfRule>
    <cfRule type="cellIs" dxfId="859" priority="159" operator="equal">
      <formula>"Baja"</formula>
    </cfRule>
    <cfRule type="cellIs" dxfId="858" priority="160" operator="equal">
      <formula>"Muy Baja"</formula>
    </cfRule>
  </conditionalFormatting>
  <conditionalFormatting sqref="AE40:AE45">
    <cfRule type="cellIs" dxfId="857" priority="151" operator="equal">
      <formula>"Catastrófico"</formula>
    </cfRule>
    <cfRule type="cellIs" dxfId="856" priority="152" operator="equal">
      <formula>"Mayor"</formula>
    </cfRule>
    <cfRule type="cellIs" dxfId="855" priority="153" operator="equal">
      <formula>"Moderado"</formula>
    </cfRule>
    <cfRule type="cellIs" dxfId="854" priority="154" operator="equal">
      <formula>"Menor"</formula>
    </cfRule>
    <cfRule type="cellIs" dxfId="853" priority="155" operator="equal">
      <formula>"Leve"</formula>
    </cfRule>
  </conditionalFormatting>
  <conditionalFormatting sqref="AG40:AG45">
    <cfRule type="cellIs" dxfId="852" priority="147" operator="equal">
      <formula>"Extremo"</formula>
    </cfRule>
    <cfRule type="cellIs" dxfId="851" priority="148" operator="equal">
      <formula>"Alto"</formula>
    </cfRule>
    <cfRule type="cellIs" dxfId="850" priority="149" operator="equal">
      <formula>"Moderado"</formula>
    </cfRule>
    <cfRule type="cellIs" dxfId="849" priority="150" operator="equal">
      <formula>"Bajo"</formula>
    </cfRule>
  </conditionalFormatting>
  <conditionalFormatting sqref="O40:O45">
    <cfRule type="containsText" dxfId="848" priority="146" operator="containsText" text="❌">
      <formula>NOT(ISERROR(SEARCH("❌",O40)))</formula>
    </cfRule>
  </conditionalFormatting>
  <conditionalFormatting sqref="L167">
    <cfRule type="cellIs" dxfId="847" priority="141" operator="equal">
      <formula>"Muy Alta"</formula>
    </cfRule>
    <cfRule type="cellIs" dxfId="846" priority="142" operator="equal">
      <formula>"Alta"</formula>
    </cfRule>
    <cfRule type="cellIs" dxfId="845" priority="143" operator="equal">
      <formula>"Media"</formula>
    </cfRule>
    <cfRule type="cellIs" dxfId="844" priority="144" operator="equal">
      <formula>"Baja"</formula>
    </cfRule>
    <cfRule type="cellIs" dxfId="843" priority="145" operator="equal">
      <formula>"Muy Baja"</formula>
    </cfRule>
  </conditionalFormatting>
  <conditionalFormatting sqref="P167">
    <cfRule type="cellIs" dxfId="842" priority="136" operator="equal">
      <formula>"Catastrófico"</formula>
    </cfRule>
    <cfRule type="cellIs" dxfId="841" priority="137" operator="equal">
      <formula>"Mayor"</formula>
    </cfRule>
    <cfRule type="cellIs" dxfId="840" priority="138" operator="equal">
      <formula>"Moderado"</formula>
    </cfRule>
    <cfRule type="cellIs" dxfId="839" priority="139" operator="equal">
      <formula>"Menor"</formula>
    </cfRule>
    <cfRule type="cellIs" dxfId="838" priority="140" operator="equal">
      <formula>"Leve"</formula>
    </cfRule>
  </conditionalFormatting>
  <conditionalFormatting sqref="R167">
    <cfRule type="cellIs" dxfId="837" priority="132" operator="equal">
      <formula>"Extremo"</formula>
    </cfRule>
    <cfRule type="cellIs" dxfId="836" priority="133" operator="equal">
      <formula>"Alto"</formula>
    </cfRule>
    <cfRule type="cellIs" dxfId="835" priority="134" operator="equal">
      <formula>"Moderado"</formula>
    </cfRule>
    <cfRule type="cellIs" dxfId="834" priority="135" operator="equal">
      <formula>"Bajo"</formula>
    </cfRule>
  </conditionalFormatting>
  <conditionalFormatting sqref="AC167:AC172">
    <cfRule type="cellIs" dxfId="833" priority="127" operator="equal">
      <formula>"Muy Alta"</formula>
    </cfRule>
    <cfRule type="cellIs" dxfId="832" priority="128" operator="equal">
      <formula>"Alta"</formula>
    </cfRule>
    <cfRule type="cellIs" dxfId="831" priority="129" operator="equal">
      <formula>"Media"</formula>
    </cfRule>
    <cfRule type="cellIs" dxfId="830" priority="130" operator="equal">
      <formula>"Baja"</formula>
    </cfRule>
    <cfRule type="cellIs" dxfId="829" priority="131" operator="equal">
      <formula>"Muy Baja"</formula>
    </cfRule>
  </conditionalFormatting>
  <conditionalFormatting sqref="AE167:AE172">
    <cfRule type="cellIs" dxfId="828" priority="122" operator="equal">
      <formula>"Catastrófico"</formula>
    </cfRule>
    <cfRule type="cellIs" dxfId="827" priority="123" operator="equal">
      <formula>"Mayor"</formula>
    </cfRule>
    <cfRule type="cellIs" dxfId="826" priority="124" operator="equal">
      <formula>"Moderado"</formula>
    </cfRule>
    <cfRule type="cellIs" dxfId="825" priority="125" operator="equal">
      <formula>"Menor"</formula>
    </cfRule>
    <cfRule type="cellIs" dxfId="824" priority="126" operator="equal">
      <formula>"Leve"</formula>
    </cfRule>
  </conditionalFormatting>
  <conditionalFormatting sqref="AG167:AG172">
    <cfRule type="cellIs" dxfId="823" priority="118" operator="equal">
      <formula>"Extremo"</formula>
    </cfRule>
    <cfRule type="cellIs" dxfId="822" priority="119" operator="equal">
      <formula>"Alto"</formula>
    </cfRule>
    <cfRule type="cellIs" dxfId="821" priority="120" operator="equal">
      <formula>"Moderado"</formula>
    </cfRule>
    <cfRule type="cellIs" dxfId="820" priority="121" operator="equal">
      <formula>"Bajo"</formula>
    </cfRule>
  </conditionalFormatting>
  <conditionalFormatting sqref="O167:O172">
    <cfRule type="containsText" dxfId="819" priority="117" operator="containsText" text="❌">
      <formula>NOT(ISERROR(SEARCH("❌",O167)))</formula>
    </cfRule>
  </conditionalFormatting>
  <conditionalFormatting sqref="L173">
    <cfRule type="cellIs" dxfId="818" priority="112" operator="equal">
      <formula>"Muy Alta"</formula>
    </cfRule>
    <cfRule type="cellIs" dxfId="817" priority="113" operator="equal">
      <formula>"Alta"</formula>
    </cfRule>
    <cfRule type="cellIs" dxfId="816" priority="114" operator="equal">
      <formula>"Media"</formula>
    </cfRule>
    <cfRule type="cellIs" dxfId="815" priority="115" operator="equal">
      <formula>"Baja"</formula>
    </cfRule>
    <cfRule type="cellIs" dxfId="814" priority="116" operator="equal">
      <formula>"Muy Baja"</formula>
    </cfRule>
  </conditionalFormatting>
  <conditionalFormatting sqref="P173">
    <cfRule type="cellIs" dxfId="813" priority="107" operator="equal">
      <formula>"Catastrófico"</formula>
    </cfRule>
    <cfRule type="cellIs" dxfId="812" priority="108" operator="equal">
      <formula>"Mayor"</formula>
    </cfRule>
    <cfRule type="cellIs" dxfId="811" priority="109" operator="equal">
      <formula>"Moderado"</formula>
    </cfRule>
    <cfRule type="cellIs" dxfId="810" priority="110" operator="equal">
      <formula>"Menor"</formula>
    </cfRule>
    <cfRule type="cellIs" dxfId="809" priority="111" operator="equal">
      <formula>"Leve"</formula>
    </cfRule>
  </conditionalFormatting>
  <conditionalFormatting sqref="R173">
    <cfRule type="cellIs" dxfId="808" priority="103" operator="equal">
      <formula>"Extremo"</formula>
    </cfRule>
    <cfRule type="cellIs" dxfId="807" priority="104" operator="equal">
      <formula>"Alto"</formula>
    </cfRule>
    <cfRule type="cellIs" dxfId="806" priority="105" operator="equal">
      <formula>"Moderado"</formula>
    </cfRule>
    <cfRule type="cellIs" dxfId="805" priority="106" operator="equal">
      <formula>"Bajo"</formula>
    </cfRule>
  </conditionalFormatting>
  <conditionalFormatting sqref="AC173:AC178">
    <cfRule type="cellIs" dxfId="804" priority="98" operator="equal">
      <formula>"Muy Alta"</formula>
    </cfRule>
    <cfRule type="cellIs" dxfId="803" priority="99" operator="equal">
      <formula>"Alta"</formula>
    </cfRule>
    <cfRule type="cellIs" dxfId="802" priority="100" operator="equal">
      <formula>"Media"</formula>
    </cfRule>
    <cfRule type="cellIs" dxfId="801" priority="101" operator="equal">
      <formula>"Baja"</formula>
    </cfRule>
    <cfRule type="cellIs" dxfId="800" priority="102" operator="equal">
      <formula>"Muy Baja"</formula>
    </cfRule>
  </conditionalFormatting>
  <conditionalFormatting sqref="AE173:AE178">
    <cfRule type="cellIs" dxfId="799" priority="93" operator="equal">
      <formula>"Catastrófico"</formula>
    </cfRule>
    <cfRule type="cellIs" dxfId="798" priority="94" operator="equal">
      <formula>"Mayor"</formula>
    </cfRule>
    <cfRule type="cellIs" dxfId="797" priority="95" operator="equal">
      <formula>"Moderado"</formula>
    </cfRule>
    <cfRule type="cellIs" dxfId="796" priority="96" operator="equal">
      <formula>"Menor"</formula>
    </cfRule>
    <cfRule type="cellIs" dxfId="795" priority="97" operator="equal">
      <formula>"Leve"</formula>
    </cfRule>
  </conditionalFormatting>
  <conditionalFormatting sqref="AG173:AG178">
    <cfRule type="cellIs" dxfId="794" priority="89" operator="equal">
      <formula>"Extremo"</formula>
    </cfRule>
    <cfRule type="cellIs" dxfId="793" priority="90" operator="equal">
      <formula>"Alto"</formula>
    </cfRule>
    <cfRule type="cellIs" dxfId="792" priority="91" operator="equal">
      <formula>"Moderado"</formula>
    </cfRule>
    <cfRule type="cellIs" dxfId="791" priority="92" operator="equal">
      <formula>"Bajo"</formula>
    </cfRule>
  </conditionalFormatting>
  <conditionalFormatting sqref="O173:O178">
    <cfRule type="containsText" dxfId="790" priority="88" operator="containsText" text="❌">
      <formula>NOT(ISERROR(SEARCH("❌",O173)))</formula>
    </cfRule>
  </conditionalFormatting>
  <conditionalFormatting sqref="P179">
    <cfRule type="cellIs" dxfId="789" priority="83" operator="equal">
      <formula>"Catastrófico"</formula>
    </cfRule>
    <cfRule type="cellIs" dxfId="788" priority="84" operator="equal">
      <formula>"Mayor"</formula>
    </cfRule>
    <cfRule type="cellIs" dxfId="787" priority="85" operator="equal">
      <formula>"Moderado"</formula>
    </cfRule>
    <cfRule type="cellIs" dxfId="786" priority="86" operator="equal">
      <formula>"Menor"</formula>
    </cfRule>
    <cfRule type="cellIs" dxfId="785" priority="87" operator="equal">
      <formula>"Leve"</formula>
    </cfRule>
  </conditionalFormatting>
  <conditionalFormatting sqref="L179">
    <cfRule type="cellIs" dxfId="784" priority="78" operator="equal">
      <formula>"Muy Alta"</formula>
    </cfRule>
    <cfRule type="cellIs" dxfId="783" priority="79" operator="equal">
      <formula>"Alta"</formula>
    </cfRule>
    <cfRule type="cellIs" dxfId="782" priority="80" operator="equal">
      <formula>"Media"</formula>
    </cfRule>
    <cfRule type="cellIs" dxfId="781" priority="81" operator="equal">
      <formula>"Baja"</formula>
    </cfRule>
    <cfRule type="cellIs" dxfId="780" priority="82" operator="equal">
      <formula>"Muy Baja"</formula>
    </cfRule>
  </conditionalFormatting>
  <conditionalFormatting sqref="R179">
    <cfRule type="cellIs" dxfId="779" priority="74" operator="equal">
      <formula>"Extremo"</formula>
    </cfRule>
    <cfRule type="cellIs" dxfId="778" priority="75" operator="equal">
      <formula>"Alto"</formula>
    </cfRule>
    <cfRule type="cellIs" dxfId="777" priority="76" operator="equal">
      <formula>"Moderado"</formula>
    </cfRule>
    <cfRule type="cellIs" dxfId="776" priority="77" operator="equal">
      <formula>"Bajo"</formula>
    </cfRule>
  </conditionalFormatting>
  <conditionalFormatting sqref="AC179:AC184">
    <cfRule type="cellIs" dxfId="775" priority="69" operator="equal">
      <formula>"Muy Alta"</formula>
    </cfRule>
    <cfRule type="cellIs" dxfId="774" priority="70" operator="equal">
      <formula>"Alta"</formula>
    </cfRule>
    <cfRule type="cellIs" dxfId="773" priority="71" operator="equal">
      <formula>"Media"</formula>
    </cfRule>
    <cfRule type="cellIs" dxfId="772" priority="72" operator="equal">
      <formula>"Baja"</formula>
    </cfRule>
    <cfRule type="cellIs" dxfId="771" priority="73" operator="equal">
      <formula>"Muy Baja"</formula>
    </cfRule>
  </conditionalFormatting>
  <conditionalFormatting sqref="AE179:AE184">
    <cfRule type="cellIs" dxfId="770" priority="64" operator="equal">
      <formula>"Catastrófico"</formula>
    </cfRule>
    <cfRule type="cellIs" dxfId="769" priority="65" operator="equal">
      <formula>"Mayor"</formula>
    </cfRule>
    <cfRule type="cellIs" dxfId="768" priority="66" operator="equal">
      <formula>"Moderado"</formula>
    </cfRule>
    <cfRule type="cellIs" dxfId="767" priority="67" operator="equal">
      <formula>"Menor"</formula>
    </cfRule>
    <cfRule type="cellIs" dxfId="766" priority="68" operator="equal">
      <formula>"Leve"</formula>
    </cfRule>
  </conditionalFormatting>
  <conditionalFormatting sqref="AG179:AG184">
    <cfRule type="cellIs" dxfId="765" priority="60" operator="equal">
      <formula>"Extremo"</formula>
    </cfRule>
    <cfRule type="cellIs" dxfId="764" priority="61" operator="equal">
      <formula>"Alto"</formula>
    </cfRule>
    <cfRule type="cellIs" dxfId="763" priority="62" operator="equal">
      <formula>"Moderado"</formula>
    </cfRule>
    <cfRule type="cellIs" dxfId="762" priority="63" operator="equal">
      <formula>"Bajo"</formula>
    </cfRule>
  </conditionalFormatting>
  <conditionalFormatting sqref="O179:O184">
    <cfRule type="containsText" dxfId="761" priority="59" operator="containsText" text="❌">
      <formula>NOT(ISERROR(SEARCH("❌",O179)))</formula>
    </cfRule>
  </conditionalFormatting>
  <conditionalFormatting sqref="P185">
    <cfRule type="cellIs" dxfId="760" priority="54" operator="equal">
      <formula>"Catastrófico"</formula>
    </cfRule>
    <cfRule type="cellIs" dxfId="759" priority="55" operator="equal">
      <formula>"Mayor"</formula>
    </cfRule>
    <cfRule type="cellIs" dxfId="758" priority="56" operator="equal">
      <formula>"Moderado"</formula>
    </cfRule>
    <cfRule type="cellIs" dxfId="757" priority="57" operator="equal">
      <formula>"Menor"</formula>
    </cfRule>
    <cfRule type="cellIs" dxfId="756" priority="58" operator="equal">
      <formula>"Leve"</formula>
    </cfRule>
  </conditionalFormatting>
  <conditionalFormatting sqref="L185">
    <cfRule type="cellIs" dxfId="755" priority="49" operator="equal">
      <formula>"Muy Alta"</formula>
    </cfRule>
    <cfRule type="cellIs" dxfId="754" priority="50" operator="equal">
      <formula>"Alta"</formula>
    </cfRule>
    <cfRule type="cellIs" dxfId="753" priority="51" operator="equal">
      <formula>"Media"</formula>
    </cfRule>
    <cfRule type="cellIs" dxfId="752" priority="52" operator="equal">
      <formula>"Baja"</formula>
    </cfRule>
    <cfRule type="cellIs" dxfId="751" priority="53" operator="equal">
      <formula>"Muy Baja"</formula>
    </cfRule>
  </conditionalFormatting>
  <conditionalFormatting sqref="R185">
    <cfRule type="cellIs" dxfId="750" priority="45" operator="equal">
      <formula>"Extremo"</formula>
    </cfRule>
    <cfRule type="cellIs" dxfId="749" priority="46" operator="equal">
      <formula>"Alto"</formula>
    </cfRule>
    <cfRule type="cellIs" dxfId="748" priority="47" operator="equal">
      <formula>"Moderado"</formula>
    </cfRule>
    <cfRule type="cellIs" dxfId="747" priority="48" operator="equal">
      <formula>"Bajo"</formula>
    </cfRule>
  </conditionalFormatting>
  <conditionalFormatting sqref="AC185:AC190">
    <cfRule type="cellIs" dxfId="746" priority="40" operator="equal">
      <formula>"Muy Alta"</formula>
    </cfRule>
    <cfRule type="cellIs" dxfId="745" priority="41" operator="equal">
      <formula>"Alta"</formula>
    </cfRule>
    <cfRule type="cellIs" dxfId="744" priority="42" operator="equal">
      <formula>"Media"</formula>
    </cfRule>
    <cfRule type="cellIs" dxfId="743" priority="43" operator="equal">
      <formula>"Baja"</formula>
    </cfRule>
    <cfRule type="cellIs" dxfId="742" priority="44" operator="equal">
      <formula>"Muy Baja"</formula>
    </cfRule>
  </conditionalFormatting>
  <conditionalFormatting sqref="AE185:AE190">
    <cfRule type="cellIs" dxfId="741" priority="35" operator="equal">
      <formula>"Catastrófico"</formula>
    </cfRule>
    <cfRule type="cellIs" dxfId="740" priority="36" operator="equal">
      <formula>"Mayor"</formula>
    </cfRule>
    <cfRule type="cellIs" dxfId="739" priority="37" operator="equal">
      <formula>"Moderado"</formula>
    </cfRule>
    <cfRule type="cellIs" dxfId="738" priority="38" operator="equal">
      <formula>"Menor"</formula>
    </cfRule>
    <cfRule type="cellIs" dxfId="737" priority="39" operator="equal">
      <formula>"Leve"</formula>
    </cfRule>
  </conditionalFormatting>
  <conditionalFormatting sqref="AG185:AG190">
    <cfRule type="cellIs" dxfId="736" priority="31" operator="equal">
      <formula>"Extremo"</formula>
    </cfRule>
    <cfRule type="cellIs" dxfId="735" priority="32" operator="equal">
      <formula>"Alto"</formula>
    </cfRule>
    <cfRule type="cellIs" dxfId="734" priority="33" operator="equal">
      <formula>"Moderado"</formula>
    </cfRule>
    <cfRule type="cellIs" dxfId="733" priority="34" operator="equal">
      <formula>"Bajo"</formula>
    </cfRule>
  </conditionalFormatting>
  <conditionalFormatting sqref="O185:O190">
    <cfRule type="containsText" dxfId="732" priority="30" operator="containsText" text="❌">
      <formula>NOT(ISERROR(SEARCH("❌",O185)))</formula>
    </cfRule>
  </conditionalFormatting>
  <conditionalFormatting sqref="L215">
    <cfRule type="cellIs" dxfId="731" priority="25" operator="equal">
      <formula>"Muy Alta"</formula>
    </cfRule>
    <cfRule type="cellIs" dxfId="730" priority="26" operator="equal">
      <formula>"Alta"</formula>
    </cfRule>
    <cfRule type="cellIs" dxfId="729" priority="27" operator="equal">
      <formula>"Media"</formula>
    </cfRule>
    <cfRule type="cellIs" dxfId="728" priority="28" operator="equal">
      <formula>"Baja"</formula>
    </cfRule>
    <cfRule type="cellIs" dxfId="727" priority="29" operator="equal">
      <formula>"Muy Baja"</formula>
    </cfRule>
  </conditionalFormatting>
  <conditionalFormatting sqref="P215">
    <cfRule type="cellIs" dxfId="726" priority="20" operator="equal">
      <formula>"Catastrófico"</formula>
    </cfRule>
    <cfRule type="cellIs" dxfId="725" priority="21" operator="equal">
      <formula>"Mayor"</formula>
    </cfRule>
    <cfRule type="cellIs" dxfId="724" priority="22" operator="equal">
      <formula>"Moderado"</formula>
    </cfRule>
    <cfRule type="cellIs" dxfId="723" priority="23" operator="equal">
      <formula>"Menor"</formula>
    </cfRule>
    <cfRule type="cellIs" dxfId="722" priority="24" operator="equal">
      <formula>"Leve"</formula>
    </cfRule>
  </conditionalFormatting>
  <conditionalFormatting sqref="R215">
    <cfRule type="cellIs" dxfId="721" priority="16" operator="equal">
      <formula>"Extremo"</formula>
    </cfRule>
    <cfRule type="cellIs" dxfId="720" priority="17" operator="equal">
      <formula>"Alto"</formula>
    </cfRule>
    <cfRule type="cellIs" dxfId="719" priority="18" operator="equal">
      <formula>"Moderado"</formula>
    </cfRule>
    <cfRule type="cellIs" dxfId="718" priority="19" operator="equal">
      <formula>"Bajo"</formula>
    </cfRule>
  </conditionalFormatting>
  <conditionalFormatting sqref="AC215:AC220">
    <cfRule type="cellIs" dxfId="717" priority="11" operator="equal">
      <formula>"Muy Alta"</formula>
    </cfRule>
    <cfRule type="cellIs" dxfId="716" priority="12" operator="equal">
      <formula>"Alta"</formula>
    </cfRule>
    <cfRule type="cellIs" dxfId="715" priority="13" operator="equal">
      <formula>"Media"</formula>
    </cfRule>
    <cfRule type="cellIs" dxfId="714" priority="14" operator="equal">
      <formula>"Baja"</formula>
    </cfRule>
    <cfRule type="cellIs" dxfId="713" priority="15" operator="equal">
      <formula>"Muy Baja"</formula>
    </cfRule>
  </conditionalFormatting>
  <conditionalFormatting sqref="AE215:AE220">
    <cfRule type="cellIs" dxfId="712" priority="6" operator="equal">
      <formula>"Catastrófico"</formula>
    </cfRule>
    <cfRule type="cellIs" dxfId="711" priority="7" operator="equal">
      <formula>"Mayor"</formula>
    </cfRule>
    <cfRule type="cellIs" dxfId="710" priority="8" operator="equal">
      <formula>"Moderado"</formula>
    </cfRule>
    <cfRule type="cellIs" dxfId="709" priority="9" operator="equal">
      <formula>"Menor"</formula>
    </cfRule>
    <cfRule type="cellIs" dxfId="708" priority="10" operator="equal">
      <formula>"Leve"</formula>
    </cfRule>
  </conditionalFormatting>
  <conditionalFormatting sqref="AG215:AG220">
    <cfRule type="cellIs" dxfId="707" priority="2" operator="equal">
      <formula>"Extremo"</formula>
    </cfRule>
    <cfRule type="cellIs" dxfId="706" priority="3" operator="equal">
      <formula>"Alto"</formula>
    </cfRule>
    <cfRule type="cellIs" dxfId="705" priority="4" operator="equal">
      <formula>"Moderado"</formula>
    </cfRule>
    <cfRule type="cellIs" dxfId="704" priority="5" operator="equal">
      <formula>"Bajo"</formula>
    </cfRule>
  </conditionalFormatting>
  <conditionalFormatting sqref="O215:O220">
    <cfRule type="containsText" dxfId="703" priority="1" operator="containsText" text="❌">
      <formula>NOT(ISERROR(SEARCH("❌",O215)))</formula>
    </cfRule>
  </conditionalFormatting>
  <dataValidations count="1">
    <dataValidation allowBlank="1" showInputMessage="1" showErrorMessage="1" prompt="Para cada causa debe existir un control" sqref="T58:T59" xr:uid="{00000000-0002-0000-0100-000000000000}"/>
  </dataValidations>
  <pageMargins left="0.70866141732283472" right="0.70866141732283472" top="0.74803149606299213" bottom="0.74803149606299213" header="0.31496062992125984" footer="0.31496062992125984"/>
  <pageSetup scale="27" orientation="landscape" r:id="rId1"/>
  <headerFooter>
    <oddFooter>&amp;LAvenida Calle 26 No. 57-83 Torre 8, Piso 8 CEMSA - C.P. 111321
PBX:(+57) 601-3779555 - Información: Línea 195
Sede Operativa - Atención al Ciudadano: Calle 22D No. 120-40
www.umv.gov.co&amp;CDESI-FM-018
Página &amp;P de &amp;N</oddFooter>
  </headerFooter>
  <rowBreaks count="2" manualBreakCount="2">
    <brk id="190" max="47" man="1"/>
    <brk id="196" max="37" man="1"/>
  </rowBreaks>
  <colBreaks count="1" manualBreakCount="1">
    <brk id="10" max="29" man="1"/>
  </colBreaks>
  <drawing r:id="rId2"/>
  <legacyDrawing r:id="rId3"/>
  <extLst>
    <ext xmlns:x14="http://schemas.microsoft.com/office/spreadsheetml/2009/9/main" uri="{CCE6A557-97BC-4b89-ADB6-D9C93CAAB3DF}">
      <x14:dataValidations xmlns:xm="http://schemas.microsoft.com/office/excel/2006/main" count="66">
        <x14:dataValidation type="custom" allowBlank="1" showInputMessage="1" showErrorMessage="1" error="Recuerde que las acciones se generan bajo la medida de mitigar el riesgo" xr:uid="{00000000-0002-0000-0100-000001000000}">
          <x14:formula1>
            <xm:f>IF(OR(#REF!='Opciones Tratamiento'!$B$2,#REF!='Opciones Tratamiento'!$B$3,#REF!='Opciones Tratamiento'!$B$4),ISBLANK(#REF!),ISTEXT(#REF!))</xm:f>
          </x14:formula1>
          <xm:sqref>AM197:AO197 AM233:AO233 AM191:AO191</xm:sqref>
        </x14:dataValidation>
        <x14:dataValidation type="custom" allowBlank="1" showInputMessage="1" showErrorMessage="1" error="Recuerde que las acciones se generan bajo la medida de mitigar el riesgo" xr:uid="{00000000-0002-0000-0100-000002000000}">
          <x14:formula1>
            <xm:f>IF(OR(AH76='Opciones Tratamiento'!$B$2,AH76='Opciones Tratamiento'!$B$3,AH76='Opciones Tratamiento'!$B$4),ISBLANK(AH76),ISTEXT(AH76))</xm:f>
          </x14:formula1>
          <xm:sqref>AL154:AL160 AL191:AL202 AL229:AL238 AL76:AL93 AL223:AL226</xm:sqref>
        </x14:dataValidation>
        <x14:dataValidation type="custom" allowBlank="1" showInputMessage="1" showErrorMessage="1" error="Recuerde que las acciones se generan bajo la medida de mitigar el riesgo" xr:uid="{00000000-0002-0000-0100-000003000000}">
          <x14:formula1>
            <xm:f>IF(OR(AH24='Opciones Tratamiento'!$B$2,AH24='Opciones Tratamiento'!$B$3,AH24='Opciones Tratamiento'!$B$4),ISBLANK(AH24),ISTEXT(AH24))</xm:f>
          </x14:formula1>
          <xm:sqref>AJ24:AK27 AJ154:AK160 AJ76:AK93 AJ229:AK238 AK191:AK202 AJ191:AJ197 AJ223:AK226</xm:sqref>
        </x14:dataValidation>
        <x14:dataValidation type="custom" allowBlank="1" showInputMessage="1" showErrorMessage="1" error="Recuerde que las acciones se generan bajo la medida de mitigar el riesgo" xr:uid="{00000000-0002-0000-0100-000004000000}">
          <x14:formula1>
            <xm:f>IF(OR(AH24='Opciones Tratamiento'!$B$2,AH24='Opciones Tratamiento'!$B$3,AH24='Opciones Tratamiento'!$B$4),ISBLANK(AH24),ISTEXT(AH24))</xm:f>
          </x14:formula1>
          <xm:sqref>AI24:AI27 AI154:AI160 AI191:AI202 AI229:AI238 AI76:AI93 AI223:AI226</xm:sqref>
        </x14:dataValidation>
        <x14:dataValidation type="list" allowBlank="1" showInputMessage="1" showErrorMessage="1" xr:uid="{00000000-0002-0000-0100-000005000000}">
          <x14:formula1>
            <xm:f>'Opciones Tratamiento'!$B$2:$B$5</xm:f>
          </x14:formula1>
          <xm:sqref>AH76:AH93 AH154:AH160 AH24:AH27 AH223:AH238 AH52:AH63 AH191:AH202</xm:sqref>
        </x14:dataValidation>
        <x14:dataValidation type="list" allowBlank="1" showInputMessage="1" showErrorMessage="1" xr:uid="{00000000-0002-0000-0100-000006000000}">
          <x14:formula1>
            <xm:f>'Tabla Valoración controles'!$D$13:$D$14</xm:f>
          </x14:formula1>
          <xm:sqref>AA24:AA27 AA154:AA160 AA191:AA202 AA229:AA238 AA60:AA63 AA72:AA93 AA223:AA226</xm:sqref>
        </x14:dataValidation>
        <x14:dataValidation type="list" allowBlank="1" showInputMessage="1" showErrorMessage="1" xr:uid="{00000000-0002-0000-0100-000007000000}">
          <x14:formula1>
            <xm:f>'Tabla Valoración controles'!$D$11:$D$12</xm:f>
          </x14:formula1>
          <xm:sqref>Z24:Z27 Z154:Z160 Z191:Z202 Z229:Z238 Z60:Z63 Z72:Z93 Z223:Z226</xm:sqref>
        </x14:dataValidation>
        <x14:dataValidation type="list" allowBlank="1" showInputMessage="1" showErrorMessage="1" xr:uid="{00000000-0002-0000-0100-000008000000}">
          <x14:formula1>
            <xm:f>'Tabla Valoración controles'!$D$9:$D$10</xm:f>
          </x14:formula1>
          <xm:sqref>Y24:Y27 Y154:Y160 Y191:Y202 Y229:Y238 Y60:Y63 Y72:Y93 Y223:Y226</xm:sqref>
        </x14:dataValidation>
        <x14:dataValidation type="list" allowBlank="1" showInputMessage="1" showErrorMessage="1" xr:uid="{00000000-0002-0000-0100-000009000000}">
          <x14:formula1>
            <xm:f>'Tabla Valoración controles'!$D$7:$D$8</xm:f>
          </x14:formula1>
          <xm:sqref>W24:W27 W154:W160 W191:W202 W229:W238 W60:W63 W72:W93 W223:W226</xm:sqref>
        </x14:dataValidation>
        <x14:dataValidation type="list" allowBlank="1" showInputMessage="1" showErrorMessage="1" xr:uid="{00000000-0002-0000-0100-00000A000000}">
          <x14:formula1>
            <xm:f>'Tabla Valoración controles'!$D$4:$D$6</xm:f>
          </x14:formula1>
          <xm:sqref>V24:V27 V154:V160 V191:V202 V229:V238 V60:V63 V72:V93 V223:V226</xm:sqref>
        </x14:dataValidation>
        <x14:dataValidation type="list" allowBlank="1" showInputMessage="1" showErrorMessage="1" xr:uid="{00000000-0002-0000-0100-00000B000000}">
          <x14:formula1>
            <xm:f>listas!$E$4:$E$6</xm:f>
          </x14:formula1>
          <xm:sqref>G221:G238 G154:G160 G76:G93 G191:G202 G16:G27</xm:sqref>
        </x14:dataValidation>
        <x14:dataValidation type="list" allowBlank="1" showInputMessage="1" showErrorMessage="1" xr:uid="{00000000-0002-0000-0100-00000C000000}">
          <x14:formula1>
            <xm:f>'Opciones Tratamiento'!$B$13:$B$23</xm:f>
          </x14:formula1>
          <xm:sqref>H221:H238 H76:H93 H191:H202 H154:H160</xm:sqref>
        </x14:dataValidation>
        <x14:dataValidation type="list" allowBlank="1" showInputMessage="1" showErrorMessage="1" xr:uid="{00000000-0002-0000-0100-00000D000000}">
          <x14:formula1>
            <xm:f>'Tabla Impacto'!$F$211:$F$222</xm:f>
          </x14:formula1>
          <xm:sqref>N154:N160 N52:N93 N191:N202 N221:N238</xm:sqref>
        </x14:dataValidation>
        <x14:dataValidation type="list" allowBlank="1" showInputMessage="1" showErrorMessage="1" xr:uid="{00000000-0002-0000-0100-00000E000000}">
          <x14:formula1>
            <xm:f>'Opciones Tratamiento'!$E$2:$E$4</xm:f>
          </x14:formula1>
          <xm:sqref>C221:C238 C154:C160 C76:C93 C191:C202</xm:sqref>
        </x14:dataValidation>
        <x14:dataValidation type="list" allowBlank="1" showInputMessage="1" showErrorMessage="1" xr:uid="{00000000-0002-0000-0100-00000F000000}">
          <x14:formula1>
            <xm:f>listas!$B$4:$B$20</xm:f>
          </x14:formula1>
          <xm:sqref>B10:B238</xm:sqref>
        </x14:dataValidation>
        <x14:dataValidation type="list" allowBlank="1" showInputMessage="1" showErrorMessage="1" xr:uid="{00000000-0002-0000-0100-000010000000}">
          <x14:formula1>
            <xm:f>listas!$C$4:$C$8</xm:f>
          </x14:formula1>
          <xm:sqref>I215:I238 I10:I117 I191:I202 I154:I166</xm:sqref>
        </x14:dataValidation>
        <x14:dataValidation type="list" allowBlank="1" showInputMessage="1" showErrorMessage="1" xr:uid="{00000000-0002-0000-0100-000012000000}">
          <x14:formula1>
            <xm:f>'E:\UMV\Riesgos 2022\[3 EGTI MR 2022 V2.xlsx]Tipo de riesgos'!#REF!</xm:f>
          </x14:formula1>
          <xm:sqref>G46:G51</xm:sqref>
        </x14:dataValidation>
        <x14:dataValidation type="list" allowBlank="1" showInputMessage="1" showErrorMessage="1" xr:uid="{00000000-0002-0000-0100-000013000000}">
          <x14:formula1>
            <xm:f>'E:\UMV\Riesgos 2022\[3 EGTI MR 2022 V2.xlsx]Opciones Tratamiento'!#REF!</xm:f>
          </x14:formula1>
          <xm:sqref>H46:H51 AH46:AH51 C46:C51</xm:sqref>
        </x14:dataValidation>
        <x14:dataValidation type="custom" allowBlank="1" showInputMessage="1" showErrorMessage="1" error="Recuerde que las acciones se generan bajo la medida de mitigar el riesgo" xr:uid="{00000000-0002-0000-0100-000015000000}">
          <x14:formula1>
            <xm:f>IF(OR(AH46='E:\UMV\Riesgos 2022\[3 EGTI MR 2022 V2.xlsx]Opciones Tratamiento'!#REF!,AH46='E:\UMV\Riesgos 2022\[3 EGTI MR 2022 V2.xlsx]Opciones Tratamiento'!#REF!,AH46='E:\UMV\Riesgos 2022\[3 EGTI MR 2022 V2.xlsx]Opciones Tratamiento'!#REF!),ISBLANK(AH46),ISTEXT(AH46))</xm:f>
          </x14:formula1>
          <xm:sqref>AL46:AL51</xm:sqref>
        </x14:dataValidation>
        <x14:dataValidation type="custom" allowBlank="1" showInputMessage="1" showErrorMessage="1" error="Recuerde que las acciones se generan bajo la medida de mitigar el riesgo" xr:uid="{00000000-0002-0000-0100-000016000000}">
          <x14:formula1>
            <xm:f>IF(OR(AH46='E:\UMV\Riesgos 2022\[3 EGTI MR 2022 V2.xlsx]Opciones Tratamiento'!#REF!,AH46='E:\UMV\Riesgos 2022\[3 EGTI MR 2022 V2.xlsx]Opciones Tratamiento'!#REF!,AH46='E:\UMV\Riesgos 2022\[3 EGTI MR 2022 V2.xlsx]Opciones Tratamiento'!#REF!),ISBLANK(AH46),ISTEXT(AH46))</xm:f>
          </x14:formula1>
          <xm:sqref>AJ46:AK51</xm:sqref>
        </x14:dataValidation>
        <x14:dataValidation type="custom" allowBlank="1" showInputMessage="1" showErrorMessage="1" error="Recuerde que las acciones se generan bajo la medida de mitigar el riesgo" xr:uid="{00000000-0002-0000-0100-000017000000}">
          <x14:formula1>
            <xm:f>IF(OR(AH46='E:\UMV\Riesgos 2022\[3 EGTI MR 2022 V2.xlsx]Opciones Tratamiento'!#REF!,AH46='E:\UMV\Riesgos 2022\[3 EGTI MR 2022 V2.xlsx]Opciones Tratamiento'!#REF!,AH46='E:\UMV\Riesgos 2022\[3 EGTI MR 2022 V2.xlsx]Opciones Tratamiento'!#REF!),ISBLANK(AH46),ISTEXT(AH46))</xm:f>
          </x14:formula1>
          <xm:sqref>AI46:AI51</xm:sqref>
        </x14:dataValidation>
        <x14:dataValidation type="list" allowBlank="1" showInputMessage="1" showErrorMessage="1" xr:uid="{00000000-0002-0000-0100-000018000000}">
          <x14:formula1>
            <xm:f>'E:\UMV\Riesgos 2022\[3 EGTI MR 2022 V2.xlsx]Tabla Impacto'!#REF!</xm:f>
          </x14:formula1>
          <xm:sqref>N46:N51</xm:sqref>
        </x14:dataValidation>
        <x14:dataValidation type="list" allowBlank="1" showInputMessage="1" showErrorMessage="1" xr:uid="{00000000-0002-0000-0100-00001A000000}">
          <x14:formula1>
            <xm:f>'E:\UMV\Riesgos 2022\[3 EGTI MR 2022 V2.xlsx]Tabla Valoración controles'!#REF!</xm:f>
          </x14:formula1>
          <xm:sqref>V46:W51 Y46:AA51</xm:sqref>
        </x14:dataValidation>
        <x14:dataValidation type="list" allowBlank="1" showInputMessage="1" showErrorMessage="1" xr:uid="{00000000-0002-0000-0100-000020000000}">
          <x14:formula1>
            <xm:f>'E:\UMV\Riesgos 2022\[8 GREF MR 2022 V2.xlsx]Tipo de riesgos'!#REF!</xm:f>
          </x14:formula1>
          <xm:sqref>G94:G117</xm:sqref>
        </x14:dataValidation>
        <x14:dataValidation type="list" allowBlank="1" showInputMessage="1" showErrorMessage="1" xr:uid="{00000000-0002-0000-0100-000021000000}">
          <x14:formula1>
            <xm:f>'E:\UMV\Riesgos 2022\[8 GREF MR 2022 V2.xlsx]Opciones Tratamiento'!#REF!</xm:f>
          </x14:formula1>
          <xm:sqref>H94:H117 AH94:AH117 C94:C117</xm:sqref>
        </x14:dataValidation>
        <x14:dataValidation type="custom" allowBlank="1" showInputMessage="1" showErrorMessage="1" error="Recuerde que las acciones se generan bajo la medida de mitigar el riesgo" xr:uid="{00000000-0002-0000-0100-000023000000}">
          <x14:formula1>
            <xm:f>IF(OR(AH94='E:\UMV\Riesgos 2022\[8 GREF MR 2022 V2.xlsx]Opciones Tratamiento'!#REF!,AH94='E:\UMV\Riesgos 2022\[8 GREF MR 2022 V2.xlsx]Opciones Tratamiento'!#REF!,AH94='E:\UMV\Riesgos 2022\[8 GREF MR 2022 V2.xlsx]Opciones Tratamiento'!#REF!),ISBLANK(AH94),ISTEXT(AH94))</xm:f>
          </x14:formula1>
          <xm:sqref>AL94:AL105 AL107:AL117</xm:sqref>
        </x14:dataValidation>
        <x14:dataValidation type="custom" allowBlank="1" showInputMessage="1" showErrorMessage="1" error="Recuerde que las acciones se generan bajo la medida de mitigar el riesgo" xr:uid="{00000000-0002-0000-0100-000024000000}">
          <x14:formula1>
            <xm:f>IF(OR(AH94='E:\UMV\Riesgos 2022\[8 GREF MR 2022 V2.xlsx]Opciones Tratamiento'!#REF!,AH94='E:\UMV\Riesgos 2022\[8 GREF MR 2022 V2.xlsx]Opciones Tratamiento'!#REF!,AH94='E:\UMV\Riesgos 2022\[8 GREF MR 2022 V2.xlsx]Opciones Tratamiento'!#REF!),ISBLANK(AH94),ISTEXT(AH94))</xm:f>
          </x14:formula1>
          <xm:sqref>AJ94:AK105 AK107:AK117 AJ107:AJ111 AJ113:AJ117</xm:sqref>
        </x14:dataValidation>
        <x14:dataValidation type="custom" allowBlank="1" showInputMessage="1" showErrorMessage="1" error="Recuerde que las acciones se generan bajo la medida de mitigar el riesgo" xr:uid="{00000000-0002-0000-0100-000025000000}">
          <x14:formula1>
            <xm:f>IF(OR(AH94='E:\UMV\Riesgos 2022\[8 GREF MR 2022 V2.xlsx]Opciones Tratamiento'!#REF!,AH94='E:\UMV\Riesgos 2022\[8 GREF MR 2022 V2.xlsx]Opciones Tratamiento'!#REF!,AH94='E:\UMV\Riesgos 2022\[8 GREF MR 2022 V2.xlsx]Opciones Tratamiento'!#REF!),ISBLANK(AH94),ISTEXT(AH94))</xm:f>
          </x14:formula1>
          <xm:sqref>AI94:AI105 AI107:AI117</xm:sqref>
        </x14:dataValidation>
        <x14:dataValidation type="list" allowBlank="1" showInputMessage="1" showErrorMessage="1" xr:uid="{00000000-0002-0000-0100-000026000000}">
          <x14:formula1>
            <xm:f>'E:\UMV\Riesgos 2022\[8 GREF MR 2022 V2.xlsx]Tabla Impacto'!#REF!</xm:f>
          </x14:formula1>
          <xm:sqref>N94:N117</xm:sqref>
        </x14:dataValidation>
        <x14:dataValidation type="list" allowBlank="1" showInputMessage="1" showErrorMessage="1" xr:uid="{00000000-0002-0000-0100-000028000000}">
          <x14:formula1>
            <xm:f>'E:\UMV\Riesgos 2022\[8 GREF MR 2022 V2.xlsx]Tabla Valoración controles'!#REF!</xm:f>
          </x14:formula1>
          <xm:sqref>V94:W117 Y94:AA117</xm:sqref>
        </x14:dataValidation>
        <x14:dataValidation type="list" allowBlank="1" showInputMessage="1" showErrorMessage="1" xr:uid="{00000000-0002-0000-0100-00002D000000}">
          <x14:formula1>
            <xm:f>'E:\UMV\Riesgos 2022\[9 GCON MR 2022 V3.xlsx]Amenazas'!#REF!</xm:f>
          </x14:formula1>
          <xm:sqref>I118:I135</xm:sqref>
        </x14:dataValidation>
        <x14:dataValidation type="list" allowBlank="1" showInputMessage="1" showErrorMessage="1" xr:uid="{00000000-0002-0000-0100-00002E000000}">
          <x14:formula1>
            <xm:f>'E:\UMV\Riesgos 2022\[9 GCON MR 2022 V3.xlsx]Tipo de riesgos'!#REF!</xm:f>
          </x14:formula1>
          <xm:sqref>G118:G135</xm:sqref>
        </x14:dataValidation>
        <x14:dataValidation type="list" allowBlank="1" showInputMessage="1" showErrorMessage="1" xr:uid="{00000000-0002-0000-0100-00002F000000}">
          <x14:formula1>
            <xm:f>'E:\UMV\Riesgos 2022\[9 GCON MR 2022 V3.xlsx]Opciones Tratamiento'!#REF!</xm:f>
          </x14:formula1>
          <xm:sqref>H118:H135 AH118:AH135 C118:C135</xm:sqref>
        </x14:dataValidation>
        <x14:dataValidation type="custom" allowBlank="1" showInputMessage="1" showErrorMessage="1" error="Recuerde que las acciones se generan bajo la medida de mitigar el riesgo" xr:uid="{00000000-0002-0000-0100-000031000000}">
          <x14:formula1>
            <xm:f>IF(OR(#REF!='E:\UMV\Riesgos 2022\[9 GCON MR 2022 V3.xlsx]Opciones Tratamiento'!#REF!,#REF!='E:\UMV\Riesgos 2022\[9 GCON MR 2022 V3.xlsx]Opciones Tratamiento'!#REF!,#REF!='E:\UMV\Riesgos 2022\[9 GCON MR 2022 V3.xlsx]Opciones Tratamiento'!#REF!),ISBLANK(#REF!),ISTEXT(#REF!))</xm:f>
          </x14:formula1>
          <xm:sqref>AM118:AO118 AM124:AO124</xm:sqref>
        </x14:dataValidation>
        <x14:dataValidation type="custom" allowBlank="1" showInputMessage="1" showErrorMessage="1" error="Recuerde que las acciones se generan bajo la medida de mitigar el riesgo" xr:uid="{00000000-0002-0000-0100-000032000000}">
          <x14:formula1>
            <xm:f>IF(OR(AH119='E:\UMV\Riesgos 2022\[9 GCON MR 2022 V3.xlsx]Opciones Tratamiento'!#REF!,AH119='E:\UMV\Riesgos 2022\[9 GCON MR 2022 V3.xlsx]Opciones Tratamiento'!#REF!,AH119='E:\UMV\Riesgos 2022\[9 GCON MR 2022 V3.xlsx]Opciones Tratamiento'!#REF!),ISBLANK(AH119),ISTEXT(AH119))</xm:f>
          </x14:formula1>
          <xm:sqref>AL119:AL135</xm:sqref>
        </x14:dataValidation>
        <x14:dataValidation type="custom" allowBlank="1" showInputMessage="1" showErrorMessage="1" error="Recuerde que las acciones se generan bajo la medida de mitigar el riesgo" xr:uid="{00000000-0002-0000-0100-000033000000}">
          <x14:formula1>
            <xm:f>IF(OR(AH119='E:\UMV\Riesgos 2022\[9 GCON MR 2022 V3.xlsx]Opciones Tratamiento'!#REF!,AH119='E:\UMV\Riesgos 2022\[9 GCON MR 2022 V3.xlsx]Opciones Tratamiento'!#REF!,AH119='E:\UMV\Riesgos 2022\[9 GCON MR 2022 V3.xlsx]Opciones Tratamiento'!#REF!),ISBLANK(AH119),ISTEXT(AH119))</xm:f>
          </x14:formula1>
          <xm:sqref>AJ119:AK135</xm:sqref>
        </x14:dataValidation>
        <x14:dataValidation type="custom" allowBlank="1" showInputMessage="1" showErrorMessage="1" error="Recuerde que las acciones se generan bajo la medida de mitigar el riesgo" xr:uid="{00000000-0002-0000-0100-000034000000}">
          <x14:formula1>
            <xm:f>IF(OR(AH119='E:\UMV\Riesgos 2022\[9 GCON MR 2022 V3.xlsx]Opciones Tratamiento'!#REF!,AH119='E:\UMV\Riesgos 2022\[9 GCON MR 2022 V3.xlsx]Opciones Tratamiento'!#REF!,AH119='E:\UMV\Riesgos 2022\[9 GCON MR 2022 V3.xlsx]Opciones Tratamiento'!#REF!),ISBLANK(AH119),ISTEXT(AH119))</xm:f>
          </x14:formula1>
          <xm:sqref>AI119:AI135</xm:sqref>
        </x14:dataValidation>
        <x14:dataValidation type="list" allowBlank="1" showInputMessage="1" showErrorMessage="1" xr:uid="{00000000-0002-0000-0100-000035000000}">
          <x14:formula1>
            <xm:f>'E:\UMV\Riesgos 2022\[9 GCON MR 2022 V3.xlsx]Tabla Impacto'!#REF!</xm:f>
          </x14:formula1>
          <xm:sqref>N118:N135</xm:sqref>
        </x14:dataValidation>
        <x14:dataValidation type="list" allowBlank="1" showInputMessage="1" showErrorMessage="1" xr:uid="{00000000-0002-0000-0100-000037000000}">
          <x14:formula1>
            <xm:f>'E:\UMV\Riesgos 2022\[9 GCON MR 2022 V3.xlsx]Tabla Valoración controles'!#REF!</xm:f>
          </x14:formula1>
          <xm:sqref>V118:W135 Y118:AA135</xm:sqref>
        </x14:dataValidation>
        <x14:dataValidation type="custom" allowBlank="1" showInputMessage="1" showErrorMessage="1" error="Recuerde que las acciones se generan bajo la medida de mitigar el riesgo" xr:uid="{00000000-0002-0000-0100-00003C000000}">
          <x14:formula1>
            <xm:f>IF(OR(AH137='E:\UMV\Riesgos 2022\[10 GEFI MR 2022 V2.xlsx]Opciones Tratamiento'!#REF!,AH137='E:\UMV\Riesgos 2022\[10 GEFI MR 2022 V2.xlsx]Opciones Tratamiento'!#REF!,AH137='E:\UMV\Riesgos 2022\[10 GEFI MR 2022 V2.xlsx]Opciones Tratamiento'!#REF!),ISBLANK(AH137),ISTEXT(AH137))</xm:f>
          </x14:formula1>
          <xm:sqref>AL137:AL141 AL144:AL147 AL150:AL153</xm:sqref>
        </x14:dataValidation>
        <x14:dataValidation type="custom" allowBlank="1" showInputMessage="1" showErrorMessage="1" error="Recuerde que las acciones se generan bajo la medida de mitigar el riesgo" xr:uid="{00000000-0002-0000-0100-00003D000000}">
          <x14:formula1>
            <xm:f>IF(OR(AH137='E:\UMV\Riesgos 2022\[10 GEFI MR 2022 V2.xlsx]Opciones Tratamiento'!#REF!,AH137='E:\UMV\Riesgos 2022\[10 GEFI MR 2022 V2.xlsx]Opciones Tratamiento'!#REF!,AH137='E:\UMV\Riesgos 2022\[10 GEFI MR 2022 V2.xlsx]Opciones Tratamiento'!#REF!),ISBLANK(AH137),ISTEXT(AH137))</xm:f>
          </x14:formula1>
          <xm:sqref>AJ137:AK141 AJ144:AK147 AJ150:AK153</xm:sqref>
        </x14:dataValidation>
        <x14:dataValidation type="custom" allowBlank="1" showInputMessage="1" showErrorMessage="1" error="Recuerde que las acciones se generan bajo la medida de mitigar el riesgo" xr:uid="{00000000-0002-0000-0100-00003E000000}">
          <x14:formula1>
            <xm:f>IF(OR(AH137='E:\UMV\Riesgos 2022\[10 GEFI MR 2022 V2.xlsx]Opciones Tratamiento'!#REF!,AH137='E:\UMV\Riesgos 2022\[10 GEFI MR 2022 V2.xlsx]Opciones Tratamiento'!#REF!,AH137='E:\UMV\Riesgos 2022\[10 GEFI MR 2022 V2.xlsx]Opciones Tratamiento'!#REF!),ISBLANK(AH137),ISTEXT(AH137))</xm:f>
          </x14:formula1>
          <xm:sqref>AI137:AI141 AI144:AI147 AI150:AI153</xm:sqref>
        </x14:dataValidation>
        <x14:dataValidation type="list" allowBlank="1" showInputMessage="1" showErrorMessage="1" xr:uid="{00000000-0002-0000-0100-00003F000000}">
          <x14:formula1>
            <xm:f>'E:\UMV\Riesgos 2022\[10 GEFI MR 2022 V2.xlsx]Tabla Impacto'!#REF!</xm:f>
          </x14:formula1>
          <xm:sqref>N136:N153</xm:sqref>
        </x14:dataValidation>
        <x14:dataValidation type="list" allowBlank="1" showInputMessage="1" showErrorMessage="1" xr:uid="{00000000-0002-0000-0100-000040000000}">
          <x14:formula1>
            <xm:f>'E:\UMV\Riesgos 2022\[10 GEFI MR 2022 V2.xlsx]Opciones Tratamiento'!#REF!</xm:f>
          </x14:formula1>
          <xm:sqref>AH136:AH153 C136:C153 H136:H153</xm:sqref>
        </x14:dataValidation>
        <x14:dataValidation type="list" allowBlank="1" showInputMessage="1" showErrorMessage="1" xr:uid="{00000000-0002-0000-0100-000041000000}">
          <x14:formula1>
            <xm:f>'E:\UMV\Riesgos 2022\[10 GEFI MR 2022 V2.xlsx]Tabla Valoración controles'!#REF!</xm:f>
          </x14:formula1>
          <xm:sqref>V136:W153 Y136:AA153</xm:sqref>
        </x14:dataValidation>
        <x14:dataValidation type="list" allowBlank="1" showInputMessage="1" showErrorMessage="1" xr:uid="{00000000-0002-0000-0100-000046000000}">
          <x14:formula1>
            <xm:f>'E:\UMV\Riesgos 2022\[10 GEFI MR 2022 V2.xlsx]Amenazas'!#REF!</xm:f>
          </x14:formula1>
          <xm:sqref>I136:I153</xm:sqref>
        </x14:dataValidation>
        <x14:dataValidation type="list" allowBlank="1" showInputMessage="1" showErrorMessage="1" xr:uid="{00000000-0002-0000-0100-000047000000}">
          <x14:formula1>
            <xm:f>'E:\UMV\Riesgos 2022\[10 GEFI MR 2022 V2.xlsx]Tipo de riesgos'!#REF!</xm:f>
          </x14:formula1>
          <xm:sqref>G136:G153</xm:sqref>
        </x14:dataValidation>
        <x14:dataValidation type="list" allowBlank="1" showInputMessage="1" showErrorMessage="1" xr:uid="{00000000-0002-0000-0100-00004A000000}">
          <x14:formula1>
            <xm:f>'E:\UMV\Riesgos 2022\[12 GTHU MR 2022 V2.xlsx]Amenazas'!#REF!</xm:f>
          </x14:formula1>
          <xm:sqref>I167:I190</xm:sqref>
        </x14:dataValidation>
        <x14:dataValidation type="list" allowBlank="1" showInputMessage="1" showErrorMessage="1" xr:uid="{00000000-0002-0000-0100-00004C000000}">
          <x14:formula1>
            <xm:f>'E:\UMV\Riesgos 2022\[12 GTHU MR 2022 V2.xlsx]Opciones Tratamiento'!#REF!</xm:f>
          </x14:formula1>
          <xm:sqref>H167:H172</xm:sqref>
        </x14:dataValidation>
        <x14:dataValidation type="list" allowBlank="1" showInputMessage="1" showErrorMessage="1" xr:uid="{00000000-0002-0000-0100-000058000000}">
          <x14:formula1>
            <xm:f>'E:\UMV\Riesgos 2022\[14 GDOC MR 2022 V3.xlsx]Amenazas'!#REF!</xm:f>
          </x14:formula1>
          <xm:sqref>I203:I214</xm:sqref>
        </x14:dataValidation>
        <x14:dataValidation type="list" allowBlank="1" showInputMessage="1" showErrorMessage="1" xr:uid="{00000000-0002-0000-0100-000059000000}">
          <x14:formula1>
            <xm:f>'E:\UMV\Riesgos 2022\[14 GDOC MR 2022 V3.xlsx]Tipo de riesgos'!#REF!</xm:f>
          </x14:formula1>
          <xm:sqref>G203:G214</xm:sqref>
        </x14:dataValidation>
        <x14:dataValidation type="list" allowBlank="1" showInputMessage="1" showErrorMessage="1" xr:uid="{00000000-0002-0000-0100-00005A000000}">
          <x14:formula1>
            <xm:f>'E:\UMV\Riesgos 2022\[14 GDOC MR 2022 V3.xlsx]Opciones Tratamiento'!#REF!</xm:f>
          </x14:formula1>
          <xm:sqref>H203:H214 AH203:AH214 C203:C214</xm:sqref>
        </x14:dataValidation>
        <x14:dataValidation type="custom" allowBlank="1" showInputMessage="1" showErrorMessage="1" error="Recuerde que las acciones se generan bajo la medida de mitigar el riesgo" xr:uid="{00000000-0002-0000-0100-00005C000000}">
          <x14:formula1>
            <xm:f>IF(OR(AH204='E:\UMV\Riesgos 2022\[14 GDOC MR 2022 V3.xlsx]Opciones Tratamiento'!#REF!,AH204='E:\UMV\Riesgos 2022\[14 GDOC MR 2022 V3.xlsx]Opciones Tratamiento'!#REF!,AH204='E:\UMV\Riesgos 2022\[14 GDOC MR 2022 V3.xlsx]Opciones Tratamiento'!#REF!),ISBLANK(AH204),ISTEXT(AH204))</xm:f>
          </x14:formula1>
          <xm:sqref>AL204:AL208 AL211:AL214</xm:sqref>
        </x14:dataValidation>
        <x14:dataValidation type="custom" allowBlank="1" showInputMessage="1" showErrorMessage="1" error="Recuerde que las acciones se generan bajo la medida de mitigar el riesgo" xr:uid="{00000000-0002-0000-0100-00005D000000}">
          <x14:formula1>
            <xm:f>IF(OR(AH204='E:\UMV\Riesgos 2022\[14 GDOC MR 2022 V3.xlsx]Opciones Tratamiento'!#REF!,AH204='E:\UMV\Riesgos 2022\[14 GDOC MR 2022 V3.xlsx]Opciones Tratamiento'!#REF!,AH204='E:\UMV\Riesgos 2022\[14 GDOC MR 2022 V3.xlsx]Opciones Tratamiento'!#REF!),ISBLANK(AH204),ISTEXT(AH204))</xm:f>
          </x14:formula1>
          <xm:sqref>AJ204:AK208 AJ211:AK214</xm:sqref>
        </x14:dataValidation>
        <x14:dataValidation type="custom" allowBlank="1" showInputMessage="1" showErrorMessage="1" error="Recuerde que las acciones se generan bajo la medida de mitigar el riesgo" xr:uid="{00000000-0002-0000-0100-00005E000000}">
          <x14:formula1>
            <xm:f>IF(OR(AH204='E:\UMV\Riesgos 2022\[14 GDOC MR 2022 V3.xlsx]Opciones Tratamiento'!#REF!,AH204='E:\UMV\Riesgos 2022\[14 GDOC MR 2022 V3.xlsx]Opciones Tratamiento'!#REF!,AH204='E:\UMV\Riesgos 2022\[14 GDOC MR 2022 V3.xlsx]Opciones Tratamiento'!#REF!),ISBLANK(AH204),ISTEXT(AH204))</xm:f>
          </x14:formula1>
          <xm:sqref>AI204:AI208 AI211:AI214</xm:sqref>
        </x14:dataValidation>
        <x14:dataValidation type="list" allowBlank="1" showInputMessage="1" showErrorMessage="1" xr:uid="{00000000-0002-0000-0100-00005F000000}">
          <x14:formula1>
            <xm:f>'E:\UMV\Riesgos 2022\[14 GDOC MR 2022 V3.xlsx]Tabla Impacto'!#REF!</xm:f>
          </x14:formula1>
          <xm:sqref>N203:N214</xm:sqref>
        </x14:dataValidation>
        <x14:dataValidation type="list" allowBlank="1" showInputMessage="1" showErrorMessage="1" xr:uid="{00000000-0002-0000-0100-000061000000}">
          <x14:formula1>
            <xm:f>'E:\UMV\Riesgos 2022\[14 GDOC MR 2022 V3.xlsx]Tabla Valoración controles'!#REF!</xm:f>
          </x14:formula1>
          <xm:sqref>V203:W214 Y203:AA214</xm:sqref>
        </x14:dataValidation>
        <x14:dataValidation type="list" allowBlank="1" showInputMessage="1" showErrorMessage="1" xr:uid="{00000000-0002-0000-0100-000066000000}">
          <x14:formula1>
            <xm:f>'C:\Users\palir\Downloads\[11_GLAB-MR-2022.xlsx]Opciones Tratamiento'!#REF!</xm:f>
          </x14:formula1>
          <xm:sqref>H161:H166 C161:C166 AH161:AH166</xm:sqref>
        </x14:dataValidation>
        <x14:dataValidation type="list" allowBlank="1" showInputMessage="1" showErrorMessage="1" xr:uid="{00000000-0002-0000-0100-000067000000}">
          <x14:formula1>
            <xm:f>'C:\Users\palir\Downloads\[11_GLAB-MR-2022.xlsx]Tabla Valoración controles'!#REF!</xm:f>
          </x14:formula1>
          <xm:sqref>Y161:AA166 V161:W166</xm:sqref>
        </x14:dataValidation>
        <x14:dataValidation type="list" allowBlank="1" showInputMessage="1" showErrorMessage="1" xr:uid="{00000000-0002-0000-0100-00006C000000}">
          <x14:formula1>
            <xm:f>'C:\Users\palir\Downloads\[11_GLAB-MR-2022.xlsx]Tipo de riesgos'!#REF!</xm:f>
          </x14:formula1>
          <xm:sqref>G161:G166</xm:sqref>
        </x14:dataValidation>
        <x14:dataValidation type="list" allowBlank="1" showInputMessage="1" showErrorMessage="1" xr:uid="{00000000-0002-0000-0100-00006F000000}">
          <x14:formula1>
            <xm:f>'C:\Users\palir\Downloads\[11_GLAB-MR-2022.xlsx]Tabla Impacto'!#REF!</xm:f>
          </x14:formula1>
          <xm:sqref>N161:N166</xm:sqref>
        </x14:dataValidation>
        <x14:dataValidation type="custom" allowBlank="1" showInputMessage="1" showErrorMessage="1" error="Recuerde que las acciones se generan bajo la medida de mitigar el riesgo" xr:uid="{00000000-0002-0000-0100-000070000000}">
          <x14:formula1>
            <xm:f>IF(OR(AH161='C:\Users\palir\Downloads\[11_GLAB-MR-2022.xlsx]Opciones Tratamiento'!#REF!,AH161='C:\Users\palir\Downloads\[11_GLAB-MR-2022.xlsx]Opciones Tratamiento'!#REF!,AH161='C:\Users\palir\Downloads\[11_GLAB-MR-2022.xlsx]Opciones Tratamiento'!#REF!),ISBLANK(AH161),ISTEXT(AH161))</xm:f>
          </x14:formula1>
          <xm:sqref>AM161</xm:sqref>
        </x14:dataValidation>
        <x14:dataValidation type="custom" allowBlank="1" showInputMessage="1" showErrorMessage="1" error="Recuerde que las acciones se generan bajo la medida de mitigar el riesgo" xr:uid="{00000000-0002-0000-0100-000071000000}">
          <x14:formula1>
            <xm:f>IF(OR(AH164='C:\Users\palir\Downloads\[11_GLAB-MR-2022.xlsx]Opciones Tratamiento'!#REF!,AH164='C:\Users\palir\Downloads\[11_GLAB-MR-2022.xlsx]Opciones Tratamiento'!#REF!,AH164='C:\Users\palir\Downloads\[11_GLAB-MR-2022.xlsx]Opciones Tratamiento'!#REF!),ISBLANK(AH164),ISTEXT(AH164))</xm:f>
          </x14:formula1>
          <xm:sqref>AL164:AL166</xm:sqref>
        </x14:dataValidation>
        <x14:dataValidation type="custom" allowBlank="1" showInputMessage="1" showErrorMessage="1" error="Recuerde que las acciones se generan bajo la medida de mitigar el riesgo" xr:uid="{00000000-0002-0000-0100-000072000000}">
          <x14:formula1>
            <xm:f>IF(OR(AH161='C:\Users\palir\Downloads\[11_GLAB-MR-2022.xlsx]Opciones Tratamiento'!#REF!,AH161='C:\Users\palir\Downloads\[11_GLAB-MR-2022.xlsx]Opciones Tratamiento'!#REF!,AH161='C:\Users\palir\Downloads\[11_GLAB-MR-2022.xlsx]Opciones Tratamiento'!#REF!),ISBLANK(AH161),ISTEXT(AH161))</xm:f>
          </x14:formula1>
          <xm:sqref>AJ161:AK161 AJ164:AK166</xm:sqref>
        </x14:dataValidation>
        <x14:dataValidation type="custom" allowBlank="1" showInputMessage="1" showErrorMessage="1" error="Recuerde que las acciones se generan bajo la medida de mitigar el riesgo" xr:uid="{00000000-0002-0000-0100-000073000000}">
          <x14:formula1>
            <xm:f>IF(OR(AH161='C:\Users\palir\Downloads\[11_GLAB-MR-2022.xlsx]Opciones Tratamiento'!#REF!,AH161='C:\Users\palir\Downloads\[11_GLAB-MR-2022.xlsx]Opciones Tratamiento'!#REF!,AH161='C:\Users\palir\Downloads\[11_GLAB-MR-2022.xlsx]Opciones Tratamiento'!#REF!),ISBLANK(AH161),ISTEXT(AH161))</xm:f>
          </x14:formula1>
          <xm:sqref>AI161 AI164:AI166</xm:sqref>
        </x14:dataValidation>
        <x14:dataValidation type="list" allowBlank="1" showInputMessage="1" showErrorMessage="1" xr:uid="{6B31EA24-A481-403F-B1F8-B1B119B6BE2C}">
          <x14:formula1>
            <xm:f>listas!$D$4:$D$8</xm:f>
          </x14:formula1>
          <xm:sqref>J10:J238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JP72"/>
  <sheetViews>
    <sheetView topLeftCell="A7" zoomScale="50" zoomScaleNormal="50" zoomScalePageLayoutView="60" workbookViewId="0">
      <pane xSplit="4" ySplit="3" topLeftCell="E10" activePane="bottomRight" state="frozen"/>
      <selection pane="topRight" activeCell="E7" sqref="E7"/>
      <selection pane="bottomLeft" activeCell="A10" sqref="A10"/>
      <selection pane="bottomRight" activeCell="C70" sqref="C70:AP72"/>
    </sheetView>
  </sheetViews>
  <sheetFormatPr baseColWidth="10" defaultColWidth="11.42578125" defaultRowHeight="15" x14ac:dyDescent="0.2"/>
  <cols>
    <col min="1" max="1" width="6.5703125" style="150" customWidth="1"/>
    <col min="2" max="2" width="19.5703125" style="150" customWidth="1"/>
    <col min="3" max="3" width="16" style="150" customWidth="1"/>
    <col min="4" max="4" width="19.140625" style="150" customWidth="1"/>
    <col min="5" max="5" width="54.7109375" style="150" customWidth="1"/>
    <col min="6" max="6" width="41.42578125" style="126" customWidth="1"/>
    <col min="7" max="7" width="15.140625" style="126" customWidth="1"/>
    <col min="8" max="8" width="16.7109375" style="151" customWidth="1"/>
    <col min="9" max="9" width="16.7109375" style="151" hidden="1" customWidth="1"/>
    <col min="10" max="10" width="19.28515625" style="151" hidden="1" customWidth="1"/>
    <col min="11" max="12" width="16.7109375" style="151" hidden="1" customWidth="1"/>
    <col min="13" max="14" width="27.42578125" style="151" customWidth="1"/>
    <col min="15" max="15" width="24.7109375" style="126" customWidth="1"/>
    <col min="16" max="16" width="20.42578125" style="126" customWidth="1"/>
    <col min="17" max="17" width="10" style="126" customWidth="1"/>
    <col min="18" max="18" width="35.85546875" style="126" customWidth="1"/>
    <col min="19" max="19" width="30.5703125" style="126" hidden="1" customWidth="1"/>
    <col min="20" max="20" width="17.5703125" style="126" customWidth="1"/>
    <col min="21" max="21" width="8.42578125" style="126" customWidth="1"/>
    <col min="22" max="22" width="16" style="126" customWidth="1"/>
    <col min="23" max="23" width="11.28515625" style="126" customWidth="1"/>
    <col min="24" max="24" width="60.5703125" style="126" customWidth="1"/>
    <col min="25" max="25" width="19" style="126" hidden="1" customWidth="1"/>
    <col min="26" max="26" width="6.85546875" style="126" customWidth="1"/>
    <col min="27" max="27" width="5" style="126" customWidth="1"/>
    <col min="28" max="28" width="5.5703125" style="126" hidden="1" customWidth="1"/>
    <col min="29" max="29" width="7.140625" style="126" customWidth="1"/>
    <col min="30" max="30" width="6.7109375" style="126" customWidth="1"/>
    <col min="31" max="31" width="7.5703125" style="126" customWidth="1"/>
    <col min="32" max="32" width="38.28515625" style="126" hidden="1" customWidth="1"/>
    <col min="33" max="37" width="10.85546875" style="126" customWidth="1"/>
    <col min="38" max="38" width="10.85546875" style="149" customWidth="1"/>
    <col min="39" max="39" width="23" style="126" customWidth="1"/>
    <col min="40" max="41" width="18.85546875" style="126" customWidth="1"/>
    <col min="42" max="42" width="22.42578125" style="126" customWidth="1"/>
    <col min="43" max="44" width="16.42578125" style="126" customWidth="1"/>
    <col min="45" max="45" width="24.5703125" style="126" customWidth="1"/>
    <col min="46" max="48" width="18.85546875" style="126" customWidth="1"/>
    <col min="49" max="16384" width="11.42578125" style="126"/>
  </cols>
  <sheetData>
    <row r="1" spans="1:276" s="130" customFormat="1" ht="24" customHeight="1" x14ac:dyDescent="0.3">
      <c r="A1" s="295"/>
      <c r="B1" s="296"/>
      <c r="C1" s="297"/>
      <c r="D1" s="298"/>
      <c r="E1" s="307" t="s">
        <v>27</v>
      </c>
      <c r="F1" s="308"/>
      <c r="G1" s="308"/>
      <c r="H1" s="308"/>
      <c r="I1" s="308"/>
      <c r="J1" s="308"/>
      <c r="K1" s="308"/>
      <c r="L1" s="308"/>
      <c r="M1" s="308"/>
      <c r="N1" s="308"/>
      <c r="O1" s="308"/>
      <c r="P1" s="308"/>
      <c r="Q1" s="308"/>
      <c r="R1" s="308"/>
      <c r="S1" s="308"/>
      <c r="T1" s="308"/>
      <c r="U1" s="308"/>
      <c r="V1" s="309"/>
      <c r="W1" s="128"/>
      <c r="X1" s="313" t="s">
        <v>28</v>
      </c>
      <c r="Y1" s="308"/>
      <c r="Z1" s="308"/>
      <c r="AA1" s="308"/>
      <c r="AB1" s="308"/>
      <c r="AC1" s="308"/>
      <c r="AD1" s="308"/>
      <c r="AE1" s="308"/>
      <c r="AF1" s="308"/>
      <c r="AG1" s="308"/>
      <c r="AH1" s="308"/>
      <c r="AI1" s="308"/>
      <c r="AJ1" s="308"/>
      <c r="AK1" s="308"/>
      <c r="AL1" s="308"/>
      <c r="AM1" s="308"/>
      <c r="AN1" s="308"/>
      <c r="AO1" s="308"/>
      <c r="AP1" s="308"/>
      <c r="AQ1" s="308"/>
      <c r="AR1" s="308"/>
      <c r="AS1" s="30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row>
    <row r="2" spans="1:276" s="130" customFormat="1" ht="24" customHeight="1" thickBot="1" x14ac:dyDescent="0.35">
      <c r="A2" s="299"/>
      <c r="B2" s="300"/>
      <c r="C2" s="301"/>
      <c r="D2" s="302"/>
      <c r="E2" s="310"/>
      <c r="F2" s="311"/>
      <c r="G2" s="311"/>
      <c r="H2" s="311"/>
      <c r="I2" s="311"/>
      <c r="J2" s="311"/>
      <c r="K2" s="311"/>
      <c r="L2" s="311"/>
      <c r="M2" s="311"/>
      <c r="N2" s="311"/>
      <c r="O2" s="311"/>
      <c r="P2" s="311"/>
      <c r="Q2" s="311"/>
      <c r="R2" s="311"/>
      <c r="S2" s="311"/>
      <c r="T2" s="311"/>
      <c r="U2" s="311"/>
      <c r="V2" s="312"/>
      <c r="W2" s="128"/>
      <c r="X2" s="314"/>
      <c r="Y2" s="311"/>
      <c r="Z2" s="311"/>
      <c r="AA2" s="311"/>
      <c r="AB2" s="311"/>
      <c r="AC2" s="311"/>
      <c r="AD2" s="311"/>
      <c r="AE2" s="311"/>
      <c r="AF2" s="311"/>
      <c r="AG2" s="311"/>
      <c r="AH2" s="311"/>
      <c r="AI2" s="311"/>
      <c r="AJ2" s="311"/>
      <c r="AK2" s="311"/>
      <c r="AL2" s="311"/>
      <c r="AM2" s="311"/>
      <c r="AN2" s="311"/>
      <c r="AO2" s="311"/>
      <c r="AP2" s="311"/>
      <c r="AQ2" s="311"/>
      <c r="AR2" s="311"/>
      <c r="AS2" s="312"/>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row>
    <row r="3" spans="1:276" s="130" customFormat="1" ht="24" customHeight="1" x14ac:dyDescent="0.3">
      <c r="A3" s="299"/>
      <c r="B3" s="300"/>
      <c r="C3" s="301"/>
      <c r="D3" s="302"/>
      <c r="E3" s="315" t="s">
        <v>29</v>
      </c>
      <c r="F3" s="316"/>
      <c r="G3" s="316"/>
      <c r="H3" s="316"/>
      <c r="I3" s="316"/>
      <c r="J3" s="316"/>
      <c r="K3" s="316"/>
      <c r="L3" s="316"/>
      <c r="M3" s="153"/>
      <c r="N3" s="153"/>
      <c r="O3" s="316" t="s">
        <v>30</v>
      </c>
      <c r="P3" s="316"/>
      <c r="Q3" s="316"/>
      <c r="R3" s="316"/>
      <c r="S3" s="316"/>
      <c r="T3" s="316"/>
      <c r="U3" s="316"/>
      <c r="V3" s="317"/>
      <c r="W3" s="128"/>
      <c r="X3" s="318" t="s">
        <v>31</v>
      </c>
      <c r="Y3" s="319"/>
      <c r="Z3" s="319"/>
      <c r="AA3" s="319"/>
      <c r="AB3" s="319"/>
      <c r="AC3" s="319"/>
      <c r="AD3" s="319"/>
      <c r="AE3" s="319"/>
      <c r="AF3" s="319"/>
      <c r="AG3" s="319"/>
      <c r="AH3" s="319"/>
      <c r="AI3" s="319"/>
      <c r="AJ3" s="319"/>
      <c r="AK3" s="319"/>
      <c r="AL3" s="319"/>
      <c r="AM3" s="319" t="s">
        <v>32</v>
      </c>
      <c r="AN3" s="319"/>
      <c r="AO3" s="319"/>
      <c r="AP3" s="319"/>
      <c r="AQ3" s="319"/>
      <c r="AR3" s="319"/>
      <c r="AS3" s="320"/>
      <c r="AT3" s="131"/>
      <c r="AU3" s="132"/>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row>
    <row r="4" spans="1:276" s="130" customFormat="1" ht="24" customHeight="1" thickBot="1" x14ac:dyDescent="0.35">
      <c r="A4" s="303"/>
      <c r="B4" s="304"/>
      <c r="C4" s="305"/>
      <c r="D4" s="306"/>
      <c r="E4" s="321" t="s">
        <v>33</v>
      </c>
      <c r="F4" s="322"/>
      <c r="G4" s="322"/>
      <c r="H4" s="322"/>
      <c r="I4" s="322"/>
      <c r="J4" s="322"/>
      <c r="K4" s="322"/>
      <c r="L4" s="322"/>
      <c r="M4" s="322"/>
      <c r="N4" s="322"/>
      <c r="O4" s="322"/>
      <c r="P4" s="322"/>
      <c r="Q4" s="322"/>
      <c r="R4" s="322"/>
      <c r="S4" s="322"/>
      <c r="T4" s="322"/>
      <c r="U4" s="322"/>
      <c r="V4" s="323"/>
      <c r="W4" s="128"/>
      <c r="X4" s="324" t="s">
        <v>34</v>
      </c>
      <c r="Y4" s="322"/>
      <c r="Z4" s="322"/>
      <c r="AA4" s="322"/>
      <c r="AB4" s="322"/>
      <c r="AC4" s="322"/>
      <c r="AD4" s="322"/>
      <c r="AE4" s="322"/>
      <c r="AF4" s="322"/>
      <c r="AG4" s="322"/>
      <c r="AH4" s="322"/>
      <c r="AI4" s="322"/>
      <c r="AJ4" s="322"/>
      <c r="AK4" s="322"/>
      <c r="AL4" s="322"/>
      <c r="AM4" s="322"/>
      <c r="AN4" s="322"/>
      <c r="AO4" s="322"/>
      <c r="AP4" s="322"/>
      <c r="AQ4" s="322"/>
      <c r="AR4" s="322"/>
      <c r="AS4" s="323"/>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row>
    <row r="5" spans="1:276" x14ac:dyDescent="0.2">
      <c r="A5" s="133"/>
      <c r="B5" s="133"/>
      <c r="C5" s="134"/>
      <c r="D5" s="133"/>
      <c r="E5" s="133"/>
      <c r="F5" s="135"/>
      <c r="G5" s="135"/>
      <c r="H5" s="136"/>
      <c r="I5" s="136"/>
      <c r="J5" s="136"/>
      <c r="K5" s="136"/>
      <c r="L5" s="136"/>
      <c r="M5" s="136"/>
      <c r="N5" s="136"/>
      <c r="O5" s="135"/>
      <c r="P5" s="135"/>
      <c r="Q5" s="135"/>
      <c r="R5" s="135"/>
      <c r="S5" s="135"/>
      <c r="T5" s="135"/>
      <c r="U5" s="135"/>
      <c r="V5" s="135"/>
      <c r="W5" s="135"/>
      <c r="X5" s="135"/>
      <c r="Y5" s="135"/>
      <c r="Z5" s="135"/>
      <c r="AA5" s="135"/>
      <c r="AB5" s="135"/>
      <c r="AC5" s="135"/>
      <c r="AD5" s="135"/>
      <c r="AE5" s="135"/>
      <c r="AF5" s="135"/>
      <c r="AG5" s="135"/>
      <c r="AH5" s="135"/>
      <c r="AI5" s="135"/>
      <c r="AJ5" s="135"/>
      <c r="AK5" s="135"/>
      <c r="AL5" s="137"/>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row>
    <row r="6" spans="1:276" ht="12" customHeight="1" x14ac:dyDescent="0.25">
      <c r="A6" s="138"/>
      <c r="B6" s="138"/>
      <c r="C6" s="138"/>
      <c r="D6" s="139"/>
      <c r="E6" s="139"/>
      <c r="F6" s="139"/>
      <c r="G6" s="139"/>
      <c r="H6" s="139"/>
      <c r="I6" s="139"/>
      <c r="J6" s="139"/>
      <c r="K6" s="139"/>
      <c r="L6" s="139"/>
      <c r="M6" s="139"/>
      <c r="N6" s="139"/>
      <c r="O6" s="139"/>
      <c r="P6" s="139"/>
      <c r="Q6" s="139"/>
      <c r="R6" s="139"/>
      <c r="S6" s="139"/>
      <c r="T6" s="139"/>
      <c r="U6" s="139"/>
      <c r="V6" s="139"/>
      <c r="W6" s="140"/>
      <c r="X6" s="140"/>
      <c r="Y6" s="140"/>
      <c r="Z6" s="141"/>
      <c r="AA6" s="141"/>
      <c r="AB6" s="141"/>
      <c r="AC6" s="141"/>
      <c r="AD6" s="141"/>
      <c r="AE6" s="141"/>
      <c r="AF6" s="141"/>
      <c r="AG6" s="141"/>
      <c r="AH6" s="141"/>
      <c r="AI6" s="141"/>
      <c r="AJ6" s="141"/>
      <c r="AK6" s="141"/>
      <c r="AL6" s="141"/>
      <c r="AM6" s="141"/>
      <c r="AN6" s="141"/>
      <c r="AO6" s="141"/>
      <c r="AP6" s="141"/>
      <c r="AQ6" s="141"/>
      <c r="AR6" s="141"/>
      <c r="AS6" s="141"/>
    </row>
    <row r="7" spans="1:276" ht="39" customHeight="1" x14ac:dyDescent="0.2">
      <c r="A7" s="330" t="s">
        <v>35</v>
      </c>
      <c r="B7" s="331"/>
      <c r="C7" s="331"/>
      <c r="D7" s="331"/>
      <c r="E7" s="331"/>
      <c r="F7" s="331"/>
      <c r="G7" s="331"/>
      <c r="H7" s="332"/>
      <c r="I7" s="330" t="s">
        <v>538</v>
      </c>
      <c r="J7" s="331"/>
      <c r="K7" s="331"/>
      <c r="L7" s="332"/>
      <c r="M7" s="333" t="s">
        <v>36</v>
      </c>
      <c r="N7" s="334"/>
      <c r="O7" s="330" t="s">
        <v>37</v>
      </c>
      <c r="P7" s="331"/>
      <c r="Q7" s="331"/>
      <c r="R7" s="331"/>
      <c r="S7" s="331"/>
      <c r="T7" s="331"/>
      <c r="U7" s="331"/>
      <c r="V7" s="332"/>
      <c r="W7" s="327" t="s">
        <v>38</v>
      </c>
      <c r="X7" s="327"/>
      <c r="Y7" s="327"/>
      <c r="Z7" s="327"/>
      <c r="AA7" s="327"/>
      <c r="AB7" s="327"/>
      <c r="AC7" s="327"/>
      <c r="AD7" s="327"/>
      <c r="AE7" s="327"/>
      <c r="AF7" s="327" t="s">
        <v>39</v>
      </c>
      <c r="AG7" s="327"/>
      <c r="AH7" s="327"/>
      <c r="AI7" s="327"/>
      <c r="AJ7" s="327"/>
      <c r="AK7" s="327"/>
      <c r="AL7" s="327"/>
      <c r="AM7" s="327" t="s">
        <v>40</v>
      </c>
      <c r="AN7" s="327"/>
      <c r="AO7" s="327"/>
      <c r="AP7" s="327"/>
      <c r="AQ7" s="327" t="s">
        <v>41</v>
      </c>
      <c r="AR7" s="327"/>
      <c r="AS7" s="327"/>
      <c r="AT7" s="328" t="s">
        <v>42</v>
      </c>
      <c r="AU7" s="328" t="s">
        <v>43</v>
      </c>
      <c r="AV7" s="328" t="s">
        <v>44</v>
      </c>
      <c r="AW7" s="135"/>
      <c r="AX7" s="135"/>
      <c r="AY7" s="135"/>
      <c r="AZ7" s="135"/>
      <c r="BA7" s="135"/>
      <c r="BB7" s="135"/>
      <c r="BC7" s="135"/>
      <c r="BD7" s="135"/>
      <c r="BE7" s="135"/>
      <c r="BF7" s="135"/>
      <c r="BG7" s="135"/>
      <c r="BH7" s="135"/>
      <c r="BI7" s="135"/>
      <c r="BJ7" s="135"/>
      <c r="BK7" s="135"/>
      <c r="BL7" s="135"/>
      <c r="BM7" s="135"/>
      <c r="BN7" s="135"/>
      <c r="BO7" s="135"/>
      <c r="BP7" s="135"/>
      <c r="BQ7" s="135"/>
      <c r="BR7" s="135"/>
      <c r="BS7" s="135"/>
    </row>
    <row r="8" spans="1:276" ht="26.25" customHeight="1" x14ac:dyDescent="0.2">
      <c r="A8" s="329" t="s">
        <v>45</v>
      </c>
      <c r="B8" s="325" t="s">
        <v>46</v>
      </c>
      <c r="C8" s="325" t="s">
        <v>47</v>
      </c>
      <c r="D8" s="326" t="s">
        <v>48</v>
      </c>
      <c r="E8" s="326" t="s">
        <v>49</v>
      </c>
      <c r="F8" s="325" t="s">
        <v>50</v>
      </c>
      <c r="G8" s="326" t="s">
        <v>51</v>
      </c>
      <c r="H8" s="326" t="s">
        <v>52</v>
      </c>
      <c r="I8" s="343" t="s">
        <v>539</v>
      </c>
      <c r="J8" s="366" t="s">
        <v>540</v>
      </c>
      <c r="K8" s="366" t="s">
        <v>541</v>
      </c>
      <c r="L8" s="366" t="s">
        <v>542</v>
      </c>
      <c r="M8" s="343" t="s">
        <v>53</v>
      </c>
      <c r="N8" s="343" t="s">
        <v>54</v>
      </c>
      <c r="O8" s="326" t="s">
        <v>55</v>
      </c>
      <c r="P8" s="326" t="s">
        <v>56</v>
      </c>
      <c r="Q8" s="325" t="s">
        <v>57</v>
      </c>
      <c r="R8" s="326" t="s">
        <v>58</v>
      </c>
      <c r="S8" s="326" t="s">
        <v>59</v>
      </c>
      <c r="T8" s="326" t="s">
        <v>60</v>
      </c>
      <c r="U8" s="325" t="s">
        <v>57</v>
      </c>
      <c r="V8" s="326" t="s">
        <v>61</v>
      </c>
      <c r="W8" s="335" t="s">
        <v>62</v>
      </c>
      <c r="X8" s="326" t="s">
        <v>63</v>
      </c>
      <c r="Y8" s="326" t="s">
        <v>64</v>
      </c>
      <c r="Z8" s="326" t="s">
        <v>65</v>
      </c>
      <c r="AA8" s="326"/>
      <c r="AB8" s="326"/>
      <c r="AC8" s="326"/>
      <c r="AD8" s="326"/>
      <c r="AE8" s="326"/>
      <c r="AF8" s="335" t="s">
        <v>66</v>
      </c>
      <c r="AG8" s="335" t="s">
        <v>67</v>
      </c>
      <c r="AH8" s="335" t="s">
        <v>57</v>
      </c>
      <c r="AI8" s="335" t="s">
        <v>68</v>
      </c>
      <c r="AJ8" s="335" t="s">
        <v>57</v>
      </c>
      <c r="AK8" s="335" t="s">
        <v>69</v>
      </c>
      <c r="AL8" s="335" t="s">
        <v>70</v>
      </c>
      <c r="AM8" s="326" t="s">
        <v>71</v>
      </c>
      <c r="AN8" s="326" t="s">
        <v>72</v>
      </c>
      <c r="AO8" s="326" t="s">
        <v>73</v>
      </c>
      <c r="AP8" s="326" t="s">
        <v>74</v>
      </c>
      <c r="AQ8" s="326" t="s">
        <v>75</v>
      </c>
      <c r="AR8" s="326" t="s">
        <v>76</v>
      </c>
      <c r="AS8" s="326" t="s">
        <v>77</v>
      </c>
      <c r="AT8" s="328"/>
      <c r="AU8" s="328"/>
      <c r="AV8" s="328"/>
      <c r="AW8" s="135"/>
      <c r="AX8" s="135"/>
      <c r="AY8" s="135"/>
      <c r="AZ8" s="135"/>
      <c r="BA8" s="135"/>
      <c r="BB8" s="135"/>
      <c r="BC8" s="135"/>
      <c r="BD8" s="135"/>
      <c r="BE8" s="135"/>
      <c r="BF8" s="135"/>
      <c r="BG8" s="135"/>
      <c r="BH8" s="135"/>
      <c r="BI8" s="135"/>
      <c r="BJ8" s="135"/>
      <c r="BK8" s="135"/>
      <c r="BL8" s="135"/>
      <c r="BM8" s="135"/>
      <c r="BN8" s="135"/>
      <c r="BO8" s="135"/>
      <c r="BP8" s="135"/>
      <c r="BQ8" s="135"/>
      <c r="BR8" s="135"/>
      <c r="BS8" s="135"/>
    </row>
    <row r="9" spans="1:276" s="145" customFormat="1" ht="34.5" customHeight="1" x14ac:dyDescent="0.25">
      <c r="A9" s="329"/>
      <c r="B9" s="325"/>
      <c r="C9" s="325"/>
      <c r="D9" s="326"/>
      <c r="E9" s="326"/>
      <c r="F9" s="325"/>
      <c r="G9" s="326"/>
      <c r="H9" s="326"/>
      <c r="I9" s="344"/>
      <c r="J9" s="366"/>
      <c r="K9" s="366"/>
      <c r="L9" s="366"/>
      <c r="M9" s="344"/>
      <c r="N9" s="344"/>
      <c r="O9" s="326"/>
      <c r="P9" s="326"/>
      <c r="Q9" s="325"/>
      <c r="R9" s="326"/>
      <c r="S9" s="326"/>
      <c r="T9" s="325"/>
      <c r="U9" s="325"/>
      <c r="V9" s="326"/>
      <c r="W9" s="335"/>
      <c r="X9" s="326"/>
      <c r="Y9" s="326"/>
      <c r="Z9" s="142" t="s">
        <v>78</v>
      </c>
      <c r="AA9" s="142" t="s">
        <v>79</v>
      </c>
      <c r="AB9" s="142" t="s">
        <v>80</v>
      </c>
      <c r="AC9" s="142" t="s">
        <v>81</v>
      </c>
      <c r="AD9" s="142" t="s">
        <v>82</v>
      </c>
      <c r="AE9" s="142" t="s">
        <v>83</v>
      </c>
      <c r="AF9" s="335"/>
      <c r="AG9" s="335"/>
      <c r="AH9" s="335"/>
      <c r="AI9" s="335"/>
      <c r="AJ9" s="335"/>
      <c r="AK9" s="335"/>
      <c r="AL9" s="335"/>
      <c r="AM9" s="326"/>
      <c r="AN9" s="326"/>
      <c r="AO9" s="326"/>
      <c r="AP9" s="326"/>
      <c r="AQ9" s="326"/>
      <c r="AR9" s="326"/>
      <c r="AS9" s="326"/>
      <c r="AT9" s="328"/>
      <c r="AU9" s="328"/>
      <c r="AV9" s="328"/>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row>
    <row r="10" spans="1:276" s="147" customFormat="1" ht="114.75" customHeight="1" x14ac:dyDescent="0.25">
      <c r="A10" s="251">
        <v>1</v>
      </c>
      <c r="B10" s="246" t="s">
        <v>212</v>
      </c>
      <c r="C10" s="253" t="s">
        <v>85</v>
      </c>
      <c r="D10" s="246" t="s">
        <v>543</v>
      </c>
      <c r="E10" s="355" t="s">
        <v>544</v>
      </c>
      <c r="F10" s="292" t="s">
        <v>545</v>
      </c>
      <c r="G10" s="253" t="s">
        <v>546</v>
      </c>
      <c r="H10" s="354" t="s">
        <v>90</v>
      </c>
      <c r="I10" s="253"/>
      <c r="J10" s="253"/>
      <c r="K10" s="253"/>
      <c r="L10" s="253"/>
      <c r="M10" s="253" t="s">
        <v>193</v>
      </c>
      <c r="N10" s="253"/>
      <c r="O10" s="275">
        <v>20</v>
      </c>
      <c r="P10" s="276" t="str">
        <f>IF(O10&lt;=0,"",IF(O10&lt;=2,"Muy Baja",IF(O10&lt;=24,"Baja",IF(O10&lt;=500,"Media",IF(O10&lt;=5000,"Alta","Muy Alta")))))</f>
        <v>Baja</v>
      </c>
      <c r="Q10" s="277">
        <f>IF(P10="","",IF(P10="Muy Baja",0.2,IF(P10="Baja",0.4,IF(P10="Media",0.6,IF(P10="Alta",0.8,IF(P10="Muy Alta",1,))))))</f>
        <v>0.4</v>
      </c>
      <c r="R10" s="367" t="s">
        <v>93</v>
      </c>
      <c r="S10" s="277" t="str">
        <f>IF(NOT(ISERROR(MATCH(R10,'Tabla Impacto'!$B$222:$B$224,0))),'Tabla Impacto'!$F$224&amp;"Por favor no seleccionar los criterios de impacto(Afectación Económica o presupuestal y Pérdida Reputacional)",R10)</f>
        <v xml:space="preserve">     El riesgo afecta la imagen de la entidad con algunos usuarios de relevancia frente al logro de los objetivos</v>
      </c>
      <c r="T10" s="276" t="str">
        <f>IF(OR(S10='Tabla Impacto'!$C$12,S10='Tabla Impacto'!$D$12),"Leve",IF(OR(S10='Tabla Impacto'!$C$13,S10='Tabla Impacto'!$D$13),"Menor",IF(OR(S10='Tabla Impacto'!$C$14,S10='Tabla Impacto'!$D$14),"Moderado",IF(OR(S10='Tabla Impacto'!$C$15,S10='Tabla Impacto'!$D$15),"Mayor",IF(OR(S10='Tabla Impacto'!$C$16,S10='Tabla Impacto'!$D$16),"Catastrófico","")))))</f>
        <v>Moderado</v>
      </c>
      <c r="U10" s="277">
        <f>IF(T10="","",IF(T10="Leve",0.2,IF(T10="Menor",0.4,IF(T10="Moderado",0.6,IF(T10="Mayor",0.8,IF(T10="Catastrófico",1,))))))</f>
        <v>0.6</v>
      </c>
      <c r="V10" s="280" t="str">
        <f>IF(OR(AND(P10="Muy Baja",T10="Leve"),AND(P10="Muy Baja",T10="Menor"),AND(P10="Baja",T10="Leve")),"Bajo",IF(OR(AND(P10="Muy baja",T10="Moderado"),AND(P10="Baja",T10="Menor"),AND(P10="Baja",T10="Moderado"),AND(P10="Media",T10="Leve"),AND(P10="Media",T10="Menor"),AND(P10="Media",T10="Moderado"),AND(P10="Alta",T10="Leve"),AND(P10="Alta",T10="Menor")),"Moderado",IF(OR(AND(P10="Muy Baja",T10="Mayor"),AND(P10="Baja",T10="Mayor"),AND(P10="Media",T10="Mayor"),AND(P10="Alta",T10="Moderado"),AND(P10="Alta",T10="Mayor"),AND(P10="Muy Alta",T10="Leve"),AND(P10="Muy Alta",T10="Menor"),AND(P10="Muy Alta",T10="Moderado"),AND(P10="Muy Alta",T10="Mayor")),"Alto",IF(OR(AND(P10="Muy Baja",T10="Catastrófico"),AND(P10="Baja",T10="Catastrófico"),AND(P10="Media",T10="Catastrófico"),AND(P10="Alta",T10="Catastrófico"),AND(P10="Muy Alta",T10="Catastrófico")),"Extremo",""))))</f>
        <v>Moderado</v>
      </c>
      <c r="W10" s="146">
        <v>1</v>
      </c>
      <c r="X10" s="183" t="s">
        <v>547</v>
      </c>
      <c r="Y10" s="117" t="str">
        <f>IF(OR(Z10="Preventivo",Z10="Detectivo"),"Probabilidad",IF(Z10="Correctivo","Impacto",""))</f>
        <v>Probabilidad</v>
      </c>
      <c r="Z10" s="177" t="s">
        <v>95</v>
      </c>
      <c r="AA10" s="177" t="s">
        <v>96</v>
      </c>
      <c r="AB10" s="178" t="str">
        <f>IF(AND(Z10="Preventivo",AA10="Automático"),"50%",IF(AND(Z10="Preventivo",AA10="Manual"),"40%",IF(AND(Z10="Detectivo",AA10="Automático"),"40%",IF(AND(Z10="Detectivo",AA10="Manual"),"30%",IF(AND(Z10="Correctivo",AA10="Automático"),"35%",IF(AND(Z10="Correctivo",AA10="Manual"),"25%",""))))))</f>
        <v>40%</v>
      </c>
      <c r="AC10" s="177" t="s">
        <v>97</v>
      </c>
      <c r="AD10" s="177" t="s">
        <v>98</v>
      </c>
      <c r="AE10" s="177" t="s">
        <v>99</v>
      </c>
      <c r="AF10" s="120">
        <f>IFERROR(IF(Y10="Probabilidad",(Q10-(+Q10*AB10)),IF(Y10="Impacto",Q10,"")),"")</f>
        <v>0.24</v>
      </c>
      <c r="AG10" s="121" t="str">
        <f>IFERROR(IF(AF10="","",IF(AF10&lt;=0.2,"Muy Baja",IF(AF10&lt;=0.4,"Baja",IF(AF10&lt;=0.6,"Media",IF(AF10&lt;=0.8,"Alta","Muy Alta"))))),"")</f>
        <v>Baja</v>
      </c>
      <c r="AH10" s="119">
        <f>+AF10</f>
        <v>0.24</v>
      </c>
      <c r="AI10" s="121" t="str">
        <f>IFERROR(IF(AJ10="","",IF(AJ10&lt;=0.2,"Leve",IF(AJ10&lt;=0.4,"Menor",IF(AJ10&lt;=0.6,"Moderado",IF(AJ10&lt;=0.8,"Mayor","Catastrófico"))))),"")</f>
        <v>Moderado</v>
      </c>
      <c r="AJ10" s="119">
        <f>IFERROR(IF(Y10="Impacto",(U10-(+U10*AB10)),IF(Y10="Probabilidad",U10,"")),"")</f>
        <v>0.6</v>
      </c>
      <c r="AK10" s="122" t="str">
        <f>IFERROR(IF(OR(AND(AG10="Muy Baja",AI10="Leve"),AND(AG10="Muy Baja",AI10="Menor"),AND(AG10="Baja",AI10="Leve")),"Bajo",IF(OR(AND(AG10="Muy baja",AI10="Moderado"),AND(AG10="Baja",AI10="Menor"),AND(AG10="Baja",AI10="Moderado"),AND(AG10="Media",AI10="Leve"),AND(AG10="Media",AI10="Menor"),AND(AG10="Media",AI10="Moderado"),AND(AG10="Alta",AI10="Leve"),AND(AG10="Alta",AI10="Menor")),"Moderado",IF(OR(AND(AG10="Muy Baja",AI10="Mayor"),AND(AG10="Baja",AI10="Mayor"),AND(AG10="Media",AI10="Mayor"),AND(AG10="Alta",AI10="Moderado"),AND(AG10="Alta",AI10="Mayor"),AND(AG10="Muy Alta",AI10="Leve"),AND(AG10="Muy Alta",AI10="Menor"),AND(AG10="Muy Alta",AI10="Moderado"),AND(AG10="Muy Alta",AI10="Mayor")),"Alto",IF(OR(AND(AG10="Muy Baja",AI10="Catastrófico"),AND(AG10="Baja",AI10="Catastrófico"),AND(AG10="Media",AI10="Catastrófico"),AND(AG10="Alta",AI10="Catastrófico"),AND(AG10="Muy Alta",AI10="Catastrófico")),"Extremo","")))),"")</f>
        <v>Moderado</v>
      </c>
      <c r="AL10" s="179" t="s">
        <v>110</v>
      </c>
      <c r="AM10" s="180" t="s">
        <v>548</v>
      </c>
      <c r="AN10" s="180" t="s">
        <v>229</v>
      </c>
      <c r="AO10" s="180" t="s">
        <v>549</v>
      </c>
      <c r="AP10" s="181">
        <v>44562</v>
      </c>
      <c r="AQ10" s="354" t="s">
        <v>550</v>
      </c>
      <c r="AR10" s="253"/>
      <c r="AS10" s="253"/>
    </row>
    <row r="11" spans="1:276" ht="114.75" customHeight="1" x14ac:dyDescent="0.2">
      <c r="A11" s="251"/>
      <c r="B11" s="250"/>
      <c r="C11" s="253"/>
      <c r="D11" s="250"/>
      <c r="E11" s="356"/>
      <c r="F11" s="292"/>
      <c r="G11" s="253"/>
      <c r="H11" s="354"/>
      <c r="I11" s="253"/>
      <c r="J11" s="253"/>
      <c r="K11" s="253"/>
      <c r="L11" s="253"/>
      <c r="M11" s="253"/>
      <c r="N11" s="253"/>
      <c r="O11" s="275"/>
      <c r="P11" s="276"/>
      <c r="Q11" s="277"/>
      <c r="R11" s="367"/>
      <c r="S11" s="277">
        <f>IF(NOT(ISERROR(MATCH(R11,_xlfn.ANCHORARRAY(F22),0))),Q24&amp;"Por favor no seleccionar los criterios de impacto",R11)</f>
        <v>0</v>
      </c>
      <c r="T11" s="276"/>
      <c r="U11" s="277"/>
      <c r="V11" s="280"/>
      <c r="W11" s="146">
        <v>2</v>
      </c>
      <c r="X11" s="183" t="s">
        <v>551</v>
      </c>
      <c r="Y11" s="117" t="str">
        <f>IF(OR(Z11="Preventivo",Z11="Detectivo"),"Probabilidad",IF(Z11="Correctivo","Impacto",""))</f>
        <v>Probabilidad</v>
      </c>
      <c r="Z11" s="177" t="s">
        <v>95</v>
      </c>
      <c r="AA11" s="177" t="s">
        <v>96</v>
      </c>
      <c r="AB11" s="178" t="str">
        <f t="shared" ref="AB11:AB15" si="0">IF(AND(Z11="Preventivo",AA11="Automático"),"50%",IF(AND(Z11="Preventivo",AA11="Manual"),"40%",IF(AND(Z11="Detectivo",AA11="Automático"),"40%",IF(AND(Z11="Detectivo",AA11="Manual"),"30%",IF(AND(Z11="Correctivo",AA11="Automático"),"35%",IF(AND(Z11="Correctivo",AA11="Manual"),"25%",""))))))</f>
        <v>40%</v>
      </c>
      <c r="AC11" s="177" t="s">
        <v>97</v>
      </c>
      <c r="AD11" s="177" t="s">
        <v>98</v>
      </c>
      <c r="AE11" s="177" t="s">
        <v>99</v>
      </c>
      <c r="AF11" s="120">
        <f>IFERROR(IF(AND(Y10="Probabilidad",Y11="Probabilidad"),(AH10-(+AH10*AB11)),IF(Y11="Probabilidad",(Q10-(+Q10*AB11)),IF(Y11="Impacto",AH10,""))),"")</f>
        <v>0.14399999999999999</v>
      </c>
      <c r="AG11" s="121" t="str">
        <f t="shared" ref="AG11:AG69" si="1">IFERROR(IF(AF11="","",IF(AF11&lt;=0.2,"Muy Baja",IF(AF11&lt;=0.4,"Baja",IF(AF11&lt;=0.6,"Media",IF(AF11&lt;=0.8,"Alta","Muy Alta"))))),"")</f>
        <v>Muy Baja</v>
      </c>
      <c r="AH11" s="119">
        <f t="shared" ref="AH11:AH15" si="2">+AF11</f>
        <v>0.14399999999999999</v>
      </c>
      <c r="AI11" s="121" t="str">
        <f t="shared" ref="AI11:AI69" si="3">IFERROR(IF(AJ11="","",IF(AJ11&lt;=0.2,"Leve",IF(AJ11&lt;=0.4,"Menor",IF(AJ11&lt;=0.6,"Moderado",IF(AJ11&lt;=0.8,"Mayor","Catastrófico"))))),"")</f>
        <v>Moderado</v>
      </c>
      <c r="AJ11" s="119">
        <f>IFERROR(IF(AND(Y10="Impacto",Y11="Impacto"),(AJ10-(+AJ10*AB11)),IF(Y11="Impacto",($U$10-(+$U$10*AB11)),IF(Y11="Probabilidad",AJ10,""))),"")</f>
        <v>0.6</v>
      </c>
      <c r="AK11" s="122" t="str">
        <f t="shared" ref="AK11:AK15" si="4">IFERROR(IF(OR(AND(AG11="Muy Baja",AI11="Leve"),AND(AG11="Muy Baja",AI11="Menor"),AND(AG11="Baja",AI11="Leve")),"Bajo",IF(OR(AND(AG11="Muy baja",AI11="Moderado"),AND(AG11="Baja",AI11="Menor"),AND(AG11="Baja",AI11="Moderado"),AND(AG11="Media",AI11="Leve"),AND(AG11="Media",AI11="Menor"),AND(AG11="Media",AI11="Moderado"),AND(AG11="Alta",AI11="Leve"),AND(AG11="Alta",AI11="Menor")),"Moderado",IF(OR(AND(AG11="Muy Baja",AI11="Mayor"),AND(AG11="Baja",AI11="Mayor"),AND(AG11="Media",AI11="Mayor"),AND(AG11="Alta",AI11="Moderado"),AND(AG11="Alta",AI11="Mayor"),AND(AG11="Muy Alta",AI11="Leve"),AND(AG11="Muy Alta",AI11="Menor"),AND(AG11="Muy Alta",AI11="Moderado"),AND(AG11="Muy Alta",AI11="Mayor")),"Alto",IF(OR(AND(AG11="Muy Baja",AI11="Catastrófico"),AND(AG11="Baja",AI11="Catastrófico"),AND(AG11="Media",AI11="Catastrófico"),AND(AG11="Alta",AI11="Catastrófico"),AND(AG11="Muy Alta",AI11="Catastrófico")),"Extremo","")))),"")</f>
        <v>Moderado</v>
      </c>
      <c r="AL11" s="123" t="s">
        <v>110</v>
      </c>
      <c r="AM11" s="180" t="s">
        <v>552</v>
      </c>
      <c r="AN11" s="180" t="s">
        <v>229</v>
      </c>
      <c r="AO11" s="180" t="s">
        <v>553</v>
      </c>
      <c r="AP11" s="181">
        <v>44562</v>
      </c>
      <c r="AQ11" s="354"/>
      <c r="AR11" s="253"/>
      <c r="AS11" s="253"/>
    </row>
    <row r="12" spans="1:276" ht="13.5" customHeight="1" x14ac:dyDescent="0.2">
      <c r="A12" s="251"/>
      <c r="B12" s="250"/>
      <c r="C12" s="253"/>
      <c r="D12" s="250"/>
      <c r="E12" s="356"/>
      <c r="F12" s="292"/>
      <c r="G12" s="253"/>
      <c r="H12" s="354"/>
      <c r="I12" s="253"/>
      <c r="J12" s="253"/>
      <c r="K12" s="253"/>
      <c r="L12" s="253"/>
      <c r="M12" s="253"/>
      <c r="N12" s="253"/>
      <c r="O12" s="275"/>
      <c r="P12" s="276"/>
      <c r="Q12" s="277"/>
      <c r="R12" s="367"/>
      <c r="S12" s="277">
        <f>IF(NOT(ISERROR(MATCH(R12,_xlfn.ANCHORARRAY(F23),0))),Q25&amp;"Por favor no seleccionar los criterios de impacto",R12)</f>
        <v>0</v>
      </c>
      <c r="T12" s="276"/>
      <c r="U12" s="277"/>
      <c r="V12" s="280"/>
      <c r="W12" s="146">
        <v>3</v>
      </c>
      <c r="X12" s="116"/>
      <c r="Y12" s="117" t="str">
        <f>IF(OR(Z12="Preventivo",Z12="Detectivo"),"Probabilidad",IF(Z12="Correctivo","Impacto",""))</f>
        <v/>
      </c>
      <c r="Z12" s="177"/>
      <c r="AA12" s="177"/>
      <c r="AB12" s="178" t="str">
        <f t="shared" si="0"/>
        <v/>
      </c>
      <c r="AC12" s="177"/>
      <c r="AD12" s="177"/>
      <c r="AE12" s="177"/>
      <c r="AF12" s="120" t="str">
        <f>IFERROR(IF(AND(Y11="Probabilidad",Y12="Probabilidad"),(AH11-(+AH11*AB12)),IF(AND(Y11="Impacto",Y12="Probabilidad"),(AH10-(+AH10*AB12)),IF(Y12="Impacto",AH11,""))),"")</f>
        <v/>
      </c>
      <c r="AG12" s="121" t="str">
        <f t="shared" si="1"/>
        <v/>
      </c>
      <c r="AH12" s="119" t="str">
        <f t="shared" si="2"/>
        <v/>
      </c>
      <c r="AI12" s="121" t="str">
        <f t="shared" si="3"/>
        <v/>
      </c>
      <c r="AJ12" s="119" t="str">
        <f>IFERROR(IF(AND(Y11="Impacto",Y12="Impacto"),(AJ11-(+AJ11*AB12)),IF(AND(Y11="Probabilidad",Y12="Impacto"),(AJ10-(+AJ10*AB12)),IF(Y12="Probabilidad",AJ11,""))),"")</f>
        <v/>
      </c>
      <c r="AK12" s="122" t="str">
        <f t="shared" si="4"/>
        <v/>
      </c>
      <c r="AL12" s="123"/>
      <c r="AM12" s="180"/>
      <c r="AN12" s="182"/>
      <c r="AO12" s="182"/>
      <c r="AP12" s="181"/>
      <c r="AQ12" s="354"/>
      <c r="AR12" s="253"/>
      <c r="AS12" s="253"/>
    </row>
    <row r="13" spans="1:276" ht="13.5" customHeight="1" x14ac:dyDescent="0.2">
      <c r="A13" s="251"/>
      <c r="B13" s="250"/>
      <c r="C13" s="253"/>
      <c r="D13" s="250"/>
      <c r="E13" s="356"/>
      <c r="F13" s="292"/>
      <c r="G13" s="253"/>
      <c r="H13" s="354"/>
      <c r="I13" s="253"/>
      <c r="J13" s="253"/>
      <c r="K13" s="253"/>
      <c r="L13" s="253"/>
      <c r="M13" s="253"/>
      <c r="N13" s="253"/>
      <c r="O13" s="275"/>
      <c r="P13" s="276"/>
      <c r="Q13" s="277"/>
      <c r="R13" s="367"/>
      <c r="S13" s="277">
        <f>IF(NOT(ISERROR(MATCH(R13,_xlfn.ANCHORARRAY(F24),0))),Q26&amp;"Por favor no seleccionar los criterios de impacto",R13)</f>
        <v>0</v>
      </c>
      <c r="T13" s="276"/>
      <c r="U13" s="277"/>
      <c r="V13" s="280"/>
      <c r="W13" s="146">
        <v>4</v>
      </c>
      <c r="X13" s="115"/>
      <c r="Y13" s="117" t="str">
        <f t="shared" ref="Y13:Y15" si="5">IF(OR(Z13="Preventivo",Z13="Detectivo"),"Probabilidad",IF(Z13="Correctivo","Impacto",""))</f>
        <v/>
      </c>
      <c r="Z13" s="177"/>
      <c r="AA13" s="177"/>
      <c r="AB13" s="178" t="str">
        <f t="shared" si="0"/>
        <v/>
      </c>
      <c r="AC13" s="177"/>
      <c r="AD13" s="177"/>
      <c r="AE13" s="177"/>
      <c r="AF13" s="120" t="str">
        <f t="shared" ref="AF13:AF15" si="6">IFERROR(IF(AND(Y12="Probabilidad",Y13="Probabilidad"),(AH12-(+AH12*AB13)),IF(AND(Y12="Impacto",Y13="Probabilidad"),(AH11-(+AH11*AB13)),IF(Y13="Impacto",AH12,""))),"")</f>
        <v/>
      </c>
      <c r="AG13" s="121" t="str">
        <f t="shared" si="1"/>
        <v/>
      </c>
      <c r="AH13" s="119" t="str">
        <f t="shared" si="2"/>
        <v/>
      </c>
      <c r="AI13" s="121" t="str">
        <f t="shared" si="3"/>
        <v/>
      </c>
      <c r="AJ13" s="119" t="str">
        <f t="shared" ref="AJ13:AJ15" si="7">IFERROR(IF(AND(Y12="Impacto",Y13="Impacto"),(AJ12-(+AJ12*AB13)),IF(AND(Y12="Probabilidad",Y13="Impacto"),(AJ11-(+AJ11*AB13)),IF(Y13="Probabilidad",AJ12,""))),"")</f>
        <v/>
      </c>
      <c r="AK13" s="122" t="str">
        <f>IFERROR(IF(OR(AND(AG13="Muy Baja",AI13="Leve"),AND(AG13="Muy Baja",AI13="Menor"),AND(AG13="Baja",AI13="Leve")),"Bajo",IF(OR(AND(AG13="Muy baja",AI13="Moderado"),AND(AG13="Baja",AI13="Menor"),AND(AG13="Baja",AI13="Moderado"),AND(AG13="Media",AI13="Leve"),AND(AG13="Media",AI13="Menor"),AND(AG13="Media",AI13="Moderado"),AND(AG13="Alta",AI13="Leve"),AND(AG13="Alta",AI13="Menor")),"Moderado",IF(OR(AND(AG13="Muy Baja",AI13="Mayor"),AND(AG13="Baja",AI13="Mayor"),AND(AG13="Media",AI13="Mayor"),AND(AG13="Alta",AI13="Moderado"),AND(AG13="Alta",AI13="Mayor"),AND(AG13="Muy Alta",AI13="Leve"),AND(AG13="Muy Alta",AI13="Menor"),AND(AG13="Muy Alta",AI13="Moderado"),AND(AG13="Muy Alta",AI13="Mayor")),"Alto",IF(OR(AND(AG13="Muy Baja",AI13="Catastrófico"),AND(AG13="Baja",AI13="Catastrófico"),AND(AG13="Media",AI13="Catastrófico"),AND(AG13="Alta",AI13="Catastrófico"),AND(AG13="Muy Alta",AI13="Catastrófico")),"Extremo","")))),"")</f>
        <v/>
      </c>
      <c r="AL13" s="123"/>
      <c r="AM13" s="180"/>
      <c r="AN13" s="182"/>
      <c r="AO13" s="182"/>
      <c r="AP13" s="181"/>
      <c r="AQ13" s="354"/>
      <c r="AR13" s="253"/>
      <c r="AS13" s="253"/>
    </row>
    <row r="14" spans="1:276" ht="13.5" customHeight="1" x14ac:dyDescent="0.2">
      <c r="A14" s="251"/>
      <c r="B14" s="250"/>
      <c r="C14" s="253"/>
      <c r="D14" s="250"/>
      <c r="E14" s="356"/>
      <c r="F14" s="292"/>
      <c r="G14" s="253"/>
      <c r="H14" s="354"/>
      <c r="I14" s="253"/>
      <c r="J14" s="253"/>
      <c r="K14" s="253"/>
      <c r="L14" s="253"/>
      <c r="M14" s="253"/>
      <c r="N14" s="253"/>
      <c r="O14" s="275"/>
      <c r="P14" s="276"/>
      <c r="Q14" s="277"/>
      <c r="R14" s="367"/>
      <c r="S14" s="277">
        <f>IF(NOT(ISERROR(MATCH(R14,_xlfn.ANCHORARRAY(F25),0))),Q27&amp;"Por favor no seleccionar los criterios de impacto",R14)</f>
        <v>0</v>
      </c>
      <c r="T14" s="276"/>
      <c r="U14" s="277"/>
      <c r="V14" s="280"/>
      <c r="W14" s="146">
        <v>5</v>
      </c>
      <c r="X14" s="115"/>
      <c r="Y14" s="117" t="str">
        <f t="shared" si="5"/>
        <v/>
      </c>
      <c r="Z14" s="177"/>
      <c r="AA14" s="177"/>
      <c r="AB14" s="178" t="str">
        <f t="shared" si="0"/>
        <v/>
      </c>
      <c r="AC14" s="177"/>
      <c r="AD14" s="177"/>
      <c r="AE14" s="177"/>
      <c r="AF14" s="120" t="str">
        <f t="shared" si="6"/>
        <v/>
      </c>
      <c r="AG14" s="121" t="str">
        <f t="shared" si="1"/>
        <v/>
      </c>
      <c r="AH14" s="119" t="str">
        <f t="shared" si="2"/>
        <v/>
      </c>
      <c r="AI14" s="121" t="str">
        <f t="shared" si="3"/>
        <v/>
      </c>
      <c r="AJ14" s="119" t="str">
        <f t="shared" si="7"/>
        <v/>
      </c>
      <c r="AK14" s="122" t="str">
        <f t="shared" si="4"/>
        <v/>
      </c>
      <c r="AL14" s="123"/>
      <c r="AM14" s="180"/>
      <c r="AN14" s="182"/>
      <c r="AO14" s="182"/>
      <c r="AP14" s="181"/>
      <c r="AQ14" s="354"/>
      <c r="AR14" s="253"/>
      <c r="AS14" s="253"/>
    </row>
    <row r="15" spans="1:276" ht="13.5" customHeight="1" x14ac:dyDescent="0.2">
      <c r="A15" s="251"/>
      <c r="B15" s="247"/>
      <c r="C15" s="253"/>
      <c r="D15" s="247"/>
      <c r="E15" s="357"/>
      <c r="F15" s="292"/>
      <c r="G15" s="253"/>
      <c r="H15" s="354"/>
      <c r="I15" s="253"/>
      <c r="J15" s="253"/>
      <c r="K15" s="253"/>
      <c r="L15" s="253"/>
      <c r="M15" s="253"/>
      <c r="N15" s="253"/>
      <c r="O15" s="275"/>
      <c r="P15" s="276"/>
      <c r="Q15" s="277"/>
      <c r="R15" s="367"/>
      <c r="S15" s="277">
        <f>IF(NOT(ISERROR(MATCH(R15,_xlfn.ANCHORARRAY(F26),0))),Q28&amp;"Por favor no seleccionar los criterios de impacto",R15)</f>
        <v>0</v>
      </c>
      <c r="T15" s="276"/>
      <c r="U15" s="277"/>
      <c r="V15" s="280"/>
      <c r="W15" s="146">
        <v>6</v>
      </c>
      <c r="X15" s="115"/>
      <c r="Y15" s="117" t="str">
        <f t="shared" si="5"/>
        <v/>
      </c>
      <c r="Z15" s="177"/>
      <c r="AA15" s="177"/>
      <c r="AB15" s="178" t="str">
        <f t="shared" si="0"/>
        <v/>
      </c>
      <c r="AC15" s="177"/>
      <c r="AD15" s="177"/>
      <c r="AE15" s="177"/>
      <c r="AF15" s="120" t="str">
        <f t="shared" si="6"/>
        <v/>
      </c>
      <c r="AG15" s="121" t="str">
        <f t="shared" si="1"/>
        <v/>
      </c>
      <c r="AH15" s="119" t="str">
        <f t="shared" si="2"/>
        <v/>
      </c>
      <c r="AI15" s="121" t="str">
        <f t="shared" si="3"/>
        <v/>
      </c>
      <c r="AJ15" s="119" t="str">
        <f t="shared" si="7"/>
        <v/>
      </c>
      <c r="AK15" s="122" t="str">
        <f t="shared" si="4"/>
        <v/>
      </c>
      <c r="AL15" s="123"/>
      <c r="AM15" s="180"/>
      <c r="AN15" s="182"/>
      <c r="AO15" s="182"/>
      <c r="AP15" s="181"/>
      <c r="AQ15" s="354"/>
      <c r="AR15" s="253"/>
      <c r="AS15" s="253"/>
    </row>
    <row r="16" spans="1:276" ht="131.25" customHeight="1" x14ac:dyDescent="0.2">
      <c r="A16" s="251">
        <v>2</v>
      </c>
      <c r="B16" s="246" t="s">
        <v>212</v>
      </c>
      <c r="C16" s="253" t="s">
        <v>85</v>
      </c>
      <c r="D16" s="246" t="s">
        <v>554</v>
      </c>
      <c r="E16" s="355" t="s">
        <v>555</v>
      </c>
      <c r="F16" s="292" t="s">
        <v>556</v>
      </c>
      <c r="G16" s="253" t="s">
        <v>546</v>
      </c>
      <c r="H16" s="354" t="s">
        <v>90</v>
      </c>
      <c r="I16" s="253"/>
      <c r="J16" s="253"/>
      <c r="K16" s="253"/>
      <c r="L16" s="253"/>
      <c r="M16" s="253" t="s">
        <v>193</v>
      </c>
      <c r="N16" s="337"/>
      <c r="O16" s="275">
        <v>365</v>
      </c>
      <c r="P16" s="276" t="str">
        <f>IF(O16&lt;=0,"",IF(O16&lt;=2,"Muy Baja",IF(O16&lt;=24,"Baja",IF(O16&lt;=500,"Media",IF(O16&lt;=5000,"Alta","Muy Alta")))))</f>
        <v>Media</v>
      </c>
      <c r="Q16" s="277">
        <f>IF(P16="","",IF(P16="Muy Baja",0.2,IF(P16="Baja",0.4,IF(P16="Media",0.6,IF(P16="Alta",0.8,IF(P16="Muy Alta",1,))))))</f>
        <v>0.6</v>
      </c>
      <c r="R16" s="367" t="s">
        <v>93</v>
      </c>
      <c r="S16" s="277" t="str">
        <f>IF(NOT(ISERROR(MATCH(R16,'Tabla Impacto'!$B$222:$B$224,0))),'Tabla Impacto'!$F$224&amp;"Por favor no seleccionar los criterios de impacto(Afectación Económica o presupuestal y Pérdida Reputacional)",R16)</f>
        <v xml:space="preserve">     El riesgo afecta la imagen de la entidad con algunos usuarios de relevancia frente al logro de los objetivos</v>
      </c>
      <c r="T16" s="276" t="str">
        <f>IF(OR(S16='Tabla Impacto'!$C$12,S16='Tabla Impacto'!$D$12),"Leve",IF(OR(S16='Tabla Impacto'!$C$13,S16='Tabla Impacto'!$D$13),"Menor",IF(OR(S16='Tabla Impacto'!$C$14,S16='Tabla Impacto'!$D$14),"Moderado",IF(OR(S16='Tabla Impacto'!$C$15,S16='Tabla Impacto'!$D$15),"Mayor",IF(OR(S16='Tabla Impacto'!$C$16,S16='Tabla Impacto'!$D$16),"Catastrófico","")))))</f>
        <v>Moderado</v>
      </c>
      <c r="U16" s="277">
        <f>IF(T16="","",IF(T16="Leve",0.2,IF(T16="Menor",0.4,IF(T16="Moderado",0.6,IF(T16="Mayor",0.8,IF(T16="Catastrófico",1,))))))</f>
        <v>0.6</v>
      </c>
      <c r="V16" s="280" t="str">
        <f>IF(OR(AND(P16="Muy Baja",T16="Leve"),AND(P16="Muy Baja",T16="Menor"),AND(P16="Baja",T16="Leve")),"Bajo",IF(OR(AND(P16="Muy baja",T16="Moderado"),AND(P16="Baja",T16="Menor"),AND(P16="Baja",T16="Moderado"),AND(P16="Media",T16="Leve"),AND(P16="Media",T16="Menor"),AND(P16="Media",T16="Moderado"),AND(P16="Alta",T16="Leve"),AND(P16="Alta",T16="Menor")),"Moderado",IF(OR(AND(P16="Muy Baja",T16="Mayor"),AND(P16="Baja",T16="Mayor"),AND(P16="Media",T16="Mayor"),AND(P16="Alta",T16="Moderado"),AND(P16="Alta",T16="Mayor"),AND(P16="Muy Alta",T16="Leve"),AND(P16="Muy Alta",T16="Menor"),AND(P16="Muy Alta",T16="Moderado"),AND(P16="Muy Alta",T16="Mayor")),"Alto",IF(OR(AND(P16="Muy Baja",T16="Catastrófico"),AND(P16="Baja",T16="Catastrófico"),AND(P16="Media",T16="Catastrófico"),AND(P16="Alta",T16="Catastrófico"),AND(P16="Muy Alta",T16="Catastrófico")),"Extremo",""))))</f>
        <v>Moderado</v>
      </c>
      <c r="W16" s="146">
        <v>1</v>
      </c>
      <c r="X16" s="160" t="s">
        <v>557</v>
      </c>
      <c r="Y16" s="117" t="str">
        <f>IF(OR(Z16="Preventivo",Z16="Detectivo"),"Probabilidad",IF(Z16="Correctivo","Impacto",""))</f>
        <v>Probabilidad</v>
      </c>
      <c r="Z16" s="177" t="s">
        <v>95</v>
      </c>
      <c r="AA16" s="177" t="s">
        <v>96</v>
      </c>
      <c r="AB16" s="178" t="str">
        <f>IF(AND(Z16="Preventivo",AA16="Automático"),"50%",IF(AND(Z16="Preventivo",AA16="Manual"),"40%",IF(AND(Z16="Detectivo",AA16="Automático"),"40%",IF(AND(Z16="Detectivo",AA16="Manual"),"30%",IF(AND(Z16="Correctivo",AA16="Automático"),"35%",IF(AND(Z16="Correctivo",AA16="Manual"),"25%",""))))))</f>
        <v>40%</v>
      </c>
      <c r="AC16" s="177" t="s">
        <v>97</v>
      </c>
      <c r="AD16" s="177" t="s">
        <v>98</v>
      </c>
      <c r="AE16" s="177" t="s">
        <v>99</v>
      </c>
      <c r="AF16" s="120">
        <f>IFERROR(IF(Y16="Probabilidad",(Q16-(+Q16*AB16)),IF(Y16="Impacto",Q16,"")),"")</f>
        <v>0.36</v>
      </c>
      <c r="AG16" s="121" t="str">
        <f>IFERROR(IF(AF16="","",IF(AF16&lt;=0.2,"Muy Baja",IF(AF16&lt;=0.4,"Baja",IF(AF16&lt;=0.6,"Media",IF(AF16&lt;=0.8,"Alta","Muy Alta"))))),"")</f>
        <v>Baja</v>
      </c>
      <c r="AH16" s="119">
        <f>+AF16</f>
        <v>0.36</v>
      </c>
      <c r="AI16" s="121" t="str">
        <f>IFERROR(IF(AJ16="","",IF(AJ16&lt;=0.2,"Leve",IF(AJ16&lt;=0.4,"Menor",IF(AJ16&lt;=0.6,"Moderado",IF(AJ16&lt;=0.8,"Mayor","Catastrófico"))))),"")</f>
        <v>Moderado</v>
      </c>
      <c r="AJ16" s="119">
        <f t="shared" ref="AJ16" si="8">IFERROR(IF(Y16="Impacto",(U16-(+U16*AB16)),IF(Y16="Probabilidad",U16,"")),"")</f>
        <v>0.6</v>
      </c>
      <c r="AK16" s="122" t="str">
        <f>IFERROR(IF(OR(AND(AG16="Muy Baja",AI16="Leve"),AND(AG16="Muy Baja",AI16="Menor"),AND(AG16="Baja",AI16="Leve")),"Bajo",IF(OR(AND(AG16="Muy baja",AI16="Moderado"),AND(AG16="Baja",AI16="Menor"),AND(AG16="Baja",AI16="Moderado"),AND(AG16="Media",AI16="Leve"),AND(AG16="Media",AI16="Menor"),AND(AG16="Media",AI16="Moderado"),AND(AG16="Alta",AI16="Leve"),AND(AG16="Alta",AI16="Menor")),"Moderado",IF(OR(AND(AG16="Muy Baja",AI16="Mayor"),AND(AG16="Baja",AI16="Mayor"),AND(AG16="Media",AI16="Mayor"),AND(AG16="Alta",AI16="Moderado"),AND(AG16="Alta",AI16="Mayor"),AND(AG16="Muy Alta",AI16="Leve"),AND(AG16="Muy Alta",AI16="Menor"),AND(AG16="Muy Alta",AI16="Moderado"),AND(AG16="Muy Alta",AI16="Mayor")),"Alto",IF(OR(AND(AG16="Muy Baja",AI16="Catastrófico"),AND(AG16="Baja",AI16="Catastrófico"),AND(AG16="Media",AI16="Catastrófico"),AND(AG16="Alta",AI16="Catastrófico"),AND(AG16="Muy Alta",AI16="Catastrófico")),"Extremo","")))),"")</f>
        <v>Moderado</v>
      </c>
      <c r="AL16" s="179" t="s">
        <v>110</v>
      </c>
      <c r="AM16" s="180" t="s">
        <v>558</v>
      </c>
      <c r="AN16" s="180" t="s">
        <v>559</v>
      </c>
      <c r="AO16" s="180" t="s">
        <v>560</v>
      </c>
      <c r="AP16" s="181">
        <v>44562</v>
      </c>
      <c r="AQ16" s="354" t="s">
        <v>561</v>
      </c>
      <c r="AR16" s="275"/>
      <c r="AS16" s="275"/>
    </row>
    <row r="17" spans="1:45" ht="131.25" customHeight="1" x14ac:dyDescent="0.2">
      <c r="A17" s="251"/>
      <c r="B17" s="250"/>
      <c r="C17" s="253"/>
      <c r="D17" s="250"/>
      <c r="E17" s="356"/>
      <c r="F17" s="292"/>
      <c r="G17" s="253"/>
      <c r="H17" s="354"/>
      <c r="I17" s="253"/>
      <c r="J17" s="253"/>
      <c r="K17" s="253"/>
      <c r="L17" s="253"/>
      <c r="M17" s="253"/>
      <c r="N17" s="337"/>
      <c r="O17" s="275"/>
      <c r="P17" s="276"/>
      <c r="Q17" s="277"/>
      <c r="R17" s="367"/>
      <c r="S17" s="277">
        <f>IF(NOT(ISERROR(MATCH(R17,_xlfn.ANCHORARRAY(F28),0))),Q30&amp;"Por favor no seleccionar los criterios de impacto",R17)</f>
        <v>0</v>
      </c>
      <c r="T17" s="276"/>
      <c r="U17" s="277"/>
      <c r="V17" s="280"/>
      <c r="W17" s="146">
        <v>2</v>
      </c>
      <c r="X17" s="184" t="s">
        <v>562</v>
      </c>
      <c r="Y17" s="117" t="str">
        <f>IF(OR(Z17="Preventivo",Z17="Detectivo"),"Probabilidad",IF(Z17="Correctivo","Impacto",""))</f>
        <v>Probabilidad</v>
      </c>
      <c r="Z17" s="177" t="s">
        <v>95</v>
      </c>
      <c r="AA17" s="177" t="s">
        <v>96</v>
      </c>
      <c r="AB17" s="178" t="str">
        <f t="shared" ref="AB17" si="9">IF(AND(Z17="Preventivo",AA17="Automático"),"50%",IF(AND(Z17="Preventivo",AA17="Manual"),"40%",IF(AND(Z17="Detectivo",AA17="Automático"),"40%",IF(AND(Z17="Detectivo",AA17="Manual"),"30%",IF(AND(Z17="Correctivo",AA17="Automático"),"35%",IF(AND(Z17="Correctivo",AA17="Manual"),"25%",""))))))</f>
        <v>40%</v>
      </c>
      <c r="AC17" s="177" t="s">
        <v>97</v>
      </c>
      <c r="AD17" s="177" t="s">
        <v>98</v>
      </c>
      <c r="AE17" s="177" t="s">
        <v>99</v>
      </c>
      <c r="AF17" s="120">
        <f>IFERROR(IF(AND(Y16="Probabilidad",Y17="Probabilidad"),(AH16-(+AH16*AB17)),IF(Y17="Probabilidad",(Q16-(+Q16*AB17)),IF(Y17="Impacto",AH16,""))),"")</f>
        <v>0.216</v>
      </c>
      <c r="AG17" s="121" t="str">
        <f t="shared" si="1"/>
        <v>Baja</v>
      </c>
      <c r="AH17" s="119">
        <f t="shared" ref="AH17:AH21" si="10">+AF17</f>
        <v>0.216</v>
      </c>
      <c r="AI17" s="121" t="str">
        <f t="shared" si="3"/>
        <v>Moderado</v>
      </c>
      <c r="AJ17" s="119">
        <f t="shared" ref="AJ17" si="11">IFERROR(IF(AND(Y16="Impacto",Y17="Impacto"),(AJ16-(+AJ16*AB17)),IF(Y17="Impacto",($U$10-(+$U$10*AB17)),IF(Y17="Probabilidad",AJ16,""))),"")</f>
        <v>0.6</v>
      </c>
      <c r="AK17" s="122" t="str">
        <f t="shared" ref="AK17:AK18" si="12">IFERROR(IF(OR(AND(AG17="Muy Baja",AI17="Leve"),AND(AG17="Muy Baja",AI17="Menor"),AND(AG17="Baja",AI17="Leve")),"Bajo",IF(OR(AND(AG17="Muy baja",AI17="Moderado"),AND(AG17="Baja",AI17="Menor"),AND(AG17="Baja",AI17="Moderado"),AND(AG17="Media",AI17="Leve"),AND(AG17="Media",AI17="Menor"),AND(AG17="Media",AI17="Moderado"),AND(AG17="Alta",AI17="Leve"),AND(AG17="Alta",AI17="Menor")),"Moderado",IF(OR(AND(AG17="Muy Baja",AI17="Mayor"),AND(AG17="Baja",AI17="Mayor"),AND(AG17="Media",AI17="Mayor"),AND(AG17="Alta",AI17="Moderado"),AND(AG17="Alta",AI17="Mayor"),AND(AG17="Muy Alta",AI17="Leve"),AND(AG17="Muy Alta",AI17="Menor"),AND(AG17="Muy Alta",AI17="Moderado"),AND(AG17="Muy Alta",AI17="Mayor")),"Alto",IF(OR(AND(AG17="Muy Baja",AI17="Catastrófico"),AND(AG17="Baja",AI17="Catastrófico"),AND(AG17="Media",AI17="Catastrófico"),AND(AG17="Alta",AI17="Catastrófico"),AND(AG17="Muy Alta",AI17="Catastrófico")),"Extremo","")))),"")</f>
        <v>Moderado</v>
      </c>
      <c r="AL17" s="123" t="s">
        <v>110</v>
      </c>
      <c r="AM17" s="180" t="s">
        <v>558</v>
      </c>
      <c r="AN17" s="180" t="s">
        <v>559</v>
      </c>
      <c r="AO17" s="180" t="s">
        <v>563</v>
      </c>
      <c r="AP17" s="181">
        <v>44562</v>
      </c>
      <c r="AQ17" s="354"/>
      <c r="AR17" s="275"/>
      <c r="AS17" s="275"/>
    </row>
    <row r="18" spans="1:45" ht="13.5" customHeight="1" x14ac:dyDescent="0.2">
      <c r="A18" s="251"/>
      <c r="B18" s="250"/>
      <c r="C18" s="253"/>
      <c r="D18" s="250"/>
      <c r="E18" s="356"/>
      <c r="F18" s="292"/>
      <c r="G18" s="253"/>
      <c r="H18" s="354"/>
      <c r="I18" s="253"/>
      <c r="J18" s="253"/>
      <c r="K18" s="253"/>
      <c r="L18" s="253"/>
      <c r="M18" s="253"/>
      <c r="N18" s="337"/>
      <c r="O18" s="275"/>
      <c r="P18" s="276"/>
      <c r="Q18" s="277"/>
      <c r="R18" s="367"/>
      <c r="S18" s="277">
        <f>IF(NOT(ISERROR(MATCH(R18,_xlfn.ANCHORARRAY(F29),0))),Q31&amp;"Por favor no seleccionar los criterios de impacto",R18)</f>
        <v>0</v>
      </c>
      <c r="T18" s="276"/>
      <c r="U18" s="277"/>
      <c r="V18" s="280"/>
      <c r="W18" s="146">
        <v>3</v>
      </c>
      <c r="X18" s="116"/>
      <c r="Y18" s="117" t="str">
        <f>IF(OR(Z18="Preventivo",Z18="Detectivo"),"Probabilidad",IF(Z18="Correctivo","Impacto",""))</f>
        <v/>
      </c>
      <c r="Z18" s="118"/>
      <c r="AA18" s="118"/>
      <c r="AB18" s="119" t="str">
        <f t="shared" ref="AB18:AB21" si="13">IF(AND(Z18="Preventivo",AA18="Automático"),"50%",IF(AND(Z18="Preventivo",AA18="Manual"),"40%",IF(AND(Z18="Detectivo",AA18="Automático"),"40%",IF(AND(Z18="Detectivo",AA18="Manual"),"30%",IF(AND(Z18="Correctivo",AA18="Automático"),"35%",IF(AND(Z18="Correctivo",AA18="Manual"),"25%",""))))))</f>
        <v/>
      </c>
      <c r="AC18" s="118"/>
      <c r="AD18" s="118"/>
      <c r="AE18" s="118"/>
      <c r="AF18" s="120" t="str">
        <f>IFERROR(IF(AND(Y17="Probabilidad",Y18="Probabilidad"),(AH17-(+AH17*AB18)),IF(AND(Y17="Impacto",Y18="Probabilidad"),(AH16-(+AH16*AB18)),IF(Y18="Impacto",AH17,""))),"")</f>
        <v/>
      </c>
      <c r="AG18" s="121" t="str">
        <f t="shared" si="1"/>
        <v/>
      </c>
      <c r="AH18" s="119" t="str">
        <f t="shared" si="10"/>
        <v/>
      </c>
      <c r="AI18" s="121" t="str">
        <f t="shared" si="3"/>
        <v/>
      </c>
      <c r="AJ18" s="119" t="str">
        <f t="shared" ref="AJ18:AJ69" si="14">IFERROR(IF(AND(Y17="Impacto",Y18="Impacto"),(AJ17-(+AJ17*AB18)),IF(AND(Y17="Probabilidad",Y18="Impacto"),(AJ16-(+AJ16*AB18)),IF(Y18="Probabilidad",AJ17,""))),"")</f>
        <v/>
      </c>
      <c r="AK18" s="122" t="str">
        <f t="shared" si="12"/>
        <v/>
      </c>
      <c r="AL18" s="123"/>
      <c r="AM18" s="180"/>
      <c r="AN18" s="182"/>
      <c r="AO18" s="182"/>
      <c r="AP18" s="181"/>
      <c r="AQ18" s="354"/>
      <c r="AR18" s="275"/>
      <c r="AS18" s="275"/>
    </row>
    <row r="19" spans="1:45" ht="13.5" customHeight="1" x14ac:dyDescent="0.2">
      <c r="A19" s="251"/>
      <c r="B19" s="250"/>
      <c r="C19" s="253"/>
      <c r="D19" s="250"/>
      <c r="E19" s="356"/>
      <c r="F19" s="292"/>
      <c r="G19" s="253"/>
      <c r="H19" s="354"/>
      <c r="I19" s="253"/>
      <c r="J19" s="253"/>
      <c r="K19" s="253"/>
      <c r="L19" s="253"/>
      <c r="M19" s="253"/>
      <c r="N19" s="337"/>
      <c r="O19" s="275"/>
      <c r="P19" s="276"/>
      <c r="Q19" s="277"/>
      <c r="R19" s="367"/>
      <c r="S19" s="277">
        <f>IF(NOT(ISERROR(MATCH(R19,_xlfn.ANCHORARRAY(F30),0))),Q32&amp;"Por favor no seleccionar los criterios de impacto",R19)</f>
        <v>0</v>
      </c>
      <c r="T19" s="276"/>
      <c r="U19" s="277"/>
      <c r="V19" s="280"/>
      <c r="W19" s="146">
        <v>4</v>
      </c>
      <c r="X19" s="115"/>
      <c r="Y19" s="117" t="str">
        <f t="shared" ref="Y19:Y27" si="15">IF(OR(Z19="Preventivo",Z19="Detectivo"),"Probabilidad",IF(Z19="Correctivo","Impacto",""))</f>
        <v/>
      </c>
      <c r="Z19" s="118"/>
      <c r="AA19" s="118"/>
      <c r="AB19" s="119" t="str">
        <f t="shared" si="13"/>
        <v/>
      </c>
      <c r="AC19" s="118"/>
      <c r="AD19" s="118"/>
      <c r="AE19" s="118"/>
      <c r="AF19" s="120" t="str">
        <f t="shared" ref="AF19:AF21" si="16">IFERROR(IF(AND(Y18="Probabilidad",Y19="Probabilidad"),(AH18-(+AH18*AB19)),IF(AND(Y18="Impacto",Y19="Probabilidad"),(AH17-(+AH17*AB19)),IF(Y19="Impacto",AH18,""))),"")</f>
        <v/>
      </c>
      <c r="AG19" s="121" t="str">
        <f t="shared" si="1"/>
        <v/>
      </c>
      <c r="AH19" s="119" t="str">
        <f t="shared" si="10"/>
        <v/>
      </c>
      <c r="AI19" s="121" t="str">
        <f t="shared" si="3"/>
        <v/>
      </c>
      <c r="AJ19" s="119" t="str">
        <f t="shared" si="14"/>
        <v/>
      </c>
      <c r="AK19" s="122" t="str">
        <f>IFERROR(IF(OR(AND(AG19="Muy Baja",AI19="Leve"),AND(AG19="Muy Baja",AI19="Menor"),AND(AG19="Baja",AI19="Leve")),"Bajo",IF(OR(AND(AG19="Muy baja",AI19="Moderado"),AND(AG19="Baja",AI19="Menor"),AND(AG19="Baja",AI19="Moderado"),AND(AG19="Media",AI19="Leve"),AND(AG19="Media",AI19="Menor"),AND(AG19="Media",AI19="Moderado"),AND(AG19="Alta",AI19="Leve"),AND(AG19="Alta",AI19="Menor")),"Moderado",IF(OR(AND(AG19="Muy Baja",AI19="Mayor"),AND(AG19="Baja",AI19="Mayor"),AND(AG19="Media",AI19="Mayor"),AND(AG19="Alta",AI19="Moderado"),AND(AG19="Alta",AI19="Mayor"),AND(AG19="Muy Alta",AI19="Leve"),AND(AG19="Muy Alta",AI19="Menor"),AND(AG19="Muy Alta",AI19="Moderado"),AND(AG19="Muy Alta",AI19="Mayor")),"Alto",IF(OR(AND(AG19="Muy Baja",AI19="Catastrófico"),AND(AG19="Baja",AI19="Catastrófico"),AND(AG19="Media",AI19="Catastrófico"),AND(AG19="Alta",AI19="Catastrófico"),AND(AG19="Muy Alta",AI19="Catastrófico")),"Extremo","")))),"")</f>
        <v/>
      </c>
      <c r="AL19" s="123"/>
      <c r="AM19" s="180"/>
      <c r="AN19" s="182"/>
      <c r="AO19" s="182"/>
      <c r="AP19" s="181"/>
      <c r="AQ19" s="354"/>
      <c r="AR19" s="275"/>
      <c r="AS19" s="275"/>
    </row>
    <row r="20" spans="1:45" ht="13.5" customHeight="1" x14ac:dyDescent="0.2">
      <c r="A20" s="251"/>
      <c r="B20" s="250"/>
      <c r="C20" s="253"/>
      <c r="D20" s="250"/>
      <c r="E20" s="356"/>
      <c r="F20" s="292"/>
      <c r="G20" s="253"/>
      <c r="H20" s="354"/>
      <c r="I20" s="253"/>
      <c r="J20" s="253"/>
      <c r="K20" s="253"/>
      <c r="L20" s="253"/>
      <c r="M20" s="253"/>
      <c r="N20" s="337"/>
      <c r="O20" s="275"/>
      <c r="P20" s="276"/>
      <c r="Q20" s="277"/>
      <c r="R20" s="367"/>
      <c r="S20" s="277">
        <f>IF(NOT(ISERROR(MATCH(R20,_xlfn.ANCHORARRAY(F31),0))),Q33&amp;"Por favor no seleccionar los criterios de impacto",R20)</f>
        <v>0</v>
      </c>
      <c r="T20" s="276"/>
      <c r="U20" s="277"/>
      <c r="V20" s="280"/>
      <c r="W20" s="146">
        <v>5</v>
      </c>
      <c r="X20" s="115"/>
      <c r="Y20" s="117" t="str">
        <f t="shared" si="15"/>
        <v/>
      </c>
      <c r="Z20" s="118"/>
      <c r="AA20" s="118"/>
      <c r="AB20" s="119" t="str">
        <f t="shared" si="13"/>
        <v/>
      </c>
      <c r="AC20" s="118"/>
      <c r="AD20" s="118"/>
      <c r="AE20" s="118"/>
      <c r="AF20" s="120" t="str">
        <f t="shared" si="16"/>
        <v/>
      </c>
      <c r="AG20" s="121" t="str">
        <f t="shared" si="1"/>
        <v/>
      </c>
      <c r="AH20" s="119" t="str">
        <f t="shared" si="10"/>
        <v/>
      </c>
      <c r="AI20" s="121" t="str">
        <f t="shared" si="3"/>
        <v/>
      </c>
      <c r="AJ20" s="119" t="str">
        <f t="shared" si="14"/>
        <v/>
      </c>
      <c r="AK20" s="122" t="str">
        <f t="shared" ref="AK20:AK21" si="17">IFERROR(IF(OR(AND(AG20="Muy Baja",AI20="Leve"),AND(AG20="Muy Baja",AI20="Menor"),AND(AG20="Baja",AI20="Leve")),"Bajo",IF(OR(AND(AG20="Muy baja",AI20="Moderado"),AND(AG20="Baja",AI20="Menor"),AND(AG20="Baja",AI20="Moderado"),AND(AG20="Media",AI20="Leve"),AND(AG20="Media",AI20="Menor"),AND(AG20="Media",AI20="Moderado"),AND(AG20="Alta",AI20="Leve"),AND(AG20="Alta",AI20="Menor")),"Moderado",IF(OR(AND(AG20="Muy Baja",AI20="Mayor"),AND(AG20="Baja",AI20="Mayor"),AND(AG20="Media",AI20="Mayor"),AND(AG20="Alta",AI20="Moderado"),AND(AG20="Alta",AI20="Mayor"),AND(AG20="Muy Alta",AI20="Leve"),AND(AG20="Muy Alta",AI20="Menor"),AND(AG20="Muy Alta",AI20="Moderado"),AND(AG20="Muy Alta",AI20="Mayor")),"Alto",IF(OR(AND(AG20="Muy Baja",AI20="Catastrófico"),AND(AG20="Baja",AI20="Catastrófico"),AND(AG20="Media",AI20="Catastrófico"),AND(AG20="Alta",AI20="Catastrófico"),AND(AG20="Muy Alta",AI20="Catastrófico")),"Extremo","")))),"")</f>
        <v/>
      </c>
      <c r="AL20" s="123"/>
      <c r="AM20" s="180"/>
      <c r="AN20" s="182"/>
      <c r="AO20" s="182"/>
      <c r="AP20" s="181"/>
      <c r="AQ20" s="354"/>
      <c r="AR20" s="275"/>
      <c r="AS20" s="275"/>
    </row>
    <row r="21" spans="1:45" ht="13.5" customHeight="1" x14ac:dyDescent="0.2">
      <c r="A21" s="251"/>
      <c r="B21" s="247"/>
      <c r="C21" s="253"/>
      <c r="D21" s="247"/>
      <c r="E21" s="357"/>
      <c r="F21" s="292"/>
      <c r="G21" s="253"/>
      <c r="H21" s="354"/>
      <c r="I21" s="253"/>
      <c r="J21" s="253"/>
      <c r="K21" s="253"/>
      <c r="L21" s="253"/>
      <c r="M21" s="253"/>
      <c r="N21" s="337"/>
      <c r="O21" s="275"/>
      <c r="P21" s="276"/>
      <c r="Q21" s="277"/>
      <c r="R21" s="367"/>
      <c r="S21" s="277">
        <f>IF(NOT(ISERROR(MATCH(R21,_xlfn.ANCHORARRAY(F32),0))),Q34&amp;"Por favor no seleccionar los criterios de impacto",R21)</f>
        <v>0</v>
      </c>
      <c r="T21" s="276"/>
      <c r="U21" s="277"/>
      <c r="V21" s="280"/>
      <c r="W21" s="146">
        <v>6</v>
      </c>
      <c r="X21" s="115"/>
      <c r="Y21" s="117" t="str">
        <f t="shared" si="15"/>
        <v/>
      </c>
      <c r="Z21" s="118"/>
      <c r="AA21" s="118"/>
      <c r="AB21" s="119" t="str">
        <f t="shared" si="13"/>
        <v/>
      </c>
      <c r="AC21" s="118"/>
      <c r="AD21" s="118"/>
      <c r="AE21" s="118"/>
      <c r="AF21" s="120" t="str">
        <f t="shared" si="16"/>
        <v/>
      </c>
      <c r="AG21" s="121" t="str">
        <f t="shared" si="1"/>
        <v/>
      </c>
      <c r="AH21" s="119" t="str">
        <f t="shared" si="10"/>
        <v/>
      </c>
      <c r="AI21" s="121" t="str">
        <f t="shared" si="3"/>
        <v/>
      </c>
      <c r="AJ21" s="119" t="str">
        <f t="shared" si="14"/>
        <v/>
      </c>
      <c r="AK21" s="122" t="str">
        <f t="shared" si="17"/>
        <v/>
      </c>
      <c r="AL21" s="123"/>
      <c r="AM21" s="180"/>
      <c r="AN21" s="182"/>
      <c r="AO21" s="182"/>
      <c r="AP21" s="181"/>
      <c r="AQ21" s="354"/>
      <c r="AR21" s="275"/>
      <c r="AS21" s="275"/>
    </row>
    <row r="22" spans="1:45" ht="135" customHeight="1" x14ac:dyDescent="0.2">
      <c r="A22" s="251">
        <v>3</v>
      </c>
      <c r="B22" s="253" t="s">
        <v>328</v>
      </c>
      <c r="C22" s="253" t="s">
        <v>128</v>
      </c>
      <c r="D22" s="253" t="s">
        <v>564</v>
      </c>
      <c r="E22" s="253" t="s">
        <v>565</v>
      </c>
      <c r="F22" s="253" t="s">
        <v>566</v>
      </c>
      <c r="G22" s="253" t="s">
        <v>546</v>
      </c>
      <c r="H22" s="253" t="s">
        <v>567</v>
      </c>
      <c r="I22" s="253"/>
      <c r="J22" s="253"/>
      <c r="K22" s="253"/>
      <c r="L22" s="253"/>
      <c r="M22" s="253" t="s">
        <v>142</v>
      </c>
      <c r="N22" s="253" t="s">
        <v>92</v>
      </c>
      <c r="O22" s="255">
        <v>630</v>
      </c>
      <c r="P22" s="271" t="str">
        <f>IF(O22&lt;=0,"",IF(O22&lt;=2,"Muy Baja",IF(O22&lt;=24,"Baja",IF(O22&lt;=500,"Media",IF(O22&lt;=5000,"Alta","Muy Alta")))))</f>
        <v>Alta</v>
      </c>
      <c r="Q22" s="265">
        <f>IF(P22="","",IF(P22="Muy Baja",0.2,IF(P22="Baja",0.4,IF(P22="Media",0.6,IF(P22="Alta",0.8,IF(P22="Muy Alta",1,))))))</f>
        <v>0.8</v>
      </c>
      <c r="R22" s="274" t="s">
        <v>93</v>
      </c>
      <c r="S22" s="277" t="str">
        <f>IF(NOT(ISERROR(MATCH(R22,'[6]Tabla Impacto'!$B$222:$B$224,0))),'[6]Tabla Impacto'!$F$224&amp;"Por favor no seleccionar los criterios de impacto(Afectación Económica o presupuestal y Pérdida Reputacional)",R22)</f>
        <v xml:space="preserve">     El riesgo afecta la imagen de la entidad con algunos usuarios de relevancia frente al logro de los objetivos</v>
      </c>
      <c r="T22" s="276" t="str">
        <f>IF(OR(S22='[6]Tabla Impacto'!$C$12,S22='[6]Tabla Impacto'!$D$12),"Leve",IF(OR(S22='[6]Tabla Impacto'!$C$13,S22='[6]Tabla Impacto'!$D$13),"Menor",IF(OR(S22='[6]Tabla Impacto'!$C$14,S22='[6]Tabla Impacto'!$D$14),"Moderado",IF(OR(S22='[6]Tabla Impacto'!$C$15,S22='[6]Tabla Impacto'!$D$15),"Mayor",IF(OR(S22='[6]Tabla Impacto'!$C$16,S22='[6]Tabla Impacto'!$D$16),"Catastrófico","")))))</f>
        <v>Moderado</v>
      </c>
      <c r="U22" s="277">
        <f>IF(T22="","",IF(T22="Leve",0.2,IF(T22="Menor",0.4,IF(T22="Moderado",0.6,IF(T22="Mayor",0.8,IF(T22="Catastrófico",1,))))))</f>
        <v>0.6</v>
      </c>
      <c r="V22" s="280" t="str">
        <f>IF(OR(AND(P22="Muy Baja",T22="Leve"),AND(P22="Muy Baja",T22="Menor"),AND(P22="Baja",T22="Leve")),"Bajo",IF(OR(AND(P22="Muy baja",T22="Moderado"),AND(P22="Baja",T22="Menor"),AND(P22="Baja",T22="Moderado"),AND(P22="Media",T22="Leve"),AND(P22="Media",T22="Menor"),AND(P22="Media",T22="Moderado"),AND(P22="Alta",T22="Leve"),AND(P22="Alta",T22="Menor")),"Moderado",IF(OR(AND(P22="Muy Baja",T22="Mayor"),AND(P22="Baja",T22="Mayor"),AND(P22="Media",T22="Mayor"),AND(P22="Alta",T22="Moderado"),AND(P22="Alta",T22="Mayor"),AND(P22="Muy Alta",T22="Leve"),AND(P22="Muy Alta",T22="Menor"),AND(P22="Muy Alta",T22="Moderado"),AND(P22="Muy Alta",T22="Mayor")),"Alto",IF(OR(AND(P22="Muy Baja",T22="Catastrófico"),AND(P22="Baja",T22="Catastrófico"),AND(P22="Media",T22="Catastrófico"),AND(P22="Alta",T22="Catastrófico"),AND(P22="Muy Alta",T22="Catastrófico")),"Extremo",""))))</f>
        <v>Alto</v>
      </c>
      <c r="W22" s="146">
        <v>1</v>
      </c>
      <c r="X22" s="208" t="s">
        <v>568</v>
      </c>
      <c r="Y22" s="117" t="str">
        <f t="shared" si="15"/>
        <v>Probabilidad</v>
      </c>
      <c r="Z22" s="118" t="s">
        <v>95</v>
      </c>
      <c r="AA22" s="118" t="s">
        <v>96</v>
      </c>
      <c r="AB22" s="119" t="str">
        <f>IF(AND(Z22="Preventivo",AA22="Automático"),"50%",IF(AND(Z22="Preventivo",AA22="Manual"),"40%",IF(AND(Z22="Detectivo",AA22="Automático"),"40%",IF(AND(Z22="Detectivo",AA22="Manual"),"30%",IF(AND(Z22="Correctivo",AA22="Automático"),"35%",IF(AND(Z22="Correctivo",AA22="Manual"),"25%",""))))))</f>
        <v>40%</v>
      </c>
      <c r="AC22" s="118" t="s">
        <v>97</v>
      </c>
      <c r="AD22" s="118" t="s">
        <v>98</v>
      </c>
      <c r="AE22" s="118" t="s">
        <v>99</v>
      </c>
      <c r="AF22" s="120">
        <f>IFERROR(IF(Y22="Probabilidad",(Q22-(+Q22*AB22)),IF(Y22="Impacto",Q22,"")),"")</f>
        <v>0.48</v>
      </c>
      <c r="AG22" s="121" t="str">
        <f>IFERROR(IF(AF22="","",IF(AF22&lt;=0.2,"Muy Baja",IF(AF22&lt;=0.4,"Baja",IF(AF22&lt;=0.6,"Media",IF(AF22&lt;=0.8,"Alta","Muy Alta"))))),"")</f>
        <v>Media</v>
      </c>
      <c r="AH22" s="119">
        <f>+AF22</f>
        <v>0.48</v>
      </c>
      <c r="AI22" s="121" t="str">
        <f>IFERROR(IF(AJ22="","",IF(AJ22&lt;=0.2,"Leve",IF(AJ22&lt;=0.4,"Menor",IF(AJ22&lt;=0.6,"Moderado",IF(AJ22&lt;=0.8,"Mayor","Catastrófico"))))),"")</f>
        <v>Moderado</v>
      </c>
      <c r="AJ22" s="119">
        <f>IFERROR(IF(Y22="Impacto",(U22-(+U22*AB22)),IF(Y22="Probabilidad",U22,"")),"")</f>
        <v>0.6</v>
      </c>
      <c r="AK22" s="122" t="str">
        <f>IFERROR(IF(OR(AND(AG22="Muy Baja",AI22="Leve"),AND(AG22="Muy Baja",AI22="Menor"),AND(AG22="Baja",AI22="Leve")),"Bajo",IF(OR(AND(AG22="Muy baja",AI22="Moderado"),AND(AG22="Baja",AI22="Menor"),AND(AG22="Baja",AI22="Moderado"),AND(AG22="Media",AI22="Leve"),AND(AG22="Media",AI22="Menor"),AND(AG22="Media",AI22="Moderado"),AND(AG22="Alta",AI22="Leve"),AND(AG22="Alta",AI22="Menor")),"Moderado",IF(OR(AND(AG22="Muy Baja",AI22="Mayor"),AND(AG22="Baja",AI22="Mayor"),AND(AG22="Media",AI22="Mayor"),AND(AG22="Alta",AI22="Moderado"),AND(AG22="Alta",AI22="Mayor"),AND(AG22="Muy Alta",AI22="Leve"),AND(AG22="Muy Alta",AI22="Menor"),AND(AG22="Muy Alta",AI22="Moderado"),AND(AG22="Muy Alta",AI22="Mayor")),"Alto",IF(OR(AND(AG22="Muy Baja",AI22="Catastrófico"),AND(AG22="Baja",AI22="Catastrófico"),AND(AG22="Media",AI22="Catastrófico"),AND(AG22="Alta",AI22="Catastrófico"),AND(AG22="Muy Alta",AI22="Catastrófico")),"Extremo","")))),"")</f>
        <v>Moderado</v>
      </c>
      <c r="AL22" s="123" t="s">
        <v>110</v>
      </c>
      <c r="AM22" s="114" t="s">
        <v>569</v>
      </c>
      <c r="AN22" s="170" t="s">
        <v>334</v>
      </c>
      <c r="AO22" s="170" t="s">
        <v>570</v>
      </c>
      <c r="AP22" s="209">
        <v>44926</v>
      </c>
      <c r="AQ22" s="353" t="s">
        <v>336</v>
      </c>
      <c r="AR22" s="353" t="s">
        <v>337</v>
      </c>
      <c r="AS22" s="353" t="s">
        <v>338</v>
      </c>
    </row>
    <row r="23" spans="1:45" ht="135" customHeight="1" x14ac:dyDescent="0.2">
      <c r="A23" s="251"/>
      <c r="B23" s="253"/>
      <c r="C23" s="253"/>
      <c r="D23" s="253"/>
      <c r="E23" s="253"/>
      <c r="F23" s="253"/>
      <c r="G23" s="253"/>
      <c r="H23" s="253"/>
      <c r="I23" s="253"/>
      <c r="J23" s="253"/>
      <c r="K23" s="253"/>
      <c r="L23" s="253"/>
      <c r="M23" s="253"/>
      <c r="N23" s="253"/>
      <c r="O23" s="256"/>
      <c r="P23" s="272"/>
      <c r="Q23" s="266"/>
      <c r="R23" s="274"/>
      <c r="S23" s="277">
        <f>IF(NOT(ISERROR(MATCH(R23,_xlfn.ANCHORARRAY(H34),0))),Q36&amp;"Por favor no seleccionar los criterios de impacto",R23)</f>
        <v>0</v>
      </c>
      <c r="T23" s="276"/>
      <c r="U23" s="277"/>
      <c r="V23" s="280"/>
      <c r="W23" s="146">
        <v>2</v>
      </c>
      <c r="X23" s="127" t="s">
        <v>571</v>
      </c>
      <c r="Y23" s="117" t="str">
        <f t="shared" si="15"/>
        <v>Probabilidad</v>
      </c>
      <c r="Z23" s="118" t="s">
        <v>95</v>
      </c>
      <c r="AA23" s="118" t="s">
        <v>96</v>
      </c>
      <c r="AB23" s="119" t="str">
        <f t="shared" ref="AB23:AB27" si="18">IF(AND(Z23="Preventivo",AA23="Automático"),"50%",IF(AND(Z23="Preventivo",AA23="Manual"),"40%",IF(AND(Z23="Detectivo",AA23="Automático"),"40%",IF(AND(Z23="Detectivo",AA23="Manual"),"30%",IF(AND(Z23="Correctivo",AA23="Automático"),"35%",IF(AND(Z23="Correctivo",AA23="Manual"),"25%",""))))))</f>
        <v>40%</v>
      </c>
      <c r="AC23" s="118" t="s">
        <v>97</v>
      </c>
      <c r="AD23" s="118" t="s">
        <v>366</v>
      </c>
      <c r="AE23" s="118" t="s">
        <v>99</v>
      </c>
      <c r="AF23" s="120">
        <f>IFERROR(IF(AND(Y22="Probabilidad",Y23="Probabilidad"),(AH22-(+AH22*AB23)),IF(Y23="Probabilidad",(Q22-(+Q22*AB23)),IF(Y23="Impacto",AH22,""))),"")</f>
        <v>0.28799999999999998</v>
      </c>
      <c r="AG23" s="121" t="str">
        <f t="shared" ref="AG23:AG27" si="19">IFERROR(IF(AF23="","",IF(AF23&lt;=0.2,"Muy Baja",IF(AF23&lt;=0.4,"Baja",IF(AF23&lt;=0.6,"Media",IF(AF23&lt;=0.8,"Alta","Muy Alta"))))),"")</f>
        <v>Baja</v>
      </c>
      <c r="AH23" s="119">
        <f t="shared" ref="AH23:AH27" si="20">+AF23</f>
        <v>0.28799999999999998</v>
      </c>
      <c r="AI23" s="121" t="str">
        <f t="shared" ref="AI23:AI27" si="21">IFERROR(IF(AJ23="","",IF(AJ23&lt;=0.2,"Leve",IF(AJ23&lt;=0.4,"Menor",IF(AJ23&lt;=0.6,"Moderado",IF(AJ23&lt;=0.8,"Mayor","Catastrófico"))))),"")</f>
        <v>Moderado</v>
      </c>
      <c r="AJ23" s="119">
        <f>IFERROR(IF(AND(Y22="Impacto",Y23="Impacto"),(AJ22-(+AJ22*AB23)),IF(Y23="Impacto",($R$13-(+$R$13*AB23)),IF(Y23="Probabilidad",AJ22,""))),"")</f>
        <v>0.6</v>
      </c>
      <c r="AK23" s="122" t="str">
        <f t="shared" ref="AK23:AK27" si="22">IFERROR(IF(OR(AND(AG23="Muy Baja",AI23="Leve"),AND(AG23="Muy Baja",AI23="Menor"),AND(AG23="Baja",AI23="Leve")),"Bajo",IF(OR(AND(AG23="Muy baja",AI23="Moderado"),AND(AG23="Baja",AI23="Menor"),AND(AG23="Baja",AI23="Moderado"),AND(AG23="Media",AI23="Leve"),AND(AG23="Media",AI23="Menor"),AND(AG23="Media",AI23="Moderado"),AND(AG23="Alta",AI23="Leve"),AND(AG23="Alta",AI23="Menor")),"Moderado",IF(OR(AND(AG23="Muy Baja",AI23="Mayor"),AND(AG23="Baja",AI23="Mayor"),AND(AG23="Media",AI23="Mayor"),AND(AG23="Alta",AI23="Moderado"),AND(AG23="Alta",AI23="Mayor"),AND(AG23="Muy Alta",AI23="Leve"),AND(AG23="Muy Alta",AI23="Menor"),AND(AG23="Muy Alta",AI23="Moderado"),AND(AG23="Muy Alta",AI23="Mayor")),"Alto",IF(OR(AND(AG23="Muy Baja",AI23="Catastrófico"),AND(AG23="Baja",AI23="Catastrófico"),AND(AG23="Media",AI23="Catastrófico"),AND(AG23="Alta",AI23="Catastrófico"),AND(AG23="Muy Alta",AI23="Catastrófico")),"Extremo","")))),"")</f>
        <v>Moderado</v>
      </c>
      <c r="AL23" s="123" t="s">
        <v>110</v>
      </c>
      <c r="AM23" s="114"/>
      <c r="AN23" s="124"/>
      <c r="AO23" s="114"/>
      <c r="AP23" s="125"/>
      <c r="AQ23" s="250"/>
      <c r="AR23" s="250"/>
      <c r="AS23" s="250"/>
    </row>
    <row r="24" spans="1:45" ht="37.5" customHeight="1" x14ac:dyDescent="0.2">
      <c r="A24" s="251"/>
      <c r="B24" s="253"/>
      <c r="C24" s="253"/>
      <c r="D24" s="253"/>
      <c r="E24" s="253"/>
      <c r="F24" s="253"/>
      <c r="G24" s="253"/>
      <c r="H24" s="253"/>
      <c r="I24" s="253"/>
      <c r="J24" s="253"/>
      <c r="K24" s="253"/>
      <c r="L24" s="253"/>
      <c r="M24" s="253"/>
      <c r="N24" s="253"/>
      <c r="O24" s="256"/>
      <c r="P24" s="272"/>
      <c r="Q24" s="266"/>
      <c r="R24" s="274"/>
      <c r="S24" s="277">
        <f>IF(NOT(ISERROR(MATCH(R24,_xlfn.ANCHORARRAY(H35),0))),Q37&amp;"Por favor no seleccionar los criterios de impacto",R24)</f>
        <v>0</v>
      </c>
      <c r="T24" s="276"/>
      <c r="U24" s="277"/>
      <c r="V24" s="280"/>
      <c r="W24" s="146">
        <v>3</v>
      </c>
      <c r="X24" s="116"/>
      <c r="Y24" s="117" t="str">
        <f t="shared" si="15"/>
        <v/>
      </c>
      <c r="Z24" s="118"/>
      <c r="AA24" s="118"/>
      <c r="AB24" s="119" t="str">
        <f t="shared" si="18"/>
        <v/>
      </c>
      <c r="AC24" s="118"/>
      <c r="AD24" s="118"/>
      <c r="AE24" s="118"/>
      <c r="AF24" s="120" t="str">
        <f>IFERROR(IF(AND(Y23="Probabilidad",Y24="Probabilidad"),(AH23-(+AH23*AB24)),IF(AND(Y23="Impacto",Y24="Probabilidad"),(AH22-(+AH22*AB24)),IF(Y24="Impacto",AH23,""))),"")</f>
        <v/>
      </c>
      <c r="AG24" s="121" t="str">
        <f t="shared" si="19"/>
        <v/>
      </c>
      <c r="AH24" s="119" t="str">
        <f t="shared" si="20"/>
        <v/>
      </c>
      <c r="AI24" s="121" t="str">
        <f t="shared" si="21"/>
        <v/>
      </c>
      <c r="AJ24" s="119" t="str">
        <f>IFERROR(IF(AND(Y23="Impacto",Y24="Impacto"),(AJ23-(+AJ23*AB24)),IF(AND(Y23="Probabilidad",Y24="Impacto"),(AJ22-(+AJ22*AB24)),IF(Y24="Probabilidad",AJ23,""))),"")</f>
        <v/>
      </c>
      <c r="AK24" s="122" t="str">
        <f t="shared" si="22"/>
        <v/>
      </c>
      <c r="AL24" s="123"/>
      <c r="AM24" s="114"/>
      <c r="AN24" s="124"/>
      <c r="AO24" s="124"/>
      <c r="AP24" s="125"/>
      <c r="AQ24" s="250"/>
      <c r="AR24" s="250"/>
      <c r="AS24" s="250"/>
    </row>
    <row r="25" spans="1:45" ht="37.5" customHeight="1" x14ac:dyDescent="0.2">
      <c r="A25" s="251"/>
      <c r="B25" s="253"/>
      <c r="C25" s="253"/>
      <c r="D25" s="253"/>
      <c r="E25" s="253"/>
      <c r="F25" s="253"/>
      <c r="G25" s="253"/>
      <c r="H25" s="253"/>
      <c r="I25" s="253"/>
      <c r="J25" s="253"/>
      <c r="K25" s="253"/>
      <c r="L25" s="253"/>
      <c r="M25" s="253"/>
      <c r="N25" s="253"/>
      <c r="O25" s="256"/>
      <c r="P25" s="272"/>
      <c r="Q25" s="266"/>
      <c r="R25" s="274"/>
      <c r="S25" s="277">
        <f>IF(NOT(ISERROR(MATCH(R25,_xlfn.ANCHORARRAY(H36),0))),Q38&amp;"Por favor no seleccionar los criterios de impacto",R25)</f>
        <v>0</v>
      </c>
      <c r="T25" s="276"/>
      <c r="U25" s="277"/>
      <c r="V25" s="280"/>
      <c r="W25" s="146">
        <v>4</v>
      </c>
      <c r="X25" s="115"/>
      <c r="Y25" s="117" t="str">
        <f t="shared" si="15"/>
        <v/>
      </c>
      <c r="Z25" s="118"/>
      <c r="AA25" s="118"/>
      <c r="AB25" s="119" t="str">
        <f t="shared" si="18"/>
        <v/>
      </c>
      <c r="AC25" s="118"/>
      <c r="AD25" s="118"/>
      <c r="AE25" s="118"/>
      <c r="AF25" s="120" t="str">
        <f t="shared" ref="AF25:AF27" si="23">IFERROR(IF(AND(Y24="Probabilidad",Y25="Probabilidad"),(AH24-(+AH24*AB25)),IF(AND(Y24="Impacto",Y25="Probabilidad"),(AH23-(+AH23*AB25)),IF(Y25="Impacto",AH24,""))),"")</f>
        <v/>
      </c>
      <c r="AG25" s="121" t="str">
        <f t="shared" si="19"/>
        <v/>
      </c>
      <c r="AH25" s="119" t="str">
        <f t="shared" si="20"/>
        <v/>
      </c>
      <c r="AI25" s="121" t="str">
        <f t="shared" si="21"/>
        <v/>
      </c>
      <c r="AJ25" s="119" t="str">
        <f t="shared" ref="AJ25:AJ27" si="24">IFERROR(IF(AND(Y24="Impacto",Y25="Impacto"),(AJ24-(+AJ24*AB25)),IF(AND(Y24="Probabilidad",Y25="Impacto"),(AJ23-(+AJ23*AB25)),IF(Y25="Probabilidad",AJ24,""))),"")</f>
        <v/>
      </c>
      <c r="AK25" s="122" t="str">
        <f>IFERROR(IF(OR(AND(AG25="Muy Baja",AI25="Leve"),AND(AG25="Muy Baja",AI25="Menor"),AND(AG25="Baja",AI25="Leve")),"Bajo",IF(OR(AND(AG25="Muy baja",AI25="Moderado"),AND(AG25="Baja",AI25="Menor"),AND(AG25="Baja",AI25="Moderado"),AND(AG25="Media",AI25="Leve"),AND(AG25="Media",AI25="Menor"),AND(AG25="Media",AI25="Moderado"),AND(AG25="Alta",AI25="Leve"),AND(AG25="Alta",AI25="Menor")),"Moderado",IF(OR(AND(AG25="Muy Baja",AI25="Mayor"),AND(AG25="Baja",AI25="Mayor"),AND(AG25="Media",AI25="Mayor"),AND(AG25="Alta",AI25="Moderado"),AND(AG25="Alta",AI25="Mayor"),AND(AG25="Muy Alta",AI25="Leve"),AND(AG25="Muy Alta",AI25="Menor"),AND(AG25="Muy Alta",AI25="Moderado"),AND(AG25="Muy Alta",AI25="Mayor")),"Alto",IF(OR(AND(AG25="Muy Baja",AI25="Catastrófico"),AND(AG25="Baja",AI25="Catastrófico"),AND(AG25="Media",AI25="Catastrófico"),AND(AG25="Alta",AI25="Catastrófico"),AND(AG25="Muy Alta",AI25="Catastrófico")),"Extremo","")))),"")</f>
        <v/>
      </c>
      <c r="AL25" s="123"/>
      <c r="AM25" s="114"/>
      <c r="AN25" s="124"/>
      <c r="AO25" s="124"/>
      <c r="AP25" s="125"/>
      <c r="AQ25" s="250"/>
      <c r="AR25" s="250"/>
      <c r="AS25" s="250"/>
    </row>
    <row r="26" spans="1:45" ht="37.5" customHeight="1" x14ac:dyDescent="0.2">
      <c r="A26" s="251"/>
      <c r="B26" s="253"/>
      <c r="C26" s="253"/>
      <c r="D26" s="253"/>
      <c r="E26" s="253"/>
      <c r="F26" s="253"/>
      <c r="G26" s="253"/>
      <c r="H26" s="253"/>
      <c r="I26" s="253"/>
      <c r="J26" s="253"/>
      <c r="K26" s="253"/>
      <c r="L26" s="253"/>
      <c r="M26" s="253"/>
      <c r="N26" s="253"/>
      <c r="O26" s="256"/>
      <c r="P26" s="272"/>
      <c r="Q26" s="266"/>
      <c r="R26" s="274"/>
      <c r="S26" s="277">
        <f>IF(NOT(ISERROR(MATCH(R26,_xlfn.ANCHORARRAY(H37),0))),Q39&amp;"Por favor no seleccionar los criterios de impacto",R26)</f>
        <v>0</v>
      </c>
      <c r="T26" s="276"/>
      <c r="U26" s="277"/>
      <c r="V26" s="280"/>
      <c r="W26" s="146">
        <v>5</v>
      </c>
      <c r="X26" s="115"/>
      <c r="Y26" s="117" t="str">
        <f t="shared" si="15"/>
        <v/>
      </c>
      <c r="Z26" s="118"/>
      <c r="AA26" s="118"/>
      <c r="AB26" s="119" t="str">
        <f t="shared" si="18"/>
        <v/>
      </c>
      <c r="AC26" s="118"/>
      <c r="AD26" s="118"/>
      <c r="AE26" s="118"/>
      <c r="AF26" s="120" t="str">
        <f t="shared" si="23"/>
        <v/>
      </c>
      <c r="AG26" s="121" t="str">
        <f t="shared" si="19"/>
        <v/>
      </c>
      <c r="AH26" s="119" t="str">
        <f t="shared" si="20"/>
        <v/>
      </c>
      <c r="AI26" s="121" t="str">
        <f t="shared" si="21"/>
        <v/>
      </c>
      <c r="AJ26" s="119" t="str">
        <f t="shared" si="24"/>
        <v/>
      </c>
      <c r="AK26" s="122" t="str">
        <f t="shared" si="22"/>
        <v/>
      </c>
      <c r="AL26" s="123"/>
      <c r="AM26" s="114"/>
      <c r="AN26" s="124"/>
      <c r="AO26" s="124"/>
      <c r="AP26" s="125"/>
      <c r="AQ26" s="250"/>
      <c r="AR26" s="250"/>
      <c r="AS26" s="250"/>
    </row>
    <row r="27" spans="1:45" ht="37.5" customHeight="1" x14ac:dyDescent="0.2">
      <c r="A27" s="251"/>
      <c r="B27" s="253"/>
      <c r="C27" s="253"/>
      <c r="D27" s="253"/>
      <c r="E27" s="253"/>
      <c r="F27" s="253"/>
      <c r="G27" s="253"/>
      <c r="H27" s="253"/>
      <c r="I27" s="253"/>
      <c r="J27" s="253"/>
      <c r="K27" s="253"/>
      <c r="L27" s="253"/>
      <c r="M27" s="253"/>
      <c r="N27" s="253"/>
      <c r="O27" s="257"/>
      <c r="P27" s="273"/>
      <c r="Q27" s="267"/>
      <c r="R27" s="274"/>
      <c r="S27" s="277">
        <f>IF(NOT(ISERROR(MATCH(R27,_xlfn.ANCHORARRAY(H38),0))),Q40&amp;"Por favor no seleccionar los criterios de impacto",R27)</f>
        <v>0</v>
      </c>
      <c r="T27" s="276"/>
      <c r="U27" s="277"/>
      <c r="V27" s="280"/>
      <c r="W27" s="146">
        <v>6</v>
      </c>
      <c r="X27" s="115"/>
      <c r="Y27" s="117" t="str">
        <f t="shared" si="15"/>
        <v/>
      </c>
      <c r="Z27" s="118"/>
      <c r="AA27" s="118"/>
      <c r="AB27" s="119" t="str">
        <f t="shared" si="18"/>
        <v/>
      </c>
      <c r="AC27" s="118"/>
      <c r="AD27" s="118"/>
      <c r="AE27" s="118"/>
      <c r="AF27" s="120" t="str">
        <f t="shared" si="23"/>
        <v/>
      </c>
      <c r="AG27" s="121" t="str">
        <f t="shared" si="19"/>
        <v/>
      </c>
      <c r="AH27" s="119" t="str">
        <f t="shared" si="20"/>
        <v/>
      </c>
      <c r="AI27" s="121" t="str">
        <f t="shared" si="21"/>
        <v/>
      </c>
      <c r="AJ27" s="119" t="str">
        <f t="shared" si="24"/>
        <v/>
      </c>
      <c r="AK27" s="122" t="str">
        <f t="shared" si="22"/>
        <v/>
      </c>
      <c r="AL27" s="123"/>
      <c r="AM27" s="114"/>
      <c r="AN27" s="124"/>
      <c r="AO27" s="124"/>
      <c r="AP27" s="125"/>
      <c r="AQ27" s="247"/>
      <c r="AR27" s="247"/>
      <c r="AS27" s="247"/>
    </row>
    <row r="28" spans="1:45" ht="119.45" customHeight="1" x14ac:dyDescent="0.2">
      <c r="A28" s="251">
        <v>4</v>
      </c>
      <c r="B28" s="253" t="s">
        <v>353</v>
      </c>
      <c r="C28" s="253" t="s">
        <v>128</v>
      </c>
      <c r="D28" s="246" t="s">
        <v>572</v>
      </c>
      <c r="E28" s="246" t="s">
        <v>573</v>
      </c>
      <c r="F28" s="246" t="s">
        <v>574</v>
      </c>
      <c r="G28" s="253" t="s">
        <v>546</v>
      </c>
      <c r="H28" s="253" t="s">
        <v>575</v>
      </c>
      <c r="I28" s="253"/>
      <c r="J28" s="253"/>
      <c r="K28" s="253"/>
      <c r="L28" s="253"/>
      <c r="M28" s="253" t="s">
        <v>357</v>
      </c>
      <c r="N28" s="253" t="s">
        <v>234</v>
      </c>
      <c r="O28" s="275">
        <v>5000</v>
      </c>
      <c r="P28" s="276" t="str">
        <f>IF(O28&lt;=0,"",IF(O28&lt;=2,"Muy Baja",IF(O28&lt;=24,"Baja",IF(O28&lt;=500,"Media",IF(O28&lt;=5000,"Alta","Muy Alta")))))</f>
        <v>Alta</v>
      </c>
      <c r="Q28" s="277">
        <f>IF(P28="","",IF(P28="Muy Baja",0.2,IF(P28="Baja",0.4,IF(P28="Media",0.6,IF(P28="Alta",0.8,IF(P28="Muy Alta",1,))))))</f>
        <v>0.8</v>
      </c>
      <c r="R28" s="274" t="s">
        <v>576</v>
      </c>
      <c r="S28" s="277" t="str">
        <f>IF(NOT(ISERROR(MATCH(R28,'[7]Tabla Impacto'!$B$222:$B$224,0))),'[7]Tabla Impacto'!$F$224&amp;"Por favor no seleccionar los criterios de impacto(Afectación Económica o presupuestal y Pérdida Reputacional)",R28)</f>
        <v xml:space="preserve">     El riesgo afecta la imagen de  la entidad con efecto publicitario sostenido a nivel de sector administrativo, nivel departamental o municipal</v>
      </c>
      <c r="T28" s="276" t="str">
        <f>IF(OR(S28='[7]Tabla Impacto'!$C$12,S28='[7]Tabla Impacto'!$D$12),"Leve",IF(OR(S28='[7]Tabla Impacto'!$C$13,S28='[7]Tabla Impacto'!$D$13),"Menor",IF(OR(S28='[7]Tabla Impacto'!$C$14,S28='[7]Tabla Impacto'!$D$14),"Moderado",IF(OR(S28='[7]Tabla Impacto'!$C$15,S28='[7]Tabla Impacto'!$D$15),"Mayor",IF(OR(S28='[7]Tabla Impacto'!$C$16,S28='[7]Tabla Impacto'!$D$16),"Catastrófico","")))))</f>
        <v/>
      </c>
      <c r="U28" s="277" t="str">
        <f>IF(T28="","",IF(T28="Leve",0.2,IF(T28="Menor",0.4,IF(T28="Moderado",0.6,IF(T28="Mayor",0.8,IF(T28="Catastrófico",1,))))))</f>
        <v/>
      </c>
      <c r="V28" s="280" t="str">
        <f>IF(OR(AND(P28="Muy Baja",T28="Leve"),AND(P28="Muy Baja",T28="Menor"),AND(P28="Baja",T28="Leve")),"Bajo",IF(OR(AND(P28="Muy baja",T28="Moderado"),AND(P28="Baja",T28="Menor"),AND(P28="Baja",T28="Moderado"),AND(P28="Media",T28="Leve"),AND(P28="Media",T28="Menor"),AND(P28="Media",T28="Moderado"),AND(P28="Alta",T28="Leve"),AND(P28="Alta",T28="Menor")),"Moderado",IF(OR(AND(P28="Muy Baja",T28="Mayor"),AND(P28="Baja",T28="Mayor"),AND(P28="Media",T28="Mayor"),AND(P28="Alta",T28="Moderado"),AND(P28="Alta",T28="Mayor"),AND(P28="Muy Alta",T28="Leve"),AND(P28="Muy Alta",T28="Menor"),AND(P28="Muy Alta",T28="Moderado"),AND(P28="Muy Alta",T28="Mayor")),"Alto",IF(OR(AND(P28="Muy Baja",T28="Catastrófico"),AND(P28="Baja",T28="Catastrófico"),AND(P28="Media",T28="Catastrófico"),AND(P28="Alta",T28="Catastrófico"),AND(P28="Muy Alta",T28="Catastrófico")),"Extremo",""))))</f>
        <v/>
      </c>
      <c r="W28" s="146">
        <v>1</v>
      </c>
      <c r="X28" s="115" t="s">
        <v>577</v>
      </c>
      <c r="Y28" s="117" t="str">
        <f>IF(OR(Z28="Preventivo",Z28="Detectivo"),"Probabilidad",IF(Z28="Correctivo","Impacto",""))</f>
        <v>Probabilidad</v>
      </c>
      <c r="Z28" s="118" t="s">
        <v>95</v>
      </c>
      <c r="AA28" s="118" t="s">
        <v>96</v>
      </c>
      <c r="AB28" s="119" t="str">
        <f>IF(AND(Z28="Preventivo",AA28="Automático"),"50%",IF(AND(Z28="Preventivo",AA28="Manual"),"40%",IF(AND(Z28="Detectivo",AA28="Automático"),"40%",IF(AND(Z28="Detectivo",AA28="Manual"),"30%",IF(AND(Z28="Correctivo",AA28="Automático"),"35%",IF(AND(Z28="Correctivo",AA28="Manual"),"25%",""))))))</f>
        <v>40%</v>
      </c>
      <c r="AC28" s="118" t="s">
        <v>97</v>
      </c>
      <c r="AD28" s="118" t="s">
        <v>98</v>
      </c>
      <c r="AE28" s="118" t="s">
        <v>99</v>
      </c>
      <c r="AF28" s="120">
        <f>IFERROR(IF(Y28="Probabilidad",(Q28-(+Q28*AB28)),IF(Y28="Impacto",Q28,"")),"")</f>
        <v>0.48</v>
      </c>
      <c r="AG28" s="121" t="str">
        <f>IFERROR(IF(AF28="","",IF(AF28&lt;=0.2,"Muy Baja",IF(AF28&lt;=0.4,"Baja",IF(AF28&lt;=0.6,"Media",IF(AF28&lt;=0.8,"Alta","Muy Alta"))))),"")</f>
        <v>Media</v>
      </c>
      <c r="AH28" s="119">
        <f>+AF28</f>
        <v>0.48</v>
      </c>
      <c r="AI28" s="121" t="str">
        <f>IFERROR(IF(AJ28="","",IF(AJ28&lt;=0.2,"Leve",IF(AJ28&lt;=0.4,"Menor",IF(AJ28&lt;=0.6,"Moderado",IF(AJ28&lt;=0.8,"Mayor","Catastrófico"))))),"")</f>
        <v/>
      </c>
      <c r="AJ28" s="119" t="str">
        <f t="shared" ref="AJ28" si="25">IFERROR(IF(Y28="Impacto",(U28-(+U28*AB28)),IF(Y28="Probabilidad",U28,"")),"")</f>
        <v/>
      </c>
      <c r="AK28" s="122" t="str">
        <f>IFERROR(IF(OR(AND(AG28="Muy Baja",AI28="Leve"),AND(AG28="Muy Baja",AI28="Menor"),AND(AG28="Baja",AI28="Leve")),"Bajo",IF(OR(AND(AG28="Muy baja",AI28="Moderado"),AND(AG28="Baja",AI28="Menor"),AND(AG28="Baja",AI28="Moderado"),AND(AG28="Media",AI28="Leve"),AND(AG28="Media",AI28="Menor"),AND(AG28="Media",AI28="Moderado"),AND(AG28="Alta",AI28="Leve"),AND(AG28="Alta",AI28="Menor")),"Moderado",IF(OR(AND(AG28="Muy Baja",AI28="Mayor"),AND(AG28="Baja",AI28="Mayor"),AND(AG28="Media",AI28="Mayor"),AND(AG28="Alta",AI28="Moderado"),AND(AG28="Alta",AI28="Mayor"),AND(AG28="Muy Alta",AI28="Leve"),AND(AG28="Muy Alta",AI28="Menor"),AND(AG28="Muy Alta",AI28="Moderado"),AND(AG28="Muy Alta",AI28="Mayor")),"Alto",IF(OR(AND(AG28="Muy Baja",AI28="Catastrófico"),AND(AG28="Baja",AI28="Catastrófico"),AND(AG28="Media",AI28="Catastrófico"),AND(AG28="Alta",AI28="Catastrófico"),AND(AG28="Muy Alta",AI28="Catastrófico")),"Extremo","")))),"")</f>
        <v/>
      </c>
      <c r="AL28" s="123" t="s">
        <v>110</v>
      </c>
      <c r="AM28" s="246" t="s">
        <v>578</v>
      </c>
      <c r="AN28" s="246" t="s">
        <v>361</v>
      </c>
      <c r="AO28" s="255" t="s">
        <v>579</v>
      </c>
      <c r="AP28" s="351" t="s">
        <v>375</v>
      </c>
      <c r="AQ28" s="262" t="s">
        <v>580</v>
      </c>
      <c r="AR28" s="246" t="s">
        <v>581</v>
      </c>
      <c r="AS28" s="246" t="s">
        <v>145</v>
      </c>
    </row>
    <row r="29" spans="1:45" ht="119.45" customHeight="1" x14ac:dyDescent="0.2">
      <c r="A29" s="251"/>
      <c r="B29" s="253"/>
      <c r="C29" s="253"/>
      <c r="D29" s="250"/>
      <c r="E29" s="250"/>
      <c r="F29" s="250"/>
      <c r="G29" s="253"/>
      <c r="H29" s="253"/>
      <c r="I29" s="253"/>
      <c r="J29" s="253"/>
      <c r="K29" s="253"/>
      <c r="L29" s="253"/>
      <c r="M29" s="253"/>
      <c r="N29" s="253"/>
      <c r="O29" s="275"/>
      <c r="P29" s="276"/>
      <c r="Q29" s="277"/>
      <c r="R29" s="274"/>
      <c r="S29" s="277">
        <f t="shared" ref="S29:S33" si="26">IF(NOT(ISERROR(MATCH(R29,_xlfn.ANCHORARRAY(H40),0))),Q42&amp;"Por favor no seleccionar los criterios de impacto",R29)</f>
        <v>0</v>
      </c>
      <c r="T29" s="276"/>
      <c r="U29" s="277"/>
      <c r="V29" s="280"/>
      <c r="W29" s="146">
        <v>2</v>
      </c>
      <c r="X29" s="115" t="s">
        <v>582</v>
      </c>
      <c r="Y29" s="117" t="str">
        <f>IF(OR(Z29="Preventivo",Z29="Detectivo"),"Probabilidad",IF(Z29="Correctivo","Impacto",""))</f>
        <v>Probabilidad</v>
      </c>
      <c r="Z29" s="118" t="s">
        <v>95</v>
      </c>
      <c r="AA29" s="118" t="s">
        <v>96</v>
      </c>
      <c r="AB29" s="119" t="str">
        <f t="shared" ref="AB29:AB33" si="27">IF(AND(Z29="Preventivo",AA29="Automático"),"50%",IF(AND(Z29="Preventivo",AA29="Manual"),"40%",IF(AND(Z29="Detectivo",AA29="Automático"),"40%",IF(AND(Z29="Detectivo",AA29="Manual"),"30%",IF(AND(Z29="Correctivo",AA29="Automático"),"35%",IF(AND(Z29="Correctivo",AA29="Manual"),"25%",""))))))</f>
        <v>40%</v>
      </c>
      <c r="AC29" s="118" t="s">
        <v>97</v>
      </c>
      <c r="AD29" s="118" t="s">
        <v>98</v>
      </c>
      <c r="AE29" s="118" t="s">
        <v>99</v>
      </c>
      <c r="AF29" s="120">
        <f>IFERROR(IF(AND(Y28="Probabilidad",Y29="Probabilidad"),(AH28-(+AH28*AB29)),IF(Y29="Probabilidad",(Q28-(+Q28*AB29)),IF(Y29="Impacto",AH28,""))),"")</f>
        <v>0.28799999999999998</v>
      </c>
      <c r="AG29" s="121" t="str">
        <f t="shared" ref="AG29:AG33" si="28">IFERROR(IF(AF29="","",IF(AF29&lt;=0.2,"Muy Baja",IF(AF29&lt;=0.4,"Baja",IF(AF29&lt;=0.6,"Media",IF(AF29&lt;=0.8,"Alta","Muy Alta"))))),"")</f>
        <v>Baja</v>
      </c>
      <c r="AH29" s="119">
        <f t="shared" ref="AH29:AH33" si="29">+AF29</f>
        <v>0.28799999999999998</v>
      </c>
      <c r="AI29" s="121" t="str">
        <f t="shared" ref="AI29:AI33" si="30">IFERROR(IF(AJ29="","",IF(AJ29&lt;=0.2,"Leve",IF(AJ29&lt;=0.4,"Menor",IF(AJ29&lt;=0.6,"Moderado",IF(AJ29&lt;=0.8,"Mayor","Catastrófico"))))),"")</f>
        <v/>
      </c>
      <c r="AJ29" s="119" t="str">
        <f t="shared" ref="AJ29" si="31">IFERROR(IF(AND(Y28="Impacto",Y29="Impacto"),(AJ28-(+AJ28*AB29)),IF(Y29="Impacto",($R$13-(+$R$13*AB29)),IF(Y29="Probabilidad",AJ28,""))),"")</f>
        <v/>
      </c>
      <c r="AK29" s="122" t="str">
        <f t="shared" ref="AK29:AK30" si="32">IFERROR(IF(OR(AND(AG29="Muy Baja",AI29="Leve"),AND(AG29="Muy Baja",AI29="Menor"),AND(AG29="Baja",AI29="Leve")),"Bajo",IF(OR(AND(AG29="Muy baja",AI29="Moderado"),AND(AG29="Baja",AI29="Menor"),AND(AG29="Baja",AI29="Moderado"),AND(AG29="Media",AI29="Leve"),AND(AG29="Media",AI29="Menor"),AND(AG29="Media",AI29="Moderado"),AND(AG29="Alta",AI29="Leve"),AND(AG29="Alta",AI29="Menor")),"Moderado",IF(OR(AND(AG29="Muy Baja",AI29="Mayor"),AND(AG29="Baja",AI29="Mayor"),AND(AG29="Media",AI29="Mayor"),AND(AG29="Alta",AI29="Moderado"),AND(AG29="Alta",AI29="Mayor"),AND(AG29="Muy Alta",AI29="Leve"),AND(AG29="Muy Alta",AI29="Menor"),AND(AG29="Muy Alta",AI29="Moderado"),AND(AG29="Muy Alta",AI29="Mayor")),"Alto",IF(OR(AND(AG29="Muy Baja",AI29="Catastrófico"),AND(AG29="Baja",AI29="Catastrófico"),AND(AG29="Media",AI29="Catastrófico"),AND(AG29="Alta",AI29="Catastrófico"),AND(AG29="Muy Alta",AI29="Catastrófico")),"Extremo","")))),"")</f>
        <v/>
      </c>
      <c r="AL29" s="123" t="s">
        <v>110</v>
      </c>
      <c r="AM29" s="247"/>
      <c r="AN29" s="247"/>
      <c r="AO29" s="257"/>
      <c r="AP29" s="352"/>
      <c r="AQ29" s="264"/>
      <c r="AR29" s="247"/>
      <c r="AS29" s="247"/>
    </row>
    <row r="30" spans="1:45" ht="37.5" customHeight="1" x14ac:dyDescent="0.2">
      <c r="A30" s="251"/>
      <c r="B30" s="253"/>
      <c r="C30" s="253"/>
      <c r="D30" s="250"/>
      <c r="E30" s="250"/>
      <c r="F30" s="250"/>
      <c r="G30" s="253"/>
      <c r="H30" s="253"/>
      <c r="I30" s="253"/>
      <c r="J30" s="253"/>
      <c r="K30" s="253"/>
      <c r="L30" s="253"/>
      <c r="M30" s="253"/>
      <c r="N30" s="253"/>
      <c r="O30" s="275"/>
      <c r="P30" s="276"/>
      <c r="Q30" s="277"/>
      <c r="R30" s="274"/>
      <c r="S30" s="277">
        <f t="shared" si="26"/>
        <v>0</v>
      </c>
      <c r="T30" s="276"/>
      <c r="U30" s="277"/>
      <c r="V30" s="280"/>
      <c r="W30" s="146">
        <v>3</v>
      </c>
      <c r="X30" s="115"/>
      <c r="Y30" s="117" t="str">
        <f>IF(OR(Z30="Preventivo",Z30="Detectivo"),"Probabilidad",IF(Z30="Correctivo","Impacto",""))</f>
        <v/>
      </c>
      <c r="Z30" s="118"/>
      <c r="AA30" s="118"/>
      <c r="AB30" s="119" t="str">
        <f t="shared" si="27"/>
        <v/>
      </c>
      <c r="AC30" s="118"/>
      <c r="AD30" s="118"/>
      <c r="AE30" s="118"/>
      <c r="AF30" s="120" t="str">
        <f>IFERROR(IF(AND(Y29="Probabilidad",Y30="Probabilidad"),(AH29-(+AH29*AB30)),IF(AND(Y29="Impacto",Y30="Probabilidad"),(AH28-(+AH28*AB30)),IF(Y30="Impacto",AH29,""))),"")</f>
        <v/>
      </c>
      <c r="AG30" s="121" t="str">
        <f t="shared" si="28"/>
        <v/>
      </c>
      <c r="AH30" s="119" t="str">
        <f t="shared" si="29"/>
        <v/>
      </c>
      <c r="AI30" s="121" t="str">
        <f t="shared" si="30"/>
        <v/>
      </c>
      <c r="AJ30" s="119" t="str">
        <f t="shared" ref="AJ30:AJ33" si="33">IFERROR(IF(AND(Y29="Impacto",Y30="Impacto"),(AJ29-(+AJ29*AB30)),IF(AND(Y29="Probabilidad",Y30="Impacto"),(AJ28-(+AJ28*AB30)),IF(Y30="Probabilidad",AJ29,""))),"")</f>
        <v/>
      </c>
      <c r="AK30" s="122" t="str">
        <f t="shared" si="32"/>
        <v/>
      </c>
      <c r="AL30" s="123"/>
      <c r="AM30" s="114"/>
      <c r="AN30" s="124"/>
      <c r="AO30" s="124"/>
      <c r="AP30" s="125"/>
      <c r="AQ30" s="262"/>
      <c r="AR30" s="246"/>
      <c r="AS30" s="246"/>
    </row>
    <row r="31" spans="1:45" ht="37.5" customHeight="1" x14ac:dyDescent="0.2">
      <c r="A31" s="251"/>
      <c r="B31" s="253"/>
      <c r="C31" s="253"/>
      <c r="D31" s="250"/>
      <c r="E31" s="250"/>
      <c r="F31" s="250"/>
      <c r="G31" s="253"/>
      <c r="H31" s="253"/>
      <c r="I31" s="253"/>
      <c r="J31" s="253"/>
      <c r="K31" s="253"/>
      <c r="L31" s="253"/>
      <c r="M31" s="253"/>
      <c r="N31" s="253"/>
      <c r="O31" s="275"/>
      <c r="P31" s="276"/>
      <c r="Q31" s="277"/>
      <c r="R31" s="274"/>
      <c r="S31" s="277">
        <f t="shared" si="26"/>
        <v>0</v>
      </c>
      <c r="T31" s="276"/>
      <c r="U31" s="277"/>
      <c r="V31" s="280"/>
      <c r="W31" s="146">
        <v>4</v>
      </c>
      <c r="X31" s="115"/>
      <c r="Y31" s="117" t="str">
        <f t="shared" ref="Y31:Y33" si="34">IF(OR(Z31="Preventivo",Z31="Detectivo"),"Probabilidad",IF(Z31="Correctivo","Impacto",""))</f>
        <v/>
      </c>
      <c r="Z31" s="118"/>
      <c r="AA31" s="118"/>
      <c r="AB31" s="119" t="str">
        <f t="shared" si="27"/>
        <v/>
      </c>
      <c r="AC31" s="118"/>
      <c r="AD31" s="118"/>
      <c r="AE31" s="118"/>
      <c r="AF31" s="120" t="str">
        <f t="shared" ref="AF31:AF33" si="35">IFERROR(IF(AND(Y30="Probabilidad",Y31="Probabilidad"),(AH30-(+AH30*AB31)),IF(AND(Y30="Impacto",Y31="Probabilidad"),(AH29-(+AH29*AB31)),IF(Y31="Impacto",AH30,""))),"")</f>
        <v/>
      </c>
      <c r="AG31" s="121" t="str">
        <f t="shared" si="28"/>
        <v/>
      </c>
      <c r="AH31" s="119" t="str">
        <f t="shared" si="29"/>
        <v/>
      </c>
      <c r="AI31" s="121" t="str">
        <f t="shared" si="30"/>
        <v/>
      </c>
      <c r="AJ31" s="119" t="str">
        <f t="shared" si="33"/>
        <v/>
      </c>
      <c r="AK31" s="122" t="str">
        <f>IFERROR(IF(OR(AND(AG31="Muy Baja",AI31="Leve"),AND(AG31="Muy Baja",AI31="Menor"),AND(AG31="Baja",AI31="Leve")),"Bajo",IF(OR(AND(AG31="Muy baja",AI31="Moderado"),AND(AG31="Baja",AI31="Menor"),AND(AG31="Baja",AI31="Moderado"),AND(AG31="Media",AI31="Leve"),AND(AG31="Media",AI31="Menor"),AND(AG31="Media",AI31="Moderado"),AND(AG31="Alta",AI31="Leve"),AND(AG31="Alta",AI31="Menor")),"Moderado",IF(OR(AND(AG31="Muy Baja",AI31="Mayor"),AND(AG31="Baja",AI31="Mayor"),AND(AG31="Media",AI31="Mayor"),AND(AG31="Alta",AI31="Moderado"),AND(AG31="Alta",AI31="Mayor"),AND(AG31="Muy Alta",AI31="Leve"),AND(AG31="Muy Alta",AI31="Menor"),AND(AG31="Muy Alta",AI31="Moderado"),AND(AG31="Muy Alta",AI31="Mayor")),"Alto",IF(OR(AND(AG31="Muy Baja",AI31="Catastrófico"),AND(AG31="Baja",AI31="Catastrófico"),AND(AG31="Media",AI31="Catastrófico"),AND(AG31="Alta",AI31="Catastrófico"),AND(AG31="Muy Alta",AI31="Catastrófico")),"Extremo","")))),"")</f>
        <v/>
      </c>
      <c r="AL31" s="123"/>
      <c r="AM31" s="114"/>
      <c r="AN31" s="124"/>
      <c r="AO31" s="124"/>
      <c r="AP31" s="125"/>
      <c r="AQ31" s="264"/>
      <c r="AR31" s="247"/>
      <c r="AS31" s="247"/>
    </row>
    <row r="32" spans="1:45" ht="37.5" customHeight="1" x14ac:dyDescent="0.2">
      <c r="A32" s="251"/>
      <c r="B32" s="253"/>
      <c r="C32" s="253"/>
      <c r="D32" s="250"/>
      <c r="E32" s="250"/>
      <c r="F32" s="250"/>
      <c r="G32" s="253"/>
      <c r="H32" s="253"/>
      <c r="I32" s="253"/>
      <c r="J32" s="253"/>
      <c r="K32" s="253"/>
      <c r="L32" s="253"/>
      <c r="M32" s="253"/>
      <c r="N32" s="253"/>
      <c r="O32" s="275"/>
      <c r="P32" s="276"/>
      <c r="Q32" s="277"/>
      <c r="R32" s="274"/>
      <c r="S32" s="277">
        <f t="shared" si="26"/>
        <v>0</v>
      </c>
      <c r="T32" s="276"/>
      <c r="U32" s="277"/>
      <c r="V32" s="280"/>
      <c r="W32" s="146">
        <v>5</v>
      </c>
      <c r="X32" s="115"/>
      <c r="Y32" s="117" t="str">
        <f t="shared" si="34"/>
        <v/>
      </c>
      <c r="Z32" s="118"/>
      <c r="AA32" s="118"/>
      <c r="AB32" s="119" t="str">
        <f t="shared" si="27"/>
        <v/>
      </c>
      <c r="AC32" s="118"/>
      <c r="AD32" s="118"/>
      <c r="AE32" s="118"/>
      <c r="AF32" s="120" t="str">
        <f t="shared" si="35"/>
        <v/>
      </c>
      <c r="AG32" s="121" t="str">
        <f t="shared" si="28"/>
        <v/>
      </c>
      <c r="AH32" s="119" t="str">
        <f t="shared" si="29"/>
        <v/>
      </c>
      <c r="AI32" s="121" t="str">
        <f t="shared" si="30"/>
        <v/>
      </c>
      <c r="AJ32" s="119" t="str">
        <f t="shared" si="33"/>
        <v/>
      </c>
      <c r="AK32" s="122" t="str">
        <f t="shared" ref="AK32:AK33" si="36">IFERROR(IF(OR(AND(AG32="Muy Baja",AI32="Leve"),AND(AG32="Muy Baja",AI32="Menor"),AND(AG32="Baja",AI32="Leve")),"Bajo",IF(OR(AND(AG32="Muy baja",AI32="Moderado"),AND(AG32="Baja",AI32="Menor"),AND(AG32="Baja",AI32="Moderado"),AND(AG32="Media",AI32="Leve"),AND(AG32="Media",AI32="Menor"),AND(AG32="Media",AI32="Moderado"),AND(AG32="Alta",AI32="Leve"),AND(AG32="Alta",AI32="Menor")),"Moderado",IF(OR(AND(AG32="Muy Baja",AI32="Mayor"),AND(AG32="Baja",AI32="Mayor"),AND(AG32="Media",AI32="Mayor"),AND(AG32="Alta",AI32="Moderado"),AND(AG32="Alta",AI32="Mayor"),AND(AG32="Muy Alta",AI32="Leve"),AND(AG32="Muy Alta",AI32="Menor"),AND(AG32="Muy Alta",AI32="Moderado"),AND(AG32="Muy Alta",AI32="Mayor")),"Alto",IF(OR(AND(AG32="Muy Baja",AI32="Catastrófico"),AND(AG32="Baja",AI32="Catastrófico"),AND(AG32="Media",AI32="Catastrófico"),AND(AG32="Alta",AI32="Catastrófico"),AND(AG32="Muy Alta",AI32="Catastrófico")),"Extremo","")))),"")</f>
        <v/>
      </c>
      <c r="AL32" s="123"/>
      <c r="AM32" s="114"/>
      <c r="AN32" s="124"/>
      <c r="AO32" s="124"/>
      <c r="AP32" s="125"/>
      <c r="AQ32" s="262"/>
      <c r="AR32" s="246"/>
      <c r="AS32" s="246"/>
    </row>
    <row r="33" spans="1:45" ht="37.5" customHeight="1" x14ac:dyDescent="0.2">
      <c r="A33" s="251"/>
      <c r="B33" s="253"/>
      <c r="C33" s="253"/>
      <c r="D33" s="247"/>
      <c r="E33" s="247"/>
      <c r="F33" s="247"/>
      <c r="G33" s="253"/>
      <c r="H33" s="253"/>
      <c r="I33" s="253"/>
      <c r="J33" s="253"/>
      <c r="K33" s="253"/>
      <c r="L33" s="253"/>
      <c r="M33" s="253"/>
      <c r="N33" s="253"/>
      <c r="O33" s="275"/>
      <c r="P33" s="276"/>
      <c r="Q33" s="277"/>
      <c r="R33" s="274"/>
      <c r="S33" s="277">
        <f t="shared" si="26"/>
        <v>0</v>
      </c>
      <c r="T33" s="276"/>
      <c r="U33" s="277"/>
      <c r="V33" s="280"/>
      <c r="W33" s="146">
        <v>6</v>
      </c>
      <c r="X33" s="115"/>
      <c r="Y33" s="117" t="str">
        <f t="shared" si="34"/>
        <v/>
      </c>
      <c r="Z33" s="118"/>
      <c r="AA33" s="118"/>
      <c r="AB33" s="119" t="str">
        <f t="shared" si="27"/>
        <v/>
      </c>
      <c r="AC33" s="118"/>
      <c r="AD33" s="118"/>
      <c r="AE33" s="118"/>
      <c r="AF33" s="120" t="str">
        <f t="shared" si="35"/>
        <v/>
      </c>
      <c r="AG33" s="121" t="str">
        <f t="shared" si="28"/>
        <v/>
      </c>
      <c r="AH33" s="119" t="str">
        <f t="shared" si="29"/>
        <v/>
      </c>
      <c r="AI33" s="121" t="str">
        <f t="shared" si="30"/>
        <v/>
      </c>
      <c r="AJ33" s="119" t="str">
        <f t="shared" si="33"/>
        <v/>
      </c>
      <c r="AK33" s="122" t="str">
        <f t="shared" si="36"/>
        <v/>
      </c>
      <c r="AL33" s="123"/>
      <c r="AM33" s="114"/>
      <c r="AN33" s="124"/>
      <c r="AO33" s="124"/>
      <c r="AP33" s="125"/>
      <c r="AQ33" s="264"/>
      <c r="AR33" s="247"/>
      <c r="AS33" s="247"/>
    </row>
    <row r="34" spans="1:45" ht="101.45" customHeight="1" x14ac:dyDescent="0.2">
      <c r="A34" s="251">
        <v>5</v>
      </c>
      <c r="B34" s="253" t="s">
        <v>392</v>
      </c>
      <c r="C34" s="253" t="s">
        <v>85</v>
      </c>
      <c r="D34" s="253" t="s">
        <v>583</v>
      </c>
      <c r="E34" s="253" t="s">
        <v>584</v>
      </c>
      <c r="F34" s="253" t="s">
        <v>585</v>
      </c>
      <c r="G34" s="253" t="s">
        <v>546</v>
      </c>
      <c r="H34" s="253" t="s">
        <v>575</v>
      </c>
      <c r="I34" s="253"/>
      <c r="J34" s="253"/>
      <c r="K34" s="253"/>
      <c r="L34" s="253"/>
      <c r="M34" s="253" t="s">
        <v>193</v>
      </c>
      <c r="N34" s="253"/>
      <c r="O34" s="275">
        <v>365</v>
      </c>
      <c r="P34" s="276" t="str">
        <f>IF(O34&lt;=0,"",IF(O34&lt;=2,"Muy Baja",IF(O34&lt;=24,"Baja",IF(O34&lt;=500,"Media",IF(O34&lt;=5000,"Alta","Muy Alta")))))</f>
        <v>Media</v>
      </c>
      <c r="Q34" s="277">
        <f>IF(P34="","",IF(P34="Muy Baja",0.2,IF(P34="Baja",0.4,IF(P34="Media",0.6,IF(P34="Alta",0.8,IF(P34="Muy Alta",1,))))))</f>
        <v>0.6</v>
      </c>
      <c r="R34" s="274" t="s">
        <v>93</v>
      </c>
      <c r="S34" s="277" t="str">
        <f>IF(NOT(ISERROR(MATCH(R34,'[8]Tabla Impacto'!$B$222:$B$224,0))),'[8]Tabla Impacto'!$F$224&amp;"Por favor no seleccionar los criterios de impacto(Afectación Económica o presupuestal y Pérdida Reputacional)",R34)</f>
        <v xml:space="preserve">     El riesgo afecta la imagen de la entidad con algunos usuarios de relevancia frente al logro de los objetivos</v>
      </c>
      <c r="T34" s="276" t="str">
        <f>IF(OR(S34='[8]Tabla Impacto'!$C$12,S34='[8]Tabla Impacto'!$D$12),"Leve",IF(OR(S34='[8]Tabla Impacto'!$C$13,S34='[8]Tabla Impacto'!$D$13),"Menor",IF(OR(S34='[8]Tabla Impacto'!$C$14,S34='[8]Tabla Impacto'!$D$14),"Moderado",IF(OR(S34='[8]Tabla Impacto'!$C$15,S34='[8]Tabla Impacto'!$D$15),"Mayor",IF(OR(S34='[8]Tabla Impacto'!$C$16,S34='[8]Tabla Impacto'!$D$16),"Catastrófico","")))))</f>
        <v>Moderado</v>
      </c>
      <c r="U34" s="277">
        <f>IF(T34="","",IF(T34="Leve",0.2,IF(T34="Menor",0.4,IF(T34="Moderado",0.6,IF(T34="Mayor",0.8,IF(T34="Catastrófico",1,))))))</f>
        <v>0.6</v>
      </c>
      <c r="V34" s="280" t="str">
        <f>IF(OR(AND(P34="Muy Baja",T34="Leve"),AND(P34="Muy Baja",T34="Menor"),AND(P34="Baja",T34="Leve")),"Bajo",IF(OR(AND(P34="Muy baja",T34="Moderado"),AND(P34="Baja",T34="Menor"),AND(P34="Baja",T34="Moderado"),AND(P34="Media",T34="Leve"),AND(P34="Media",T34="Menor"),AND(P34="Media",T34="Moderado"),AND(P34="Alta",T34="Leve"),AND(P34="Alta",T34="Menor")),"Moderado",IF(OR(AND(P34="Muy Baja",T34="Mayor"),AND(P34="Baja",T34="Mayor"),AND(P34="Media",T34="Mayor"),AND(P34="Alta",T34="Moderado"),AND(P34="Alta",T34="Mayor"),AND(P34="Muy Alta",T34="Leve"),AND(P34="Muy Alta",T34="Menor"),AND(P34="Muy Alta",T34="Moderado"),AND(P34="Muy Alta",T34="Mayor")),"Alto",IF(OR(AND(P34="Muy Baja",T34="Catastrófico"),AND(P34="Baja",T34="Catastrófico"),AND(P34="Media",T34="Catastrófico"),AND(P34="Alta",T34="Catastrófico"),AND(P34="Muy Alta",T34="Catastrófico")),"Extremo",""))))</f>
        <v>Moderado</v>
      </c>
      <c r="W34" s="146">
        <v>1</v>
      </c>
      <c r="X34" s="115" t="s">
        <v>414</v>
      </c>
      <c r="Y34" s="117" t="str">
        <f>IF(OR(Z34="Preventivo",Z34="Detectivo"),"Probabilidad",IF(Z34="Correctivo","Impacto",""))</f>
        <v>Probabilidad</v>
      </c>
      <c r="Z34" s="118" t="s">
        <v>95</v>
      </c>
      <c r="AA34" s="118" t="s">
        <v>96</v>
      </c>
      <c r="AB34" s="119" t="str">
        <f>IF(AND(Z34="Preventivo",AA34="Automático"),"50%",IF(AND(Z34="Preventivo",AA34="Manual"),"40%",IF(AND(Z34="Detectivo",AA34="Automático"),"40%",IF(AND(Z34="Detectivo",AA34="Manual"),"30%",IF(AND(Z34="Correctivo",AA34="Automático"),"35%",IF(AND(Z34="Correctivo",AA34="Manual"),"25%",""))))))</f>
        <v>40%</v>
      </c>
      <c r="AC34" s="118" t="s">
        <v>97</v>
      </c>
      <c r="AD34" s="118" t="s">
        <v>98</v>
      </c>
      <c r="AE34" s="118" t="s">
        <v>99</v>
      </c>
      <c r="AF34" s="120">
        <f>IFERROR(IF(Y34="Probabilidad",(Q34-(+Q34*AB34)),IF(Y34="Impacto",Q34,"")),"")</f>
        <v>0.36</v>
      </c>
      <c r="AG34" s="121" t="str">
        <f>IFERROR(IF(AF34="","",IF(AF34&lt;=0.2,"Muy Baja",IF(AF34&lt;=0.4,"Baja",IF(AF34&lt;=0.6,"Media",IF(AF34&lt;=0.8,"Alta","Muy Alta"))))),"")</f>
        <v>Baja</v>
      </c>
      <c r="AH34" s="119">
        <f>+AF34</f>
        <v>0.36</v>
      </c>
      <c r="AI34" s="121" t="str">
        <f>IFERROR(IF(AJ34="","",IF(AJ34&lt;=0.2,"Leve",IF(AJ34&lt;=0.4,"Menor",IF(AJ34&lt;=0.6,"Moderado",IF(AJ34&lt;=0.8,"Mayor","Catastrófico"))))),"")</f>
        <v>Moderado</v>
      </c>
      <c r="AJ34" s="119">
        <f t="shared" ref="AJ34" si="37">IFERROR(IF(Y34="Impacto",(U34-(+U34*AB34)),IF(Y34="Probabilidad",U34,"")),"")</f>
        <v>0.6</v>
      </c>
      <c r="AK34" s="122" t="str">
        <f>IFERROR(IF(OR(AND(AG34="Muy Baja",AI34="Leve"),AND(AG34="Muy Baja",AI34="Menor"),AND(AG34="Baja",AI34="Leve")),"Bajo",IF(OR(AND(AG34="Muy baja",AI34="Moderado"),AND(AG34="Baja",AI34="Menor"),AND(AG34="Baja",AI34="Moderado"),AND(AG34="Media",AI34="Leve"),AND(AG34="Media",AI34="Menor"),AND(AG34="Media",AI34="Moderado"),AND(AG34="Alta",AI34="Leve"),AND(AG34="Alta",AI34="Menor")),"Moderado",IF(OR(AND(AG34="Muy Baja",AI34="Mayor"),AND(AG34="Baja",AI34="Mayor"),AND(AG34="Media",AI34="Mayor"),AND(AG34="Alta",AI34="Moderado"),AND(AG34="Alta",AI34="Mayor"),AND(AG34="Muy Alta",AI34="Leve"),AND(AG34="Muy Alta",AI34="Menor"),AND(AG34="Muy Alta",AI34="Moderado"),AND(AG34="Muy Alta",AI34="Mayor")),"Alto",IF(OR(AND(AG34="Muy Baja",AI34="Catastrófico"),AND(AG34="Baja",AI34="Catastrófico"),AND(AG34="Media",AI34="Catastrófico"),AND(AG34="Alta",AI34="Catastrófico"),AND(AG34="Muy Alta",AI34="Catastrófico")),"Extremo","")))),"")</f>
        <v>Moderado</v>
      </c>
      <c r="AL34" s="123" t="s">
        <v>110</v>
      </c>
      <c r="AM34" s="246" t="s">
        <v>586</v>
      </c>
      <c r="AN34" s="246" t="s">
        <v>587</v>
      </c>
      <c r="AO34" s="246" t="s">
        <v>588</v>
      </c>
      <c r="AP34" s="351">
        <v>44651</v>
      </c>
      <c r="AQ34" s="284" t="s">
        <v>589</v>
      </c>
      <c r="AR34" s="368" t="s">
        <v>590</v>
      </c>
      <c r="AS34" s="361" t="s">
        <v>591</v>
      </c>
    </row>
    <row r="35" spans="1:45" ht="101.45" customHeight="1" x14ac:dyDescent="0.2">
      <c r="A35" s="251"/>
      <c r="B35" s="253"/>
      <c r="C35" s="253"/>
      <c r="D35" s="253"/>
      <c r="E35" s="253"/>
      <c r="F35" s="253"/>
      <c r="G35" s="253"/>
      <c r="H35" s="253"/>
      <c r="I35" s="253"/>
      <c r="J35" s="253"/>
      <c r="K35" s="253"/>
      <c r="L35" s="253"/>
      <c r="M35" s="253"/>
      <c r="N35" s="253"/>
      <c r="O35" s="275"/>
      <c r="P35" s="276"/>
      <c r="Q35" s="277"/>
      <c r="R35" s="274"/>
      <c r="S35" s="277">
        <f t="shared" ref="S35:S39" si="38">IF(NOT(ISERROR(MATCH(R35,_xlfn.ANCHORARRAY(H46),0))),Q48&amp;"Por favor no seleccionar los criterios de impacto",R35)</f>
        <v>0</v>
      </c>
      <c r="T35" s="276"/>
      <c r="U35" s="277"/>
      <c r="V35" s="280"/>
      <c r="W35" s="146">
        <v>2</v>
      </c>
      <c r="X35" s="115" t="s">
        <v>592</v>
      </c>
      <c r="Y35" s="117" t="str">
        <f>IF(OR(Z35="Preventivo",Z35="Detectivo"),"Probabilidad",IF(Z35="Correctivo","Impacto",""))</f>
        <v>Probabilidad</v>
      </c>
      <c r="Z35" s="118" t="s">
        <v>108</v>
      </c>
      <c r="AA35" s="118" t="s">
        <v>96</v>
      </c>
      <c r="AB35" s="119" t="str">
        <f t="shared" ref="AB35:AB39" si="39">IF(AND(Z35="Preventivo",AA35="Automático"),"50%",IF(AND(Z35="Preventivo",AA35="Manual"),"40%",IF(AND(Z35="Detectivo",AA35="Automático"),"40%",IF(AND(Z35="Detectivo",AA35="Manual"),"30%",IF(AND(Z35="Correctivo",AA35="Automático"),"35%",IF(AND(Z35="Correctivo",AA35="Manual"),"25%",""))))))</f>
        <v>30%</v>
      </c>
      <c r="AC35" s="118" t="s">
        <v>97</v>
      </c>
      <c r="AD35" s="118" t="s">
        <v>98</v>
      </c>
      <c r="AE35" s="118" t="s">
        <v>99</v>
      </c>
      <c r="AF35" s="120">
        <f>IFERROR(IF(AND(Y34="Probabilidad",Y35="Probabilidad"),(AH34-(+AH34*AB35)),IF(Y35="Probabilidad",(Q34-(+Q34*AB35)),IF(Y35="Impacto",AH34,""))),"")</f>
        <v>0.252</v>
      </c>
      <c r="AG35" s="121" t="str">
        <f t="shared" ref="AG35:AG39" si="40">IFERROR(IF(AF35="","",IF(AF35&lt;=0.2,"Muy Baja",IF(AF35&lt;=0.4,"Baja",IF(AF35&lt;=0.6,"Media",IF(AF35&lt;=0.8,"Alta","Muy Alta"))))),"")</f>
        <v>Baja</v>
      </c>
      <c r="AH35" s="119">
        <f t="shared" ref="AH35:AH39" si="41">+AF35</f>
        <v>0.252</v>
      </c>
      <c r="AI35" s="121" t="str">
        <f t="shared" ref="AI35:AI39" si="42">IFERROR(IF(AJ35="","",IF(AJ35&lt;=0.2,"Leve",IF(AJ35&lt;=0.4,"Menor",IF(AJ35&lt;=0.6,"Moderado",IF(AJ35&lt;=0.8,"Mayor","Catastrófico"))))),"")</f>
        <v>Moderado</v>
      </c>
      <c r="AJ35" s="119">
        <f t="shared" ref="AJ35" si="43">IFERROR(IF(AND(Y34="Impacto",Y35="Impacto"),(AJ34-(+AJ34*AB35)),IF(Y35="Impacto",($R$13-(+$R$13*AB35)),IF(Y35="Probabilidad",AJ34,""))),"")</f>
        <v>0.6</v>
      </c>
      <c r="AK35" s="122" t="str">
        <f t="shared" ref="AK35:AK36" si="44">IFERROR(IF(OR(AND(AG35="Muy Baja",AI35="Leve"),AND(AG35="Muy Baja",AI35="Menor"),AND(AG35="Baja",AI35="Leve")),"Bajo",IF(OR(AND(AG35="Muy baja",AI35="Moderado"),AND(AG35="Baja",AI35="Menor"),AND(AG35="Baja",AI35="Moderado"),AND(AG35="Media",AI35="Leve"),AND(AG35="Media",AI35="Menor"),AND(AG35="Media",AI35="Moderado"),AND(AG35="Alta",AI35="Leve"),AND(AG35="Alta",AI35="Menor")),"Moderado",IF(OR(AND(AG35="Muy Baja",AI35="Mayor"),AND(AG35="Baja",AI35="Mayor"),AND(AG35="Media",AI35="Mayor"),AND(AG35="Alta",AI35="Moderado"),AND(AG35="Alta",AI35="Mayor"),AND(AG35="Muy Alta",AI35="Leve"),AND(AG35="Muy Alta",AI35="Menor"),AND(AG35="Muy Alta",AI35="Moderado"),AND(AG35="Muy Alta",AI35="Mayor")),"Alto",IF(OR(AND(AG35="Muy Baja",AI35="Catastrófico"),AND(AG35="Baja",AI35="Catastrófico"),AND(AG35="Media",AI35="Catastrófico"),AND(AG35="Alta",AI35="Catastrófico"),AND(AG35="Muy Alta",AI35="Catastrófico")),"Extremo","")))),"")</f>
        <v>Moderado</v>
      </c>
      <c r="AL35" s="123" t="s">
        <v>110</v>
      </c>
      <c r="AM35" s="250"/>
      <c r="AN35" s="250"/>
      <c r="AO35" s="250"/>
      <c r="AP35" s="364"/>
      <c r="AQ35" s="365"/>
      <c r="AR35" s="369"/>
      <c r="AS35" s="362"/>
    </row>
    <row r="36" spans="1:45" ht="101.45" customHeight="1" x14ac:dyDescent="0.2">
      <c r="A36" s="251"/>
      <c r="B36" s="253"/>
      <c r="C36" s="253"/>
      <c r="D36" s="253"/>
      <c r="E36" s="253"/>
      <c r="F36" s="253"/>
      <c r="G36" s="253"/>
      <c r="H36" s="253"/>
      <c r="I36" s="253"/>
      <c r="J36" s="253"/>
      <c r="K36" s="253"/>
      <c r="L36" s="253"/>
      <c r="M36" s="253"/>
      <c r="N36" s="253"/>
      <c r="O36" s="275"/>
      <c r="P36" s="276"/>
      <c r="Q36" s="277"/>
      <c r="R36" s="274"/>
      <c r="S36" s="277">
        <f t="shared" si="38"/>
        <v>0</v>
      </c>
      <c r="T36" s="276"/>
      <c r="U36" s="277"/>
      <c r="V36" s="280"/>
      <c r="W36" s="146">
        <v>3</v>
      </c>
      <c r="X36" s="115" t="s">
        <v>593</v>
      </c>
      <c r="Y36" s="117" t="str">
        <f>IF(OR(Z36="Preventivo",Z36="Detectivo"),"Probabilidad",IF(Z36="Correctivo","Impacto",""))</f>
        <v>Probabilidad</v>
      </c>
      <c r="Z36" s="118" t="s">
        <v>95</v>
      </c>
      <c r="AA36" s="118" t="s">
        <v>96</v>
      </c>
      <c r="AB36" s="119" t="str">
        <f t="shared" si="39"/>
        <v>40%</v>
      </c>
      <c r="AC36" s="118" t="s">
        <v>97</v>
      </c>
      <c r="AD36" s="118" t="s">
        <v>98</v>
      </c>
      <c r="AE36" s="118" t="s">
        <v>99</v>
      </c>
      <c r="AF36" s="120">
        <f>IFERROR(IF(AND(Y35="Probabilidad",Y36="Probabilidad"),(AH35-(+AH35*AB36)),IF(AND(Y35="Impacto",Y36="Probabilidad"),(AH34-(+AH34*AB36)),IF(Y36="Impacto",AH35,""))),"")</f>
        <v>0.1512</v>
      </c>
      <c r="AG36" s="121" t="str">
        <f t="shared" si="40"/>
        <v>Muy Baja</v>
      </c>
      <c r="AH36" s="119">
        <f t="shared" si="41"/>
        <v>0.1512</v>
      </c>
      <c r="AI36" s="121" t="str">
        <f t="shared" si="42"/>
        <v>Moderado</v>
      </c>
      <c r="AJ36" s="119">
        <f t="shared" ref="AJ36:AJ39" si="45">IFERROR(IF(AND(Y35="Impacto",Y36="Impacto"),(AJ35-(+AJ35*AB36)),IF(AND(Y35="Probabilidad",Y36="Impacto"),(AJ34-(+AJ34*AB36)),IF(Y36="Probabilidad",AJ35,""))),"")</f>
        <v>0.6</v>
      </c>
      <c r="AK36" s="122" t="str">
        <f t="shared" si="44"/>
        <v>Moderado</v>
      </c>
      <c r="AL36" s="123" t="s">
        <v>110</v>
      </c>
      <c r="AM36" s="247"/>
      <c r="AN36" s="247"/>
      <c r="AO36" s="247"/>
      <c r="AP36" s="352"/>
      <c r="AQ36" s="285"/>
      <c r="AR36" s="370"/>
      <c r="AS36" s="363"/>
    </row>
    <row r="37" spans="1:45" ht="37.5" customHeight="1" x14ac:dyDescent="0.2">
      <c r="A37" s="251"/>
      <c r="B37" s="253"/>
      <c r="C37" s="253"/>
      <c r="D37" s="253"/>
      <c r="E37" s="253"/>
      <c r="F37" s="253"/>
      <c r="G37" s="253"/>
      <c r="H37" s="253"/>
      <c r="I37" s="253"/>
      <c r="J37" s="253"/>
      <c r="K37" s="253"/>
      <c r="L37" s="253"/>
      <c r="M37" s="253"/>
      <c r="N37" s="253"/>
      <c r="O37" s="275"/>
      <c r="P37" s="276"/>
      <c r="Q37" s="277"/>
      <c r="R37" s="274"/>
      <c r="S37" s="277">
        <f t="shared" si="38"/>
        <v>0</v>
      </c>
      <c r="T37" s="276"/>
      <c r="U37" s="277"/>
      <c r="V37" s="280"/>
      <c r="W37" s="146">
        <v>4</v>
      </c>
      <c r="X37" s="115"/>
      <c r="Y37" s="117" t="str">
        <f t="shared" ref="Y37:Y45" si="46">IF(OR(Z37="Preventivo",Z37="Detectivo"),"Probabilidad",IF(Z37="Correctivo","Impacto",""))</f>
        <v/>
      </c>
      <c r="Z37" s="118"/>
      <c r="AA37" s="118"/>
      <c r="AB37" s="119" t="str">
        <f t="shared" si="39"/>
        <v/>
      </c>
      <c r="AC37" s="118"/>
      <c r="AD37" s="118"/>
      <c r="AE37" s="118"/>
      <c r="AF37" s="120" t="str">
        <f t="shared" ref="AF37:AF39" si="47">IFERROR(IF(AND(Y36="Probabilidad",Y37="Probabilidad"),(AH36-(+AH36*AB37)),IF(AND(Y36="Impacto",Y37="Probabilidad"),(AH35-(+AH35*AB37)),IF(Y37="Impacto",AH36,""))),"")</f>
        <v/>
      </c>
      <c r="AG37" s="121" t="str">
        <f t="shared" si="40"/>
        <v/>
      </c>
      <c r="AH37" s="119" t="str">
        <f t="shared" si="41"/>
        <v/>
      </c>
      <c r="AI37" s="121" t="str">
        <f t="shared" si="42"/>
        <v/>
      </c>
      <c r="AJ37" s="119" t="str">
        <f t="shared" si="45"/>
        <v/>
      </c>
      <c r="AK37" s="122" t="str">
        <f>IFERROR(IF(OR(AND(AG37="Muy Baja",AI37="Leve"),AND(AG37="Muy Baja",AI37="Menor"),AND(AG37="Baja",AI37="Leve")),"Bajo",IF(OR(AND(AG37="Muy baja",AI37="Moderado"),AND(AG37="Baja",AI37="Menor"),AND(AG37="Baja",AI37="Moderado"),AND(AG37="Media",AI37="Leve"),AND(AG37="Media",AI37="Menor"),AND(AG37="Media",AI37="Moderado"),AND(AG37="Alta",AI37="Leve"),AND(AG37="Alta",AI37="Menor")),"Moderado",IF(OR(AND(AG37="Muy Baja",AI37="Mayor"),AND(AG37="Baja",AI37="Mayor"),AND(AG37="Media",AI37="Mayor"),AND(AG37="Alta",AI37="Moderado"),AND(AG37="Alta",AI37="Mayor"),AND(AG37="Muy Alta",AI37="Leve"),AND(AG37="Muy Alta",AI37="Menor"),AND(AG37="Muy Alta",AI37="Moderado"),AND(AG37="Muy Alta",AI37="Mayor")),"Alto",IF(OR(AND(AG37="Muy Baja",AI37="Catastrófico"),AND(AG37="Baja",AI37="Catastrófico"),AND(AG37="Media",AI37="Catastrófico"),AND(AG37="Alta",AI37="Catastrófico"),AND(AG37="Muy Alta",AI37="Catastrófico")),"Extremo","")))),"")</f>
        <v/>
      </c>
      <c r="AL37" s="123"/>
      <c r="AM37" s="114"/>
      <c r="AN37" s="124"/>
      <c r="AO37" s="124"/>
      <c r="AP37" s="125"/>
      <c r="AQ37" s="198"/>
      <c r="AR37" s="198"/>
      <c r="AS37" s="198"/>
    </row>
    <row r="38" spans="1:45" ht="37.5" customHeight="1" x14ac:dyDescent="0.2">
      <c r="A38" s="251"/>
      <c r="B38" s="253"/>
      <c r="C38" s="253"/>
      <c r="D38" s="253"/>
      <c r="E38" s="253"/>
      <c r="F38" s="253"/>
      <c r="G38" s="253"/>
      <c r="H38" s="253"/>
      <c r="I38" s="253"/>
      <c r="J38" s="253"/>
      <c r="K38" s="253"/>
      <c r="L38" s="253"/>
      <c r="M38" s="253"/>
      <c r="N38" s="253"/>
      <c r="O38" s="275"/>
      <c r="P38" s="276"/>
      <c r="Q38" s="277"/>
      <c r="R38" s="274"/>
      <c r="S38" s="277">
        <f t="shared" si="38"/>
        <v>0</v>
      </c>
      <c r="T38" s="276"/>
      <c r="U38" s="277"/>
      <c r="V38" s="280"/>
      <c r="W38" s="146">
        <v>5</v>
      </c>
      <c r="X38" s="115"/>
      <c r="Y38" s="117" t="str">
        <f t="shared" si="46"/>
        <v/>
      </c>
      <c r="Z38" s="118"/>
      <c r="AA38" s="118"/>
      <c r="AB38" s="119" t="str">
        <f t="shared" si="39"/>
        <v/>
      </c>
      <c r="AC38" s="118"/>
      <c r="AD38" s="118"/>
      <c r="AE38" s="118"/>
      <c r="AF38" s="120" t="str">
        <f t="shared" si="47"/>
        <v/>
      </c>
      <c r="AG38" s="121" t="str">
        <f t="shared" si="40"/>
        <v/>
      </c>
      <c r="AH38" s="119" t="str">
        <f t="shared" si="41"/>
        <v/>
      </c>
      <c r="AI38" s="121" t="str">
        <f t="shared" si="42"/>
        <v/>
      </c>
      <c r="AJ38" s="119" t="str">
        <f t="shared" si="45"/>
        <v/>
      </c>
      <c r="AK38" s="122" t="str">
        <f t="shared" ref="AK38:AK39" si="48">IFERROR(IF(OR(AND(AG38="Muy Baja",AI38="Leve"),AND(AG38="Muy Baja",AI38="Menor"),AND(AG38="Baja",AI38="Leve")),"Bajo",IF(OR(AND(AG38="Muy baja",AI38="Moderado"),AND(AG38="Baja",AI38="Menor"),AND(AG38="Baja",AI38="Moderado"),AND(AG38="Media",AI38="Leve"),AND(AG38="Media",AI38="Menor"),AND(AG38="Media",AI38="Moderado"),AND(AG38="Alta",AI38="Leve"),AND(AG38="Alta",AI38="Menor")),"Moderado",IF(OR(AND(AG38="Muy Baja",AI38="Mayor"),AND(AG38="Baja",AI38="Mayor"),AND(AG38="Media",AI38="Mayor"),AND(AG38="Alta",AI38="Moderado"),AND(AG38="Alta",AI38="Mayor"),AND(AG38="Muy Alta",AI38="Leve"),AND(AG38="Muy Alta",AI38="Menor"),AND(AG38="Muy Alta",AI38="Moderado"),AND(AG38="Muy Alta",AI38="Mayor")),"Alto",IF(OR(AND(AG38="Muy Baja",AI38="Catastrófico"),AND(AG38="Baja",AI38="Catastrófico"),AND(AG38="Media",AI38="Catastrófico"),AND(AG38="Alta",AI38="Catastrófico"),AND(AG38="Muy Alta",AI38="Catastrófico")),"Extremo","")))),"")</f>
        <v/>
      </c>
      <c r="AL38" s="123"/>
      <c r="AM38" s="114"/>
      <c r="AN38" s="124"/>
      <c r="AO38" s="124"/>
      <c r="AP38" s="125"/>
      <c r="AQ38" s="198"/>
      <c r="AR38" s="198"/>
      <c r="AS38" s="198"/>
    </row>
    <row r="39" spans="1:45" ht="37.5" customHeight="1" x14ac:dyDescent="0.2">
      <c r="A39" s="251"/>
      <c r="B39" s="253"/>
      <c r="C39" s="253"/>
      <c r="D39" s="253"/>
      <c r="E39" s="253"/>
      <c r="F39" s="253"/>
      <c r="G39" s="253"/>
      <c r="H39" s="253"/>
      <c r="I39" s="253"/>
      <c r="J39" s="253"/>
      <c r="K39" s="253"/>
      <c r="L39" s="253"/>
      <c r="M39" s="253"/>
      <c r="N39" s="253"/>
      <c r="O39" s="275"/>
      <c r="P39" s="276"/>
      <c r="Q39" s="277"/>
      <c r="R39" s="274"/>
      <c r="S39" s="277">
        <f t="shared" si="38"/>
        <v>0</v>
      </c>
      <c r="T39" s="276"/>
      <c r="U39" s="277"/>
      <c r="V39" s="280"/>
      <c r="W39" s="146">
        <v>6</v>
      </c>
      <c r="X39" s="115"/>
      <c r="Y39" s="117" t="str">
        <f t="shared" si="46"/>
        <v/>
      </c>
      <c r="Z39" s="118"/>
      <c r="AA39" s="118"/>
      <c r="AB39" s="119" t="str">
        <f t="shared" si="39"/>
        <v/>
      </c>
      <c r="AC39" s="118"/>
      <c r="AD39" s="118"/>
      <c r="AE39" s="118"/>
      <c r="AF39" s="120" t="str">
        <f t="shared" si="47"/>
        <v/>
      </c>
      <c r="AG39" s="121" t="str">
        <f t="shared" si="40"/>
        <v/>
      </c>
      <c r="AH39" s="119" t="str">
        <f t="shared" si="41"/>
        <v/>
      </c>
      <c r="AI39" s="121" t="str">
        <f t="shared" si="42"/>
        <v/>
      </c>
      <c r="AJ39" s="119" t="str">
        <f t="shared" si="45"/>
        <v/>
      </c>
      <c r="AK39" s="122" t="str">
        <f t="shared" si="48"/>
        <v/>
      </c>
      <c r="AL39" s="123"/>
      <c r="AM39" s="114"/>
      <c r="AN39" s="124"/>
      <c r="AO39" s="124"/>
      <c r="AP39" s="125"/>
      <c r="AQ39" s="198"/>
      <c r="AR39" s="198"/>
      <c r="AS39" s="198"/>
    </row>
    <row r="40" spans="1:45" ht="81" customHeight="1" x14ac:dyDescent="0.2">
      <c r="A40" s="251">
        <v>6</v>
      </c>
      <c r="B40" s="253" t="s">
        <v>493</v>
      </c>
      <c r="C40" s="253" t="s">
        <v>128</v>
      </c>
      <c r="D40" s="355" t="s">
        <v>594</v>
      </c>
      <c r="E40" s="355" t="s">
        <v>595</v>
      </c>
      <c r="F40" s="292" t="s">
        <v>596</v>
      </c>
      <c r="G40" s="253" t="s">
        <v>546</v>
      </c>
      <c r="H40" s="253" t="s">
        <v>575</v>
      </c>
      <c r="I40" s="253"/>
      <c r="J40" s="253"/>
      <c r="K40" s="253"/>
      <c r="L40" s="253"/>
      <c r="M40" s="348" t="s">
        <v>91</v>
      </c>
      <c r="N40" s="246"/>
      <c r="O40" s="275">
        <v>200</v>
      </c>
      <c r="P40" s="276" t="str">
        <f>IF(O40&lt;=0,"",IF(O40&lt;=2,"Muy Baja",IF(O40&lt;=24,"Baja",IF(O40&lt;=500,"Media",IF(O40&lt;=5000,"Alta","Muy Alta")))))</f>
        <v>Media</v>
      </c>
      <c r="Q40" s="277">
        <f>IF(P40="","",IF(P40="Muy Baja",0.2,IF(P40="Baja",0.4,IF(P40="Media",0.6,IF(P40="Alta",0.8,IF(P40="Muy Alta",1,))))))</f>
        <v>0.6</v>
      </c>
      <c r="R40" s="274" t="s">
        <v>93</v>
      </c>
      <c r="S40" s="277" t="str">
        <f>IF(NOT(ISERROR(MATCH(R40,'[14]Tabla Impacto'!$B$222:$B$224,0))),'[14]Tabla Impacto'!$F$224&amp;"Por favor no seleccionar los criterios de impacto(Afectación Económica o presupuestal y Pérdida Reputacional)",R40)</f>
        <v xml:space="preserve">     El riesgo afecta la imagen de la entidad con algunos usuarios de relevancia frente al logro de los objetivos</v>
      </c>
      <c r="T40" s="276" t="str">
        <f>IF(OR(S40='[14]Tabla Impacto'!$C$12,S40='[14]Tabla Impacto'!$D$12),"Leve",IF(OR(S40='[14]Tabla Impacto'!$C$13,S40='[14]Tabla Impacto'!$D$13),"Menor",IF(OR(S40='[14]Tabla Impacto'!$C$14,S40='[14]Tabla Impacto'!$D$14),"Moderado",IF(OR(S40='[14]Tabla Impacto'!$C$15,S40='[14]Tabla Impacto'!$D$15),"Mayor",IF(OR(S40='[14]Tabla Impacto'!$C$16,S40='[14]Tabla Impacto'!$D$16),"Catastrófico","")))))</f>
        <v>Moderado</v>
      </c>
      <c r="U40" s="277">
        <f>IF(T40="","",IF(T40="Leve",0.2,IF(T40="Menor",0.4,IF(T40="Moderado",0.6,IF(T40="Mayor",0.8,IF(T40="Catastrófico",1,))))))</f>
        <v>0.6</v>
      </c>
      <c r="V40" s="280" t="str">
        <f>IF(OR(AND(P40="Muy Baja",T40="Leve"),AND(P40="Muy Baja",T40="Menor"),AND(P40="Baja",T40="Leve")),"Bajo",IF(OR(AND(P40="Muy baja",T40="Moderado"),AND(P40="Baja",T40="Menor"),AND(P40="Baja",T40="Moderado"),AND(P40="Media",T40="Leve"),AND(P40="Media",T40="Menor"),AND(P40="Media",T40="Moderado"),AND(P40="Alta",T40="Leve"),AND(P40="Alta",T40="Menor")),"Moderado",IF(OR(AND(P40="Muy Baja",T40="Mayor"),AND(P40="Baja",T40="Mayor"),AND(P40="Media",T40="Mayor"),AND(P40="Alta",T40="Moderado"),AND(P40="Alta",T40="Mayor"),AND(P40="Muy Alta",T40="Leve"),AND(P40="Muy Alta",T40="Menor"),AND(P40="Muy Alta",T40="Moderado"),AND(P40="Muy Alta",T40="Mayor")),"Alto",IF(OR(AND(P40="Muy Baja",T40="Catastrófico"),AND(P40="Baja",T40="Catastrófico"),AND(P40="Media",T40="Catastrófico"),AND(P40="Alta",T40="Catastrófico"),AND(P40="Muy Alta",T40="Catastrófico")),"Extremo",""))))</f>
        <v>Moderado</v>
      </c>
      <c r="W40" s="146">
        <v>1</v>
      </c>
      <c r="X40" s="127" t="s">
        <v>597</v>
      </c>
      <c r="Y40" s="117" t="str">
        <f t="shared" si="46"/>
        <v>Probabilidad</v>
      </c>
      <c r="Z40" s="118" t="s">
        <v>95</v>
      </c>
      <c r="AA40" s="118" t="s">
        <v>96</v>
      </c>
      <c r="AB40" s="119" t="str">
        <f>IF(AND(Z40="Preventivo",AA40="Automático"),"50%",IF(AND(Z40="Preventivo",AA40="Manual"),"40%",IF(AND(Z40="Detectivo",AA40="Automático"),"40%",IF(AND(Z40="Detectivo",AA40="Manual"),"30%",IF(AND(Z40="Correctivo",AA40="Automático"),"35%",IF(AND(Z40="Correctivo",AA40="Manual"),"25%",""))))))</f>
        <v>40%</v>
      </c>
      <c r="AC40" s="118" t="s">
        <v>97</v>
      </c>
      <c r="AD40" s="118" t="s">
        <v>98</v>
      </c>
      <c r="AE40" s="118" t="s">
        <v>99</v>
      </c>
      <c r="AF40" s="120">
        <f>IFERROR(IF(Y40="Probabilidad",(Q40-(+Q40*AB40)),IF(Y40="Impacto",Q40,"")),"")</f>
        <v>0.36</v>
      </c>
      <c r="AG40" s="121" t="str">
        <f>IFERROR(IF(AF40="","",IF(AF40&lt;=0.2,"Muy Baja",IF(AF40&lt;=0.4,"Baja",IF(AF40&lt;=0.6,"Media",IF(AF40&lt;=0.8,"Alta","Muy Alta"))))),"")</f>
        <v>Baja</v>
      </c>
      <c r="AH40" s="119">
        <f>+AF40</f>
        <v>0.36</v>
      </c>
      <c r="AI40" s="121" t="str">
        <f>IFERROR(IF(AJ40="","",IF(AJ40&lt;=0.2,"Leve",IF(AJ40&lt;=0.4,"Menor",IF(AJ40&lt;=0.6,"Moderado",IF(AJ40&lt;=0.8,"Mayor","Catastrófico"))))),"")</f>
        <v>Moderado</v>
      </c>
      <c r="AJ40" s="119">
        <f>IFERROR(IF(Y40="Impacto",(U40-(+U40*AB40)),IF(Y40="Probabilidad",U40,"")),"")</f>
        <v>0.6</v>
      </c>
      <c r="AK40" s="122" t="str">
        <f>IFERROR(IF(OR(AND(AG40="Muy Baja",AI40="Leve"),AND(AG40="Muy Baja",AI40="Menor"),AND(AG40="Baja",AI40="Leve")),"Bajo",IF(OR(AND(AG40="Muy baja",AI40="Moderado"),AND(AG40="Baja",AI40="Menor"),AND(AG40="Baja",AI40="Moderado"),AND(AG40="Media",AI40="Leve"),AND(AG40="Media",AI40="Menor"),AND(AG40="Media",AI40="Moderado"),AND(AG40="Alta",AI40="Leve"),AND(AG40="Alta",AI40="Menor")),"Moderado",IF(OR(AND(AG40="Muy Baja",AI40="Mayor"),AND(AG40="Baja",AI40="Mayor"),AND(AG40="Media",AI40="Mayor"),AND(AG40="Alta",AI40="Moderado"),AND(AG40="Alta",AI40="Mayor"),AND(AG40="Muy Alta",AI40="Leve"),AND(AG40="Muy Alta",AI40="Menor"),AND(AG40="Muy Alta",AI40="Moderado"),AND(AG40="Muy Alta",AI40="Mayor")),"Alto",IF(OR(AND(AG40="Muy Baja",AI40="Catastrófico"),AND(AG40="Baja",AI40="Catastrófico"),AND(AG40="Media",AI40="Catastrófico"),AND(AG40="Alta",AI40="Catastrófico"),AND(AG40="Muy Alta",AI40="Catastrófico")),"Extremo","")))),"")</f>
        <v>Moderado</v>
      </c>
      <c r="AL40" s="123" t="s">
        <v>110</v>
      </c>
      <c r="AM40" s="161" t="s">
        <v>598</v>
      </c>
      <c r="AN40" s="161" t="s">
        <v>499</v>
      </c>
      <c r="AO40" s="161" t="s">
        <v>599</v>
      </c>
      <c r="AP40" s="188" t="s">
        <v>600</v>
      </c>
      <c r="AQ40" s="253" t="s">
        <v>601</v>
      </c>
      <c r="AR40" s="253" t="s">
        <v>602</v>
      </c>
      <c r="AS40" s="253" t="s">
        <v>504</v>
      </c>
    </row>
    <row r="41" spans="1:45" ht="81" customHeight="1" x14ac:dyDescent="0.2">
      <c r="A41" s="251"/>
      <c r="B41" s="253"/>
      <c r="C41" s="253"/>
      <c r="D41" s="356"/>
      <c r="E41" s="356"/>
      <c r="F41" s="292"/>
      <c r="G41" s="253"/>
      <c r="H41" s="253"/>
      <c r="I41" s="253"/>
      <c r="J41" s="253"/>
      <c r="K41" s="253"/>
      <c r="L41" s="253"/>
      <c r="M41" s="348"/>
      <c r="N41" s="250"/>
      <c r="O41" s="275"/>
      <c r="P41" s="276"/>
      <c r="Q41" s="277"/>
      <c r="R41" s="274"/>
      <c r="S41" s="277">
        <f>IF(NOT(ISERROR(MATCH(R41,_xlfn.ANCHORARRAY(H52),0))),Q54&amp;"Por favor no seleccionar los criterios de impacto",R41)</f>
        <v>0</v>
      </c>
      <c r="T41" s="276"/>
      <c r="U41" s="277"/>
      <c r="V41" s="280"/>
      <c r="W41" s="146">
        <v>2</v>
      </c>
      <c r="X41" s="160" t="s">
        <v>603</v>
      </c>
      <c r="Y41" s="117" t="str">
        <f t="shared" si="46"/>
        <v>Probabilidad</v>
      </c>
      <c r="Z41" s="118" t="s">
        <v>108</v>
      </c>
      <c r="AA41" s="118" t="s">
        <v>96</v>
      </c>
      <c r="AB41" s="119" t="str">
        <f t="shared" ref="AB41:AB45" si="49">IF(AND(Z41="Preventivo",AA41="Automático"),"50%",IF(AND(Z41="Preventivo",AA41="Manual"),"40%",IF(AND(Z41="Detectivo",AA41="Automático"),"40%",IF(AND(Z41="Detectivo",AA41="Manual"),"30%",IF(AND(Z41="Correctivo",AA41="Automático"),"35%",IF(AND(Z41="Correctivo",AA41="Manual"),"25%",""))))))</f>
        <v>30%</v>
      </c>
      <c r="AC41" s="118" t="s">
        <v>97</v>
      </c>
      <c r="AD41" s="118" t="s">
        <v>98</v>
      </c>
      <c r="AE41" s="118" t="s">
        <v>99</v>
      </c>
      <c r="AF41" s="120">
        <f>IFERROR(IF(AND(Y40="Probabilidad",Y41="Probabilidad"),(AH40-(+AH40*AB41)),IF(Y41="Probabilidad",(Q40-(+Q40*AB41)),IF(Y41="Impacto",AH40,""))),"")</f>
        <v>0.252</v>
      </c>
      <c r="AG41" s="121" t="str">
        <f t="shared" ref="AG41:AG45" si="50">IFERROR(IF(AF41="","",IF(AF41&lt;=0.2,"Muy Baja",IF(AF41&lt;=0.4,"Baja",IF(AF41&lt;=0.6,"Media",IF(AF41&lt;=0.8,"Alta","Muy Alta"))))),"")</f>
        <v>Baja</v>
      </c>
      <c r="AH41" s="119">
        <f t="shared" ref="AH41:AH45" si="51">+AF41</f>
        <v>0.252</v>
      </c>
      <c r="AI41" s="121" t="str">
        <f t="shared" ref="AI41:AI45" si="52">IFERROR(IF(AJ41="","",IF(AJ41&lt;=0.2,"Leve",IF(AJ41&lt;=0.4,"Menor",IF(AJ41&lt;=0.6,"Moderado",IF(AJ41&lt;=0.8,"Mayor","Catastrófico"))))),"")</f>
        <v>Moderado</v>
      </c>
      <c r="AJ41" s="119">
        <f>IFERROR(IF(AND(Y40="Impacto",Y41="Impacto"),(AJ40-(+AJ40*AB41)),IF(Y41="Impacto",($R$13-(+$R$13*AB41)),IF(Y41="Probabilidad",AJ40,""))),"")</f>
        <v>0.6</v>
      </c>
      <c r="AK41" s="122" t="str">
        <f t="shared" ref="AK41:AK45" si="53">IFERROR(IF(OR(AND(AG41="Muy Baja",AI41="Leve"),AND(AG41="Muy Baja",AI41="Menor"),AND(AG41="Baja",AI41="Leve")),"Bajo",IF(OR(AND(AG41="Muy baja",AI41="Moderado"),AND(AG41="Baja",AI41="Menor"),AND(AG41="Baja",AI41="Moderado"),AND(AG41="Media",AI41="Leve"),AND(AG41="Media",AI41="Menor"),AND(AG41="Media",AI41="Moderado"),AND(AG41="Alta",AI41="Leve"),AND(AG41="Alta",AI41="Menor")),"Moderado",IF(OR(AND(AG41="Muy Baja",AI41="Mayor"),AND(AG41="Baja",AI41="Mayor"),AND(AG41="Media",AI41="Mayor"),AND(AG41="Alta",AI41="Moderado"),AND(AG41="Alta",AI41="Mayor"),AND(AG41="Muy Alta",AI41="Leve"),AND(AG41="Muy Alta",AI41="Menor"),AND(AG41="Muy Alta",AI41="Moderado"),AND(AG41="Muy Alta",AI41="Mayor")),"Alto",IF(OR(AND(AG41="Muy Baja",AI41="Catastrófico"),AND(AG41="Baja",AI41="Catastrófico"),AND(AG41="Media",AI41="Catastrófico"),AND(AG41="Alta",AI41="Catastrófico"),AND(AG41="Muy Alta",AI41="Catastrófico")),"Extremo","")))),"")</f>
        <v>Moderado</v>
      </c>
      <c r="AL41" s="123" t="s">
        <v>110</v>
      </c>
      <c r="AM41" s="161" t="s">
        <v>604</v>
      </c>
      <c r="AN41" s="161" t="s">
        <v>499</v>
      </c>
      <c r="AO41" s="161" t="s">
        <v>599</v>
      </c>
      <c r="AP41" s="188" t="s">
        <v>600</v>
      </c>
      <c r="AQ41" s="253"/>
      <c r="AR41" s="253"/>
      <c r="AS41" s="253"/>
    </row>
    <row r="42" spans="1:45" ht="12.75" customHeight="1" x14ac:dyDescent="0.2">
      <c r="A42" s="251"/>
      <c r="B42" s="253"/>
      <c r="C42" s="253"/>
      <c r="D42" s="356"/>
      <c r="E42" s="356"/>
      <c r="F42" s="292"/>
      <c r="G42" s="253"/>
      <c r="H42" s="253"/>
      <c r="I42" s="253"/>
      <c r="J42" s="253"/>
      <c r="K42" s="253"/>
      <c r="L42" s="253"/>
      <c r="M42" s="348"/>
      <c r="N42" s="250"/>
      <c r="O42" s="275"/>
      <c r="P42" s="276"/>
      <c r="Q42" s="277"/>
      <c r="R42" s="274"/>
      <c r="S42" s="277">
        <f>IF(NOT(ISERROR(MATCH(R42,_xlfn.ANCHORARRAY(H53),0))),Q55&amp;"Por favor no seleccionar los criterios de impacto",R42)</f>
        <v>0</v>
      </c>
      <c r="T42" s="276"/>
      <c r="U42" s="277"/>
      <c r="V42" s="280"/>
      <c r="W42" s="146">
        <v>3</v>
      </c>
      <c r="X42" s="116"/>
      <c r="Y42" s="117" t="str">
        <f t="shared" si="46"/>
        <v/>
      </c>
      <c r="Z42" s="118"/>
      <c r="AA42" s="118"/>
      <c r="AB42" s="119" t="str">
        <f t="shared" si="49"/>
        <v/>
      </c>
      <c r="AC42" s="118"/>
      <c r="AD42" s="118"/>
      <c r="AE42" s="118"/>
      <c r="AF42" s="120" t="str">
        <f>IFERROR(IF(AND(Y41="Probabilidad",Y42="Probabilidad"),(AH41-(+AH41*AB42)),IF(AND(Y41="Impacto",Y42="Probabilidad"),(AH40-(+AH40*AB42)),IF(Y42="Impacto",AH41,""))),"")</f>
        <v/>
      </c>
      <c r="AG42" s="121" t="str">
        <f t="shared" si="50"/>
        <v/>
      </c>
      <c r="AH42" s="119" t="str">
        <f t="shared" si="51"/>
        <v/>
      </c>
      <c r="AI42" s="121" t="str">
        <f t="shared" si="52"/>
        <v/>
      </c>
      <c r="AJ42" s="119" t="str">
        <f>IFERROR(IF(AND(Y41="Impacto",Y42="Impacto"),(AJ41-(+AJ41*AB42)),IF(AND(Y41="Probabilidad",Y42="Impacto"),(AJ40-(+AJ40*AB42)),IF(Y42="Probabilidad",AJ41,""))),"")</f>
        <v/>
      </c>
      <c r="AK42" s="122" t="str">
        <f t="shared" si="53"/>
        <v/>
      </c>
      <c r="AL42" s="123"/>
      <c r="AM42" s="161"/>
      <c r="AN42" s="162"/>
      <c r="AO42" s="162"/>
      <c r="AP42" s="163"/>
      <c r="AQ42" s="253"/>
      <c r="AR42" s="253"/>
      <c r="AS42" s="253"/>
    </row>
    <row r="43" spans="1:45" ht="12.75" customHeight="1" x14ac:dyDescent="0.2">
      <c r="A43" s="251"/>
      <c r="B43" s="253"/>
      <c r="C43" s="253"/>
      <c r="D43" s="356"/>
      <c r="E43" s="356"/>
      <c r="F43" s="292"/>
      <c r="G43" s="253"/>
      <c r="H43" s="253"/>
      <c r="I43" s="253"/>
      <c r="J43" s="253"/>
      <c r="K43" s="253"/>
      <c r="L43" s="253"/>
      <c r="M43" s="348"/>
      <c r="N43" s="250"/>
      <c r="O43" s="275"/>
      <c r="P43" s="276"/>
      <c r="Q43" s="277"/>
      <c r="R43" s="274"/>
      <c r="S43" s="277">
        <f>IF(NOT(ISERROR(MATCH(R43,_xlfn.ANCHORARRAY(H54),0))),Q56&amp;"Por favor no seleccionar los criterios de impacto",R43)</f>
        <v>0</v>
      </c>
      <c r="T43" s="276"/>
      <c r="U43" s="277"/>
      <c r="V43" s="280"/>
      <c r="W43" s="146">
        <v>4</v>
      </c>
      <c r="X43" s="115"/>
      <c r="Y43" s="117" t="str">
        <f t="shared" si="46"/>
        <v/>
      </c>
      <c r="Z43" s="118"/>
      <c r="AA43" s="118"/>
      <c r="AB43" s="119" t="str">
        <f t="shared" si="49"/>
        <v/>
      </c>
      <c r="AC43" s="118"/>
      <c r="AD43" s="118"/>
      <c r="AE43" s="118"/>
      <c r="AF43" s="120" t="str">
        <f t="shared" ref="AF43:AF45" si="54">IFERROR(IF(AND(Y42="Probabilidad",Y43="Probabilidad"),(AH42-(+AH42*AB43)),IF(AND(Y42="Impacto",Y43="Probabilidad"),(AH41-(+AH41*AB43)),IF(Y43="Impacto",AH42,""))),"")</f>
        <v/>
      </c>
      <c r="AG43" s="121" t="str">
        <f t="shared" si="50"/>
        <v/>
      </c>
      <c r="AH43" s="119" t="str">
        <f t="shared" si="51"/>
        <v/>
      </c>
      <c r="AI43" s="121" t="str">
        <f t="shared" si="52"/>
        <v/>
      </c>
      <c r="AJ43" s="119" t="str">
        <f t="shared" ref="AJ43:AJ45" si="55">IFERROR(IF(AND(Y42="Impacto",Y43="Impacto"),(AJ42-(+AJ42*AB43)),IF(AND(Y42="Probabilidad",Y43="Impacto"),(AJ41-(+AJ41*AB43)),IF(Y43="Probabilidad",AJ42,""))),"")</f>
        <v/>
      </c>
      <c r="AK43" s="122" t="str">
        <f>IFERROR(IF(OR(AND(AG43="Muy Baja",AI43="Leve"),AND(AG43="Muy Baja",AI43="Menor"),AND(AG43="Baja",AI43="Leve")),"Bajo",IF(OR(AND(AG43="Muy baja",AI43="Moderado"),AND(AG43="Baja",AI43="Menor"),AND(AG43="Baja",AI43="Moderado"),AND(AG43="Media",AI43="Leve"),AND(AG43="Media",AI43="Menor"),AND(AG43="Media",AI43="Moderado"),AND(AG43="Alta",AI43="Leve"),AND(AG43="Alta",AI43="Menor")),"Moderado",IF(OR(AND(AG43="Muy Baja",AI43="Mayor"),AND(AG43="Baja",AI43="Mayor"),AND(AG43="Media",AI43="Mayor"),AND(AG43="Alta",AI43="Moderado"),AND(AG43="Alta",AI43="Mayor"),AND(AG43="Muy Alta",AI43="Leve"),AND(AG43="Muy Alta",AI43="Menor"),AND(AG43="Muy Alta",AI43="Moderado"),AND(AG43="Muy Alta",AI43="Mayor")),"Alto",IF(OR(AND(AG43="Muy Baja",AI43="Catastrófico"),AND(AG43="Baja",AI43="Catastrófico"),AND(AG43="Media",AI43="Catastrófico"),AND(AG43="Alta",AI43="Catastrófico"),AND(AG43="Muy Alta",AI43="Catastrófico")),"Extremo","")))),"")</f>
        <v/>
      </c>
      <c r="AL43" s="123"/>
      <c r="AM43" s="161"/>
      <c r="AN43" s="162"/>
      <c r="AO43" s="162"/>
      <c r="AP43" s="163"/>
      <c r="AQ43" s="253"/>
      <c r="AR43" s="253"/>
      <c r="AS43" s="253"/>
    </row>
    <row r="44" spans="1:45" ht="12.75" customHeight="1" x14ac:dyDescent="0.2">
      <c r="A44" s="251"/>
      <c r="B44" s="253"/>
      <c r="C44" s="253"/>
      <c r="D44" s="356"/>
      <c r="E44" s="356"/>
      <c r="F44" s="292"/>
      <c r="G44" s="253"/>
      <c r="H44" s="253"/>
      <c r="I44" s="253"/>
      <c r="J44" s="253"/>
      <c r="K44" s="253"/>
      <c r="L44" s="253"/>
      <c r="M44" s="348"/>
      <c r="N44" s="250"/>
      <c r="O44" s="275"/>
      <c r="P44" s="276"/>
      <c r="Q44" s="277"/>
      <c r="R44" s="274"/>
      <c r="S44" s="277">
        <f>IF(NOT(ISERROR(MATCH(R44,_xlfn.ANCHORARRAY(H55),0))),Q57&amp;"Por favor no seleccionar los criterios de impacto",R44)</f>
        <v>0</v>
      </c>
      <c r="T44" s="276"/>
      <c r="U44" s="277"/>
      <c r="V44" s="280"/>
      <c r="W44" s="146">
        <v>5</v>
      </c>
      <c r="X44" s="115"/>
      <c r="Y44" s="117" t="str">
        <f t="shared" si="46"/>
        <v/>
      </c>
      <c r="Z44" s="118"/>
      <c r="AA44" s="118"/>
      <c r="AB44" s="119" t="str">
        <f t="shared" si="49"/>
        <v/>
      </c>
      <c r="AC44" s="118"/>
      <c r="AD44" s="118"/>
      <c r="AE44" s="118"/>
      <c r="AF44" s="120" t="str">
        <f t="shared" si="54"/>
        <v/>
      </c>
      <c r="AG44" s="121" t="str">
        <f t="shared" si="50"/>
        <v/>
      </c>
      <c r="AH44" s="119" t="str">
        <f t="shared" si="51"/>
        <v/>
      </c>
      <c r="AI44" s="121" t="str">
        <f t="shared" si="52"/>
        <v/>
      </c>
      <c r="AJ44" s="119" t="str">
        <f t="shared" si="55"/>
        <v/>
      </c>
      <c r="AK44" s="122" t="str">
        <f t="shared" si="53"/>
        <v/>
      </c>
      <c r="AL44" s="123"/>
      <c r="AM44" s="161"/>
      <c r="AN44" s="162"/>
      <c r="AO44" s="162"/>
      <c r="AP44" s="163"/>
      <c r="AQ44" s="253"/>
      <c r="AR44" s="253"/>
      <c r="AS44" s="253"/>
    </row>
    <row r="45" spans="1:45" ht="12.75" customHeight="1" x14ac:dyDescent="0.2">
      <c r="A45" s="251"/>
      <c r="B45" s="253"/>
      <c r="C45" s="253"/>
      <c r="D45" s="357"/>
      <c r="E45" s="357"/>
      <c r="F45" s="292"/>
      <c r="G45" s="253"/>
      <c r="H45" s="253"/>
      <c r="I45" s="253"/>
      <c r="J45" s="253"/>
      <c r="K45" s="253"/>
      <c r="L45" s="253"/>
      <c r="M45" s="348"/>
      <c r="N45" s="247"/>
      <c r="O45" s="275"/>
      <c r="P45" s="276"/>
      <c r="Q45" s="277"/>
      <c r="R45" s="274"/>
      <c r="S45" s="277">
        <f>IF(NOT(ISERROR(MATCH(R45,_xlfn.ANCHORARRAY(H56),0))),Q58&amp;"Por favor no seleccionar los criterios de impacto",R45)</f>
        <v>0</v>
      </c>
      <c r="T45" s="276"/>
      <c r="U45" s="277"/>
      <c r="V45" s="280"/>
      <c r="W45" s="146">
        <v>6</v>
      </c>
      <c r="X45" s="115"/>
      <c r="Y45" s="117" t="str">
        <f t="shared" si="46"/>
        <v/>
      </c>
      <c r="Z45" s="118"/>
      <c r="AA45" s="118"/>
      <c r="AB45" s="119" t="str">
        <f t="shared" si="49"/>
        <v/>
      </c>
      <c r="AC45" s="118"/>
      <c r="AD45" s="118"/>
      <c r="AE45" s="118"/>
      <c r="AF45" s="120" t="str">
        <f t="shared" si="54"/>
        <v/>
      </c>
      <c r="AG45" s="121" t="str">
        <f t="shared" si="50"/>
        <v/>
      </c>
      <c r="AH45" s="119" t="str">
        <f t="shared" si="51"/>
        <v/>
      </c>
      <c r="AI45" s="121" t="str">
        <f t="shared" si="52"/>
        <v/>
      </c>
      <c r="AJ45" s="119" t="str">
        <f t="shared" si="55"/>
        <v/>
      </c>
      <c r="AK45" s="122" t="str">
        <f t="shared" si="53"/>
        <v/>
      </c>
      <c r="AL45" s="123"/>
      <c r="AM45" s="161"/>
      <c r="AN45" s="162"/>
      <c r="AO45" s="162"/>
      <c r="AP45" s="163"/>
      <c r="AQ45" s="253"/>
      <c r="AR45" s="253"/>
      <c r="AS45" s="253"/>
    </row>
    <row r="46" spans="1:45" ht="116.25" customHeight="1" x14ac:dyDescent="0.2">
      <c r="A46" s="251">
        <v>7</v>
      </c>
      <c r="B46" s="253" t="s">
        <v>605</v>
      </c>
      <c r="C46" s="253" t="s">
        <v>128</v>
      </c>
      <c r="D46" s="253" t="s">
        <v>606</v>
      </c>
      <c r="E46" s="348" t="s">
        <v>607</v>
      </c>
      <c r="F46" s="253" t="s">
        <v>608</v>
      </c>
      <c r="G46" s="253" t="s">
        <v>546</v>
      </c>
      <c r="H46" s="253" t="s">
        <v>575</v>
      </c>
      <c r="I46" s="253"/>
      <c r="J46" s="253"/>
      <c r="K46" s="253"/>
      <c r="L46" s="253"/>
      <c r="M46" s="253" t="s">
        <v>142</v>
      </c>
      <c r="N46" s="253"/>
      <c r="O46" s="275">
        <v>60</v>
      </c>
      <c r="P46" s="276" t="str">
        <f>IF(O46&lt;=0,"",IF(O46&lt;=2,"Muy Baja",IF(O46&lt;=24,"Baja",IF(O46&lt;=500,"Media",IF(O46&lt;=5000,"Alta","Muy Alta")))))</f>
        <v>Media</v>
      </c>
      <c r="Q46" s="277">
        <f>IF(P46="","",IF(P46="Muy Baja",0.2,IF(P46="Baja",0.4,IF(P46="Media",0.6,IF(P46="Alta",0.8,IF(P46="Muy Alta",1,))))))</f>
        <v>0.6</v>
      </c>
      <c r="R46" s="274" t="s">
        <v>93</v>
      </c>
      <c r="S46" s="277" t="str">
        <f>IF(NOT(ISERROR(MATCH(R46,'Tabla Impacto'!$B$222:$B$224,0))),'Tabla Impacto'!$F$224&amp;"Por favor no seleccionar los criterios de impacto(Afectación Económica o presupuestal y Pérdida Reputacional)",R46)</f>
        <v xml:space="preserve">     El riesgo afecta la imagen de la entidad con algunos usuarios de relevancia frente al logro de los objetivos</v>
      </c>
      <c r="T46" s="276" t="str">
        <f>IF(OR(S46='Tabla Impacto'!$C$12,S46='Tabla Impacto'!$D$12),"Leve",IF(OR(S46='Tabla Impacto'!$C$13,S46='Tabla Impacto'!$D$13),"Menor",IF(OR(S46='Tabla Impacto'!$C$14,S46='Tabla Impacto'!$D$14),"Moderado",IF(OR(S46='Tabla Impacto'!$C$15,S46='Tabla Impacto'!$D$15),"Mayor",IF(OR(S46='Tabla Impacto'!$C$16,S46='Tabla Impacto'!$D$16),"Catastrófico","")))))</f>
        <v>Moderado</v>
      </c>
      <c r="U46" s="277">
        <f>IF(T46="","",IF(T46="Leve",0.2,IF(T46="Menor",0.4,IF(T46="Moderado",0.6,IF(T46="Mayor",0.8,IF(T46="Catastrófico",1,))))))</f>
        <v>0.6</v>
      </c>
      <c r="V46" s="280" t="str">
        <f>IF(OR(AND(P46="Muy Baja",T46="Leve"),AND(P46="Muy Baja",T46="Menor"),AND(P46="Baja",T46="Leve")),"Bajo",IF(OR(AND(P46="Muy baja",T46="Moderado"),AND(P46="Baja",T46="Menor"),AND(P46="Baja",T46="Moderado"),AND(P46="Media",T46="Leve"),AND(P46="Media",T46="Menor"),AND(P46="Media",T46="Moderado"),AND(P46="Alta",T46="Leve"),AND(P46="Alta",T46="Menor")),"Moderado",IF(OR(AND(P46="Muy Baja",T46="Mayor"),AND(P46="Baja",T46="Mayor"),AND(P46="Media",T46="Mayor"),AND(P46="Alta",T46="Moderado"),AND(P46="Alta",T46="Mayor"),AND(P46="Muy Alta",T46="Leve"),AND(P46="Muy Alta",T46="Menor"),AND(P46="Muy Alta",T46="Moderado"),AND(P46="Muy Alta",T46="Mayor")),"Alto",IF(OR(AND(P46="Muy Baja",T46="Catastrófico"),AND(P46="Baja",T46="Catastrófico"),AND(P46="Media",T46="Catastrófico"),AND(P46="Alta",T46="Catastrófico"),AND(P46="Muy Alta",T46="Catastrófico")),"Extremo",""))))</f>
        <v>Moderado</v>
      </c>
      <c r="W46" s="146">
        <v>1</v>
      </c>
      <c r="X46" s="115" t="s">
        <v>609</v>
      </c>
      <c r="Y46" s="194" t="str">
        <f>IF(OR(Z46="Preventivo",Z46="Detectivo"),"Probabilidad",IF(Z46="Correctivo","Impacto",""))</f>
        <v>Probabilidad</v>
      </c>
      <c r="Z46" s="118" t="s">
        <v>108</v>
      </c>
      <c r="AA46" s="118" t="s">
        <v>96</v>
      </c>
      <c r="AB46" s="119" t="str">
        <f t="shared" ref="AB42:AB47" si="56">IF(AND(Z46="Preventivo",AA46="Automático"),"50%",IF(AND(Z46="Preventivo",AA46="Manual"),"40%",IF(AND(Z46="Detectivo",AA46="Automático"),"40%",IF(AND(Z46="Detectivo",AA46="Manual"),"30%",IF(AND(Z46="Correctivo",AA46="Automático"),"35%",IF(AND(Z46="Correctivo",AA46="Manual"),"25%",""))))))</f>
        <v>30%</v>
      </c>
      <c r="AC46" s="118" t="s">
        <v>97</v>
      </c>
      <c r="AD46" s="118" t="s">
        <v>98</v>
      </c>
      <c r="AE46" s="118" t="s">
        <v>99</v>
      </c>
      <c r="AF46" s="120">
        <f>IFERROR(IF(Y46="Probabilidad",(Q46-(+Q46*AB46)),IF(Y46="Impacto",Q46,"")),"")</f>
        <v>0.42</v>
      </c>
      <c r="AG46" s="121" t="str">
        <f>IFERROR(IF(AF46="","",IF(AF46&lt;=0.2,"Muy Baja",IF(AF46&lt;=0.4,"Baja",IF(AF46&lt;=0.6,"Media",IF(AF46&lt;=0.8,"Alta","Muy Alta"))))),"")</f>
        <v>Media</v>
      </c>
      <c r="AH46" s="119">
        <f>+AF46</f>
        <v>0.42</v>
      </c>
      <c r="AI46" s="121" t="str">
        <f>IFERROR(IF(AJ46="","",IF(AJ46&lt;=0.2,"Leve",IF(AJ46&lt;=0.4,"Menor",IF(AJ46&lt;=0.6,"Moderado",IF(AJ46&lt;=0.8,"Mayor","Catastrófico"))))),"")</f>
        <v>Moderado</v>
      </c>
      <c r="AJ46" s="119">
        <f t="shared" ref="AJ46" si="57">IFERROR(IF(Y46="Impacto",(U46-(+U46*AB46)),IF(Y46="Probabilidad",U46,"")),"")</f>
        <v>0.6</v>
      </c>
      <c r="AK46" s="122" t="str">
        <f>IFERROR(IF(OR(AND(AG46="Muy Baja",AI46="Leve"),AND(AG46="Muy Baja",AI46="Menor"),AND(AG46="Baja",AI46="Leve")),"Bajo",IF(OR(AND(AG46="Muy baja",AI46="Moderado"),AND(AG46="Baja",AI46="Menor"),AND(AG46="Baja",AI46="Moderado"),AND(AG46="Media",AI46="Leve"),AND(AG46="Media",AI46="Menor"),AND(AG46="Media",AI46="Moderado"),AND(AG46="Alta",AI46="Leve"),AND(AG46="Alta",AI46="Menor")),"Moderado",IF(OR(AND(AG46="Muy Baja",AI46="Mayor"),AND(AG46="Baja",AI46="Mayor"),AND(AG46="Media",AI46="Mayor"),AND(AG46="Alta",AI46="Moderado"),AND(AG46="Alta",AI46="Mayor"),AND(AG46="Muy Alta",AI46="Leve"),AND(AG46="Muy Alta",AI46="Menor"),AND(AG46="Muy Alta",AI46="Moderado"),AND(AG46="Muy Alta",AI46="Mayor")),"Alto",IF(OR(AND(AG46="Muy Baja",AI46="Catastrófico"),AND(AG46="Baja",AI46="Catastrófico"),AND(AG46="Media",AI46="Catastrófico"),AND(AG46="Alta",AI46="Catastrófico"),AND(AG46="Muy Alta",AI46="Catastrófico")),"Extremo","")))),"")</f>
        <v>Moderado</v>
      </c>
      <c r="AL46" s="123" t="s">
        <v>610</v>
      </c>
      <c r="AM46" s="114" t="s">
        <v>611</v>
      </c>
      <c r="AN46" s="124" t="s">
        <v>612</v>
      </c>
      <c r="AO46" s="114" t="s">
        <v>613</v>
      </c>
      <c r="AP46" s="125">
        <v>44926</v>
      </c>
      <c r="AQ46" s="253" t="s">
        <v>614</v>
      </c>
      <c r="AR46" s="253" t="s">
        <v>615</v>
      </c>
      <c r="AS46" s="253" t="s">
        <v>616</v>
      </c>
    </row>
    <row r="47" spans="1:45" ht="116.25" customHeight="1" x14ac:dyDescent="0.2">
      <c r="A47" s="251"/>
      <c r="B47" s="253"/>
      <c r="C47" s="253"/>
      <c r="D47" s="253"/>
      <c r="E47" s="348"/>
      <c r="F47" s="253"/>
      <c r="G47" s="253"/>
      <c r="H47" s="253"/>
      <c r="I47" s="253"/>
      <c r="J47" s="253"/>
      <c r="K47" s="253"/>
      <c r="L47" s="253"/>
      <c r="M47" s="253"/>
      <c r="N47" s="253"/>
      <c r="O47" s="275"/>
      <c r="P47" s="276"/>
      <c r="Q47" s="277"/>
      <c r="R47" s="274"/>
      <c r="S47" s="277">
        <f t="shared" ref="S47:S51" si="58">IF(NOT(ISERROR(MATCH(R47,_xlfn.ANCHORARRAY(F58),0))),Q60&amp;"Por favor no seleccionar los criterios de impacto",R47)</f>
        <v>0</v>
      </c>
      <c r="T47" s="276"/>
      <c r="U47" s="277"/>
      <c r="V47" s="280"/>
      <c r="W47" s="146">
        <v>2</v>
      </c>
      <c r="X47" s="193" t="s">
        <v>617</v>
      </c>
      <c r="Y47" s="194" t="str">
        <f>IF(OR(Z47="Preventivo",Z47="Detectivo"),"Probabilidad",IF(Z47="Correctivo","Impacto",""))</f>
        <v>Probabilidad</v>
      </c>
      <c r="Z47" s="118" t="s">
        <v>95</v>
      </c>
      <c r="AA47" s="118" t="s">
        <v>96</v>
      </c>
      <c r="AB47" s="119" t="str">
        <f t="shared" si="56"/>
        <v>40%</v>
      </c>
      <c r="AC47" s="118" t="s">
        <v>97</v>
      </c>
      <c r="AD47" s="118" t="s">
        <v>98</v>
      </c>
      <c r="AE47" s="118" t="s">
        <v>99</v>
      </c>
      <c r="AF47" s="120">
        <f>IFERROR(IF(AND(Y46="Probabilidad",Y47="Probabilidad"),(AH46-(+AH46*AB47)),IF(Y47="Probabilidad",(Q46-(+Q46*AB47)),IF(Y47="Impacto",AH46,""))),"")</f>
        <v>0.252</v>
      </c>
      <c r="AG47" s="121" t="str">
        <f t="shared" si="1"/>
        <v>Baja</v>
      </c>
      <c r="AH47" s="119">
        <f t="shared" ref="AH47:AH51" si="59">+AF47</f>
        <v>0.252</v>
      </c>
      <c r="AI47" s="121" t="str">
        <f t="shared" si="3"/>
        <v>Moderado</v>
      </c>
      <c r="AJ47" s="119">
        <f t="shared" ref="AJ47" si="60">IFERROR(IF(AND(Y46="Impacto",Y47="Impacto"),(AJ46-(+AJ46*AB47)),IF(Y47="Impacto",($U$10-(+$U$10*AB47)),IF(Y47="Probabilidad",AJ46,""))),"")</f>
        <v>0.6</v>
      </c>
      <c r="AK47" s="122" t="str">
        <f t="shared" ref="AK47:AK48" si="61">IFERROR(IF(OR(AND(AG47="Muy Baja",AI47="Leve"),AND(AG47="Muy Baja",AI47="Menor"),AND(AG47="Baja",AI47="Leve")),"Bajo",IF(OR(AND(AG47="Muy baja",AI47="Moderado"),AND(AG47="Baja",AI47="Menor"),AND(AG47="Baja",AI47="Moderado"),AND(AG47="Media",AI47="Leve"),AND(AG47="Media",AI47="Menor"),AND(AG47="Media",AI47="Moderado"),AND(AG47="Alta",AI47="Leve"),AND(AG47="Alta",AI47="Menor")),"Moderado",IF(OR(AND(AG47="Muy Baja",AI47="Mayor"),AND(AG47="Baja",AI47="Mayor"),AND(AG47="Media",AI47="Mayor"),AND(AG47="Alta",AI47="Moderado"),AND(AG47="Alta",AI47="Mayor"),AND(AG47="Muy Alta",AI47="Leve"),AND(AG47="Muy Alta",AI47="Menor"),AND(AG47="Muy Alta",AI47="Moderado"),AND(AG47="Muy Alta",AI47="Mayor")),"Alto",IF(OR(AND(AG47="Muy Baja",AI47="Catastrófico"),AND(AG47="Baja",AI47="Catastrófico"),AND(AG47="Media",AI47="Catastrófico"),AND(AG47="Alta",AI47="Catastrófico"),AND(AG47="Muy Alta",AI47="Catastrófico")),"Extremo","")))),"")</f>
        <v>Moderado</v>
      </c>
      <c r="AL47" s="123" t="s">
        <v>610</v>
      </c>
      <c r="AM47" s="114" t="s">
        <v>618</v>
      </c>
      <c r="AN47" s="124" t="s">
        <v>612</v>
      </c>
      <c r="AO47" s="114" t="s">
        <v>619</v>
      </c>
      <c r="AP47" s="125">
        <v>44926</v>
      </c>
      <c r="AQ47" s="253"/>
      <c r="AR47" s="253"/>
      <c r="AS47" s="253"/>
    </row>
    <row r="48" spans="1:45" ht="12" customHeight="1" x14ac:dyDescent="0.2">
      <c r="A48" s="251"/>
      <c r="B48" s="253"/>
      <c r="C48" s="253"/>
      <c r="D48" s="253"/>
      <c r="E48" s="348"/>
      <c r="F48" s="253"/>
      <c r="G48" s="253"/>
      <c r="H48" s="253"/>
      <c r="I48" s="253"/>
      <c r="J48" s="253"/>
      <c r="K48" s="253"/>
      <c r="L48" s="253"/>
      <c r="M48" s="253"/>
      <c r="N48" s="253"/>
      <c r="O48" s="275"/>
      <c r="P48" s="276"/>
      <c r="Q48" s="277"/>
      <c r="R48" s="274"/>
      <c r="S48" s="277">
        <f t="shared" si="58"/>
        <v>0</v>
      </c>
      <c r="T48" s="276"/>
      <c r="U48" s="277"/>
      <c r="V48" s="280"/>
      <c r="W48" s="146">
        <v>3</v>
      </c>
      <c r="X48" s="116"/>
      <c r="Y48" s="117" t="str">
        <f>IF(OR(Z48="Preventivo",Z48="Detectivo"),"Probabilidad",IF(Z48="Correctivo","Impacto",""))</f>
        <v/>
      </c>
      <c r="Z48" s="118"/>
      <c r="AA48" s="118"/>
      <c r="AB48" s="119" t="str">
        <f t="shared" ref="AB48:AB51" si="62">IF(AND(Z48="Preventivo",AA48="Automático"),"50%",IF(AND(Z48="Preventivo",AA48="Manual"),"40%",IF(AND(Z48="Detectivo",AA48="Automático"),"40%",IF(AND(Z48="Detectivo",AA48="Manual"),"30%",IF(AND(Z48="Correctivo",AA48="Automático"),"35%",IF(AND(Z48="Correctivo",AA48="Manual"),"25%",""))))))</f>
        <v/>
      </c>
      <c r="AC48" s="118"/>
      <c r="AD48" s="118"/>
      <c r="AE48" s="118"/>
      <c r="AF48" s="120" t="str">
        <f>IFERROR(IF(AND(Y47="Probabilidad",Y48="Probabilidad"),(AH47-(+AH47*AB48)),IF(AND(Y47="Impacto",Y48="Probabilidad"),(AH46-(+AH46*AB48)),IF(Y48="Impacto",AH47,""))),"")</f>
        <v/>
      </c>
      <c r="AG48" s="121" t="str">
        <f t="shared" si="1"/>
        <v/>
      </c>
      <c r="AH48" s="119" t="str">
        <f t="shared" si="59"/>
        <v/>
      </c>
      <c r="AI48" s="121" t="str">
        <f t="shared" si="3"/>
        <v/>
      </c>
      <c r="AJ48" s="119" t="str">
        <f t="shared" ref="AJ48" si="63">IFERROR(IF(AND(Y47="Impacto",Y48="Impacto"),(AJ47-(+AJ47*AB48)),IF(AND(Y47="Probabilidad",Y48="Impacto"),(AJ46-(+AJ46*AB48)),IF(Y48="Probabilidad",AJ47,""))),"")</f>
        <v/>
      </c>
      <c r="AK48" s="122" t="str">
        <f t="shared" si="61"/>
        <v/>
      </c>
      <c r="AL48" s="123"/>
      <c r="AM48" s="114"/>
      <c r="AN48" s="124"/>
      <c r="AO48" s="124"/>
      <c r="AP48" s="125"/>
      <c r="AQ48" s="253"/>
      <c r="AR48" s="253"/>
      <c r="AS48" s="253"/>
    </row>
    <row r="49" spans="1:45" ht="12" customHeight="1" x14ac:dyDescent="0.2">
      <c r="A49" s="251"/>
      <c r="B49" s="253"/>
      <c r="C49" s="253"/>
      <c r="D49" s="253"/>
      <c r="E49" s="348"/>
      <c r="F49" s="253"/>
      <c r="G49" s="253"/>
      <c r="H49" s="253"/>
      <c r="I49" s="253"/>
      <c r="J49" s="253"/>
      <c r="K49" s="253"/>
      <c r="L49" s="253"/>
      <c r="M49" s="253"/>
      <c r="N49" s="253"/>
      <c r="O49" s="275"/>
      <c r="P49" s="276"/>
      <c r="Q49" s="277"/>
      <c r="R49" s="274"/>
      <c r="S49" s="277">
        <f t="shared" si="58"/>
        <v>0</v>
      </c>
      <c r="T49" s="276"/>
      <c r="U49" s="277"/>
      <c r="V49" s="280"/>
      <c r="W49" s="146">
        <v>4</v>
      </c>
      <c r="X49" s="115"/>
      <c r="Y49" s="117" t="str">
        <f t="shared" ref="Y49:Y51" si="64">IF(OR(Z49="Preventivo",Z49="Detectivo"),"Probabilidad",IF(Z49="Correctivo","Impacto",""))</f>
        <v/>
      </c>
      <c r="Z49" s="118"/>
      <c r="AA49" s="118"/>
      <c r="AB49" s="119" t="str">
        <f t="shared" si="62"/>
        <v/>
      </c>
      <c r="AC49" s="118"/>
      <c r="AD49" s="118"/>
      <c r="AE49" s="118"/>
      <c r="AF49" s="120" t="str">
        <f t="shared" ref="AF49:AF51" si="65">IFERROR(IF(AND(Y48="Probabilidad",Y49="Probabilidad"),(AH48-(+AH48*AB49)),IF(AND(Y48="Impacto",Y49="Probabilidad"),(AH47-(+AH47*AB49)),IF(Y49="Impacto",AH48,""))),"")</f>
        <v/>
      </c>
      <c r="AG49" s="121" t="str">
        <f t="shared" si="1"/>
        <v/>
      </c>
      <c r="AH49" s="119" t="str">
        <f t="shared" si="59"/>
        <v/>
      </c>
      <c r="AI49" s="121" t="str">
        <f t="shared" si="3"/>
        <v/>
      </c>
      <c r="AJ49" s="119" t="str">
        <f t="shared" si="14"/>
        <v/>
      </c>
      <c r="AK49" s="122" t="str">
        <f>IFERROR(IF(OR(AND(AG49="Muy Baja",AI49="Leve"),AND(AG49="Muy Baja",AI49="Menor"),AND(AG49="Baja",AI49="Leve")),"Bajo",IF(OR(AND(AG49="Muy baja",AI49="Moderado"),AND(AG49="Baja",AI49="Menor"),AND(AG49="Baja",AI49="Moderado"),AND(AG49="Media",AI49="Leve"),AND(AG49="Media",AI49="Menor"),AND(AG49="Media",AI49="Moderado"),AND(AG49="Alta",AI49="Leve"),AND(AG49="Alta",AI49="Menor")),"Moderado",IF(OR(AND(AG49="Muy Baja",AI49="Mayor"),AND(AG49="Baja",AI49="Mayor"),AND(AG49="Media",AI49="Mayor"),AND(AG49="Alta",AI49="Moderado"),AND(AG49="Alta",AI49="Mayor"),AND(AG49="Muy Alta",AI49="Leve"),AND(AG49="Muy Alta",AI49="Menor"),AND(AG49="Muy Alta",AI49="Moderado"),AND(AG49="Muy Alta",AI49="Mayor")),"Alto",IF(OR(AND(AG49="Muy Baja",AI49="Catastrófico"),AND(AG49="Baja",AI49="Catastrófico"),AND(AG49="Media",AI49="Catastrófico"),AND(AG49="Alta",AI49="Catastrófico"),AND(AG49="Muy Alta",AI49="Catastrófico")),"Extremo","")))),"")</f>
        <v/>
      </c>
      <c r="AL49" s="123"/>
      <c r="AM49" s="114"/>
      <c r="AN49" s="124"/>
      <c r="AO49" s="124"/>
      <c r="AP49" s="125"/>
      <c r="AQ49" s="253"/>
      <c r="AR49" s="253"/>
      <c r="AS49" s="253"/>
    </row>
    <row r="50" spans="1:45" ht="12" customHeight="1" x14ac:dyDescent="0.2">
      <c r="A50" s="251"/>
      <c r="B50" s="253"/>
      <c r="C50" s="253"/>
      <c r="D50" s="253"/>
      <c r="E50" s="348"/>
      <c r="F50" s="253"/>
      <c r="G50" s="253"/>
      <c r="H50" s="253"/>
      <c r="I50" s="253"/>
      <c r="J50" s="253"/>
      <c r="K50" s="253"/>
      <c r="L50" s="253"/>
      <c r="M50" s="253"/>
      <c r="N50" s="253"/>
      <c r="O50" s="275"/>
      <c r="P50" s="276"/>
      <c r="Q50" s="277"/>
      <c r="R50" s="274"/>
      <c r="S50" s="277">
        <f t="shared" si="58"/>
        <v>0</v>
      </c>
      <c r="T50" s="276"/>
      <c r="U50" s="277"/>
      <c r="V50" s="280"/>
      <c r="W50" s="146">
        <v>5</v>
      </c>
      <c r="X50" s="115"/>
      <c r="Y50" s="117" t="str">
        <f t="shared" si="64"/>
        <v/>
      </c>
      <c r="Z50" s="118"/>
      <c r="AA50" s="118"/>
      <c r="AB50" s="119" t="str">
        <f t="shared" si="62"/>
        <v/>
      </c>
      <c r="AC50" s="118"/>
      <c r="AD50" s="118"/>
      <c r="AE50" s="118"/>
      <c r="AF50" s="120" t="str">
        <f t="shared" si="65"/>
        <v/>
      </c>
      <c r="AG50" s="121" t="str">
        <f t="shared" si="1"/>
        <v/>
      </c>
      <c r="AH50" s="119" t="str">
        <f t="shared" si="59"/>
        <v/>
      </c>
      <c r="AI50" s="121" t="str">
        <f t="shared" si="3"/>
        <v/>
      </c>
      <c r="AJ50" s="119" t="str">
        <f t="shared" si="14"/>
        <v/>
      </c>
      <c r="AK50" s="122" t="str">
        <f t="shared" ref="AK50:AK51" si="66">IFERROR(IF(OR(AND(AG50="Muy Baja",AI50="Leve"),AND(AG50="Muy Baja",AI50="Menor"),AND(AG50="Baja",AI50="Leve")),"Bajo",IF(OR(AND(AG50="Muy baja",AI50="Moderado"),AND(AG50="Baja",AI50="Menor"),AND(AG50="Baja",AI50="Moderado"),AND(AG50="Media",AI50="Leve"),AND(AG50="Media",AI50="Menor"),AND(AG50="Media",AI50="Moderado"),AND(AG50="Alta",AI50="Leve"),AND(AG50="Alta",AI50="Menor")),"Moderado",IF(OR(AND(AG50="Muy Baja",AI50="Mayor"),AND(AG50="Baja",AI50="Mayor"),AND(AG50="Media",AI50="Mayor"),AND(AG50="Alta",AI50="Moderado"),AND(AG50="Alta",AI50="Mayor"),AND(AG50="Muy Alta",AI50="Leve"),AND(AG50="Muy Alta",AI50="Menor"),AND(AG50="Muy Alta",AI50="Moderado"),AND(AG50="Muy Alta",AI50="Mayor")),"Alto",IF(OR(AND(AG50="Muy Baja",AI50="Catastrófico"),AND(AG50="Baja",AI50="Catastrófico"),AND(AG50="Media",AI50="Catastrófico"),AND(AG50="Alta",AI50="Catastrófico"),AND(AG50="Muy Alta",AI50="Catastrófico")),"Extremo","")))),"")</f>
        <v/>
      </c>
      <c r="AL50" s="123"/>
      <c r="AM50" s="114"/>
      <c r="AN50" s="124"/>
      <c r="AO50" s="124"/>
      <c r="AP50" s="125"/>
      <c r="AQ50" s="253"/>
      <c r="AR50" s="253"/>
      <c r="AS50" s="253"/>
    </row>
    <row r="51" spans="1:45" ht="12" customHeight="1" x14ac:dyDescent="0.2">
      <c r="A51" s="251"/>
      <c r="B51" s="253"/>
      <c r="C51" s="253"/>
      <c r="D51" s="253"/>
      <c r="E51" s="348"/>
      <c r="F51" s="253"/>
      <c r="G51" s="253"/>
      <c r="H51" s="253"/>
      <c r="I51" s="253"/>
      <c r="J51" s="253"/>
      <c r="K51" s="253"/>
      <c r="L51" s="253"/>
      <c r="M51" s="253"/>
      <c r="N51" s="253"/>
      <c r="O51" s="275"/>
      <c r="P51" s="276"/>
      <c r="Q51" s="277"/>
      <c r="R51" s="274"/>
      <c r="S51" s="277">
        <f t="shared" si="58"/>
        <v>0</v>
      </c>
      <c r="T51" s="276"/>
      <c r="U51" s="277"/>
      <c r="V51" s="280"/>
      <c r="W51" s="146">
        <v>6</v>
      </c>
      <c r="X51" s="115"/>
      <c r="Y51" s="117" t="str">
        <f t="shared" si="64"/>
        <v/>
      </c>
      <c r="Z51" s="118"/>
      <c r="AA51" s="118"/>
      <c r="AB51" s="119" t="str">
        <f t="shared" si="62"/>
        <v/>
      </c>
      <c r="AC51" s="118"/>
      <c r="AD51" s="118"/>
      <c r="AE51" s="118"/>
      <c r="AF51" s="120" t="str">
        <f t="shared" si="65"/>
        <v/>
      </c>
      <c r="AG51" s="121" t="str">
        <f t="shared" si="1"/>
        <v/>
      </c>
      <c r="AH51" s="119" t="str">
        <f t="shared" si="59"/>
        <v/>
      </c>
      <c r="AI51" s="121" t="str">
        <f t="shared" si="3"/>
        <v/>
      </c>
      <c r="AJ51" s="119" t="str">
        <f t="shared" si="14"/>
        <v/>
      </c>
      <c r="AK51" s="122" t="str">
        <f t="shared" si="66"/>
        <v/>
      </c>
      <c r="AL51" s="123"/>
      <c r="AM51" s="114"/>
      <c r="AN51" s="124"/>
      <c r="AO51" s="124"/>
      <c r="AP51" s="125"/>
      <c r="AQ51" s="253"/>
      <c r="AR51" s="253"/>
      <c r="AS51" s="253"/>
    </row>
    <row r="52" spans="1:45" ht="12.75" customHeight="1" x14ac:dyDescent="0.2">
      <c r="A52" s="251">
        <v>8</v>
      </c>
      <c r="B52" s="253"/>
      <c r="C52" s="253"/>
      <c r="D52" s="253"/>
      <c r="E52" s="253"/>
      <c r="F52" s="253"/>
      <c r="G52" s="253"/>
      <c r="H52" s="253"/>
      <c r="I52" s="253"/>
      <c r="J52" s="253"/>
      <c r="K52" s="253"/>
      <c r="L52" s="253"/>
      <c r="M52" s="253"/>
      <c r="N52" s="253"/>
      <c r="O52" s="275"/>
      <c r="P52" s="276" t="str">
        <f>IF(O52&lt;=0,"",IF(O52&lt;=2,"Muy Baja",IF(O52&lt;=24,"Baja",IF(O52&lt;=500,"Media",IF(O52&lt;=5000,"Alta","Muy Alta")))))</f>
        <v/>
      </c>
      <c r="Q52" s="277" t="str">
        <f>IF(P52="","",IF(P52="Muy Baja",0.2,IF(P52="Baja",0.4,IF(P52="Media",0.6,IF(P52="Alta",0.8,IF(P52="Muy Alta",1,))))))</f>
        <v/>
      </c>
      <c r="R52" s="274"/>
      <c r="S52" s="277">
        <f>IF(NOT(ISERROR(MATCH(R52,'Tabla Impacto'!$B$222:$B$224,0))),'Tabla Impacto'!$F$224&amp;"Por favor no seleccionar los criterios de impacto(Afectación Económica o presupuestal y Pérdida Reputacional)",R52)</f>
        <v>0</v>
      </c>
      <c r="T52" s="276" t="str">
        <f>IF(OR(S52='Tabla Impacto'!$C$12,S52='Tabla Impacto'!$D$12),"Leve",IF(OR(S52='Tabla Impacto'!$C$13,S52='Tabla Impacto'!$D$13),"Menor",IF(OR(S52='Tabla Impacto'!$C$14,S52='Tabla Impacto'!$D$14),"Moderado",IF(OR(S52='Tabla Impacto'!$C$15,S52='Tabla Impacto'!$D$15),"Mayor",IF(OR(S52='Tabla Impacto'!$C$16,S52='Tabla Impacto'!$D$16),"Catastrófico","")))))</f>
        <v/>
      </c>
      <c r="U52" s="277" t="str">
        <f>IF(T52="","",IF(T52="Leve",0.2,IF(T52="Menor",0.4,IF(T52="Moderado",0.6,IF(T52="Mayor",0.8,IF(T52="Catastrófico",1,))))))</f>
        <v/>
      </c>
      <c r="V52" s="280" t="str">
        <f>IF(OR(AND(P52="Muy Baja",T52="Leve"),AND(P52="Muy Baja",T52="Menor"),AND(P52="Baja",T52="Leve")),"Bajo",IF(OR(AND(P52="Muy baja",T52="Moderado"),AND(P52="Baja",T52="Menor"),AND(P52="Baja",T52="Moderado"),AND(P52="Media",T52="Leve"),AND(P52="Media",T52="Menor"),AND(P52="Media",T52="Moderado"),AND(P52="Alta",T52="Leve"),AND(P52="Alta",T52="Menor")),"Moderado",IF(OR(AND(P52="Muy Baja",T52="Mayor"),AND(P52="Baja",T52="Mayor"),AND(P52="Media",T52="Mayor"),AND(P52="Alta",T52="Moderado"),AND(P52="Alta",T52="Mayor"),AND(P52="Muy Alta",T52="Leve"),AND(P52="Muy Alta",T52="Menor"),AND(P52="Muy Alta",T52="Moderado"),AND(P52="Muy Alta",T52="Mayor")),"Alto",IF(OR(AND(P52="Muy Baja",T52="Catastrófico"),AND(P52="Baja",T52="Catastrófico"),AND(P52="Media",T52="Catastrófico"),AND(P52="Alta",T52="Catastrófico"),AND(P52="Muy Alta",T52="Catastrófico")),"Extremo",""))))</f>
        <v/>
      </c>
      <c r="W52" s="146">
        <v>1</v>
      </c>
      <c r="X52" s="115"/>
      <c r="Y52" s="117" t="str">
        <f>IF(OR(Z52="Preventivo",Z52="Detectivo"),"Probabilidad",IF(Z52="Correctivo","Impacto",""))</f>
        <v/>
      </c>
      <c r="Z52" s="118"/>
      <c r="AA52" s="118"/>
      <c r="AB52" s="119" t="str">
        <f>IF(AND(Z52="Preventivo",AA52="Automático"),"50%",IF(AND(Z52="Preventivo",AA52="Manual"),"40%",IF(AND(Z52="Detectivo",AA52="Automático"),"40%",IF(AND(Z52="Detectivo",AA52="Manual"),"30%",IF(AND(Z52="Correctivo",AA52="Automático"),"35%",IF(AND(Z52="Correctivo",AA52="Manual"),"25%",""))))))</f>
        <v/>
      </c>
      <c r="AC52" s="118"/>
      <c r="AD52" s="118"/>
      <c r="AE52" s="118"/>
      <c r="AF52" s="120" t="str">
        <f>IFERROR(IF(Y52="Probabilidad",(Q52-(+Q52*AB52)),IF(Y52="Impacto",Q52,"")),"")</f>
        <v/>
      </c>
      <c r="AG52" s="121" t="str">
        <f>IFERROR(IF(AF52="","",IF(AF52&lt;=0.2,"Muy Baja",IF(AF52&lt;=0.4,"Baja",IF(AF52&lt;=0.6,"Media",IF(AF52&lt;=0.8,"Alta","Muy Alta"))))),"")</f>
        <v/>
      </c>
      <c r="AH52" s="119" t="str">
        <f>+AF52</f>
        <v/>
      </c>
      <c r="AI52" s="121" t="str">
        <f>IFERROR(IF(AJ52="","",IF(AJ52&lt;=0.2,"Leve",IF(AJ52&lt;=0.4,"Menor",IF(AJ52&lt;=0.6,"Moderado",IF(AJ52&lt;=0.8,"Mayor","Catastrófico"))))),"")</f>
        <v/>
      </c>
      <c r="AJ52" s="119" t="str">
        <f t="shared" ref="AJ52" si="67">IFERROR(IF(Y52="Impacto",(U52-(+U52*AB52)),IF(Y52="Probabilidad",U52,"")),"")</f>
        <v/>
      </c>
      <c r="AK52" s="122" t="str">
        <f>IFERROR(IF(OR(AND(AG52="Muy Baja",AI52="Leve"),AND(AG52="Muy Baja",AI52="Menor"),AND(AG52="Baja",AI52="Leve")),"Bajo",IF(OR(AND(AG52="Muy baja",AI52="Moderado"),AND(AG52="Baja",AI52="Menor"),AND(AG52="Baja",AI52="Moderado"),AND(AG52="Media",AI52="Leve"),AND(AG52="Media",AI52="Menor"),AND(AG52="Media",AI52="Moderado"),AND(AG52="Alta",AI52="Leve"),AND(AG52="Alta",AI52="Menor")),"Moderado",IF(OR(AND(AG52="Muy Baja",AI52="Mayor"),AND(AG52="Baja",AI52="Mayor"),AND(AG52="Media",AI52="Mayor"),AND(AG52="Alta",AI52="Moderado"),AND(AG52="Alta",AI52="Mayor"),AND(AG52="Muy Alta",AI52="Leve"),AND(AG52="Muy Alta",AI52="Menor"),AND(AG52="Muy Alta",AI52="Moderado"),AND(AG52="Muy Alta",AI52="Mayor")),"Alto",IF(OR(AND(AG52="Muy Baja",AI52="Catastrófico"),AND(AG52="Baja",AI52="Catastrófico"),AND(AG52="Media",AI52="Catastrófico"),AND(AG52="Alta",AI52="Catastrófico"),AND(AG52="Muy Alta",AI52="Catastrófico")),"Extremo","")))),"")</f>
        <v/>
      </c>
      <c r="AL52" s="123"/>
      <c r="AM52" s="114"/>
      <c r="AN52" s="124"/>
      <c r="AO52" s="124"/>
      <c r="AP52" s="125"/>
      <c r="AQ52" s="275"/>
      <c r="AR52" s="275"/>
      <c r="AS52" s="275"/>
    </row>
    <row r="53" spans="1:45" ht="12.75" customHeight="1" x14ac:dyDescent="0.2">
      <c r="A53" s="251"/>
      <c r="B53" s="253"/>
      <c r="C53" s="253"/>
      <c r="D53" s="253"/>
      <c r="E53" s="253"/>
      <c r="F53" s="253"/>
      <c r="G53" s="253"/>
      <c r="H53" s="253"/>
      <c r="I53" s="253"/>
      <c r="J53" s="253"/>
      <c r="K53" s="253"/>
      <c r="L53" s="253"/>
      <c r="M53" s="253"/>
      <c r="N53" s="253"/>
      <c r="O53" s="275"/>
      <c r="P53" s="276"/>
      <c r="Q53" s="277"/>
      <c r="R53" s="274"/>
      <c r="S53" s="277">
        <f>IF(NOT(ISERROR(MATCH(R53,_xlfn.ANCHORARRAY(F64),0))),Q66&amp;"Por favor no seleccionar los criterios de impacto",R53)</f>
        <v>0</v>
      </c>
      <c r="T53" s="276"/>
      <c r="U53" s="277"/>
      <c r="V53" s="280"/>
      <c r="W53" s="146">
        <v>2</v>
      </c>
      <c r="X53" s="115"/>
      <c r="Y53" s="117" t="str">
        <f>IF(OR(Z53="Preventivo",Z53="Detectivo"),"Probabilidad",IF(Z53="Correctivo","Impacto",""))</f>
        <v/>
      </c>
      <c r="Z53" s="118"/>
      <c r="AA53" s="118"/>
      <c r="AB53" s="119" t="str">
        <f t="shared" ref="AB53:AB57" si="68">IF(AND(Z53="Preventivo",AA53="Automático"),"50%",IF(AND(Z53="Preventivo",AA53="Manual"),"40%",IF(AND(Z53="Detectivo",AA53="Automático"),"40%",IF(AND(Z53="Detectivo",AA53="Manual"),"30%",IF(AND(Z53="Correctivo",AA53="Automático"),"35%",IF(AND(Z53="Correctivo",AA53="Manual"),"25%",""))))))</f>
        <v/>
      </c>
      <c r="AC53" s="118"/>
      <c r="AD53" s="118"/>
      <c r="AE53" s="118"/>
      <c r="AF53" s="120" t="str">
        <f>IFERROR(IF(AND(Y52="Probabilidad",Y53="Probabilidad"),(AH52-(+AH52*AB53)),IF(Y53="Probabilidad",(Q52-(+Q52*AB53)),IF(Y53="Impacto",AH52,""))),"")</f>
        <v/>
      </c>
      <c r="AG53" s="121" t="str">
        <f t="shared" si="1"/>
        <v/>
      </c>
      <c r="AH53" s="119" t="str">
        <f t="shared" ref="AH53:AH57" si="69">+AF53</f>
        <v/>
      </c>
      <c r="AI53" s="121" t="str">
        <f t="shared" si="3"/>
        <v/>
      </c>
      <c r="AJ53" s="119" t="str">
        <f t="shared" ref="AJ53" si="70">IFERROR(IF(AND(Y52="Impacto",Y53="Impacto"),(AJ52-(+AJ52*AB53)),IF(Y53="Impacto",($U$10-(+$U$10*AB53)),IF(Y53="Probabilidad",AJ52,""))),"")</f>
        <v/>
      </c>
      <c r="AK53" s="122" t="str">
        <f t="shared" ref="AK53:AK54" si="71">IFERROR(IF(OR(AND(AG53="Muy Baja",AI53="Leve"),AND(AG53="Muy Baja",AI53="Menor"),AND(AG53="Baja",AI53="Leve")),"Bajo",IF(OR(AND(AG53="Muy baja",AI53="Moderado"),AND(AG53="Baja",AI53="Menor"),AND(AG53="Baja",AI53="Moderado"),AND(AG53="Media",AI53="Leve"),AND(AG53="Media",AI53="Menor"),AND(AG53="Media",AI53="Moderado"),AND(AG53="Alta",AI53="Leve"),AND(AG53="Alta",AI53="Menor")),"Moderado",IF(OR(AND(AG53="Muy Baja",AI53="Mayor"),AND(AG53="Baja",AI53="Mayor"),AND(AG53="Media",AI53="Mayor"),AND(AG53="Alta",AI53="Moderado"),AND(AG53="Alta",AI53="Mayor"),AND(AG53="Muy Alta",AI53="Leve"),AND(AG53="Muy Alta",AI53="Menor"),AND(AG53="Muy Alta",AI53="Moderado"),AND(AG53="Muy Alta",AI53="Mayor")),"Alto",IF(OR(AND(AG53="Muy Baja",AI53="Catastrófico"),AND(AG53="Baja",AI53="Catastrófico"),AND(AG53="Media",AI53="Catastrófico"),AND(AG53="Alta",AI53="Catastrófico"),AND(AG53="Muy Alta",AI53="Catastrófico")),"Extremo","")))),"")</f>
        <v/>
      </c>
      <c r="AL53" s="123"/>
      <c r="AM53" s="114"/>
      <c r="AN53" s="124"/>
      <c r="AO53" s="124"/>
      <c r="AP53" s="125"/>
      <c r="AQ53" s="275"/>
      <c r="AR53" s="275"/>
      <c r="AS53" s="275"/>
    </row>
    <row r="54" spans="1:45" ht="12.75" customHeight="1" x14ac:dyDescent="0.2">
      <c r="A54" s="251"/>
      <c r="B54" s="253"/>
      <c r="C54" s="253"/>
      <c r="D54" s="253"/>
      <c r="E54" s="253"/>
      <c r="F54" s="253"/>
      <c r="G54" s="253"/>
      <c r="H54" s="253"/>
      <c r="I54" s="253"/>
      <c r="J54" s="253"/>
      <c r="K54" s="253"/>
      <c r="L54" s="253"/>
      <c r="M54" s="253"/>
      <c r="N54" s="253"/>
      <c r="O54" s="275"/>
      <c r="P54" s="276"/>
      <c r="Q54" s="277"/>
      <c r="R54" s="274"/>
      <c r="S54" s="277">
        <f>IF(NOT(ISERROR(MATCH(R54,_xlfn.ANCHORARRAY(F65),0))),Q67&amp;"Por favor no seleccionar los criterios de impacto",R54)</f>
        <v>0</v>
      </c>
      <c r="T54" s="276"/>
      <c r="U54" s="277"/>
      <c r="V54" s="280"/>
      <c r="W54" s="146">
        <v>3</v>
      </c>
      <c r="X54" s="116"/>
      <c r="Y54" s="117" t="str">
        <f>IF(OR(Z54="Preventivo",Z54="Detectivo"),"Probabilidad",IF(Z54="Correctivo","Impacto",""))</f>
        <v/>
      </c>
      <c r="Z54" s="118"/>
      <c r="AA54" s="118"/>
      <c r="AB54" s="119" t="str">
        <f t="shared" si="68"/>
        <v/>
      </c>
      <c r="AC54" s="118"/>
      <c r="AD54" s="118"/>
      <c r="AE54" s="118"/>
      <c r="AF54" s="120" t="str">
        <f>IFERROR(IF(AND(Y53="Probabilidad",Y54="Probabilidad"),(AH53-(+AH53*AB54)),IF(AND(Y53="Impacto",Y54="Probabilidad"),(AH52-(+AH52*AB54)),IF(Y54="Impacto",AH53,""))),"")</f>
        <v/>
      </c>
      <c r="AG54" s="121" t="str">
        <f t="shared" si="1"/>
        <v/>
      </c>
      <c r="AH54" s="119" t="str">
        <f t="shared" si="69"/>
        <v/>
      </c>
      <c r="AI54" s="121" t="str">
        <f t="shared" si="3"/>
        <v/>
      </c>
      <c r="AJ54" s="119" t="str">
        <f t="shared" ref="AJ54" si="72">IFERROR(IF(AND(Y53="Impacto",Y54="Impacto"),(AJ53-(+AJ53*AB54)),IF(AND(Y53="Probabilidad",Y54="Impacto"),(AJ52-(+AJ52*AB54)),IF(Y54="Probabilidad",AJ53,""))),"")</f>
        <v/>
      </c>
      <c r="AK54" s="122" t="str">
        <f t="shared" si="71"/>
        <v/>
      </c>
      <c r="AL54" s="123"/>
      <c r="AM54" s="114"/>
      <c r="AN54" s="124"/>
      <c r="AO54" s="124"/>
      <c r="AP54" s="125"/>
      <c r="AQ54" s="275"/>
      <c r="AR54" s="275"/>
      <c r="AS54" s="275"/>
    </row>
    <row r="55" spans="1:45" ht="12.75" customHeight="1" x14ac:dyDescent="0.2">
      <c r="A55" s="251"/>
      <c r="B55" s="253"/>
      <c r="C55" s="253"/>
      <c r="D55" s="253"/>
      <c r="E55" s="253"/>
      <c r="F55" s="253"/>
      <c r="G55" s="253"/>
      <c r="H55" s="253"/>
      <c r="I55" s="253"/>
      <c r="J55" s="253"/>
      <c r="K55" s="253"/>
      <c r="L55" s="253"/>
      <c r="M55" s="253"/>
      <c r="N55" s="253"/>
      <c r="O55" s="275"/>
      <c r="P55" s="276"/>
      <c r="Q55" s="277"/>
      <c r="R55" s="274"/>
      <c r="S55" s="277">
        <f>IF(NOT(ISERROR(MATCH(R55,_xlfn.ANCHORARRAY(F66),0))),Q68&amp;"Por favor no seleccionar los criterios de impacto",R55)</f>
        <v>0</v>
      </c>
      <c r="T55" s="276"/>
      <c r="U55" s="277"/>
      <c r="V55" s="280"/>
      <c r="W55" s="146">
        <v>4</v>
      </c>
      <c r="X55" s="115"/>
      <c r="Y55" s="117" t="str">
        <f t="shared" ref="Y55:Y57" si="73">IF(OR(Z55="Preventivo",Z55="Detectivo"),"Probabilidad",IF(Z55="Correctivo","Impacto",""))</f>
        <v/>
      </c>
      <c r="Z55" s="118"/>
      <c r="AA55" s="118"/>
      <c r="AB55" s="119" t="str">
        <f t="shared" si="68"/>
        <v/>
      </c>
      <c r="AC55" s="118"/>
      <c r="AD55" s="118"/>
      <c r="AE55" s="118"/>
      <c r="AF55" s="120" t="str">
        <f t="shared" ref="AF55:AF57" si="74">IFERROR(IF(AND(Y54="Probabilidad",Y55="Probabilidad"),(AH54-(+AH54*AB55)),IF(AND(Y54="Impacto",Y55="Probabilidad"),(AH53-(+AH53*AB55)),IF(Y55="Impacto",AH54,""))),"")</f>
        <v/>
      </c>
      <c r="AG55" s="121" t="str">
        <f t="shared" si="1"/>
        <v/>
      </c>
      <c r="AH55" s="119" t="str">
        <f t="shared" si="69"/>
        <v/>
      </c>
      <c r="AI55" s="121" t="str">
        <f t="shared" si="3"/>
        <v/>
      </c>
      <c r="AJ55" s="119" t="str">
        <f t="shared" si="14"/>
        <v/>
      </c>
      <c r="AK55" s="122" t="str">
        <f>IFERROR(IF(OR(AND(AG55="Muy Baja",AI55="Leve"),AND(AG55="Muy Baja",AI55="Menor"),AND(AG55="Baja",AI55="Leve")),"Bajo",IF(OR(AND(AG55="Muy baja",AI55="Moderado"),AND(AG55="Baja",AI55="Menor"),AND(AG55="Baja",AI55="Moderado"),AND(AG55="Media",AI55="Leve"),AND(AG55="Media",AI55="Menor"),AND(AG55="Media",AI55="Moderado"),AND(AG55="Alta",AI55="Leve"),AND(AG55="Alta",AI55="Menor")),"Moderado",IF(OR(AND(AG55="Muy Baja",AI55="Mayor"),AND(AG55="Baja",AI55="Mayor"),AND(AG55="Media",AI55="Mayor"),AND(AG55="Alta",AI55="Moderado"),AND(AG55="Alta",AI55="Mayor"),AND(AG55="Muy Alta",AI55="Leve"),AND(AG55="Muy Alta",AI55="Menor"),AND(AG55="Muy Alta",AI55="Moderado"),AND(AG55="Muy Alta",AI55="Mayor")),"Alto",IF(OR(AND(AG55="Muy Baja",AI55="Catastrófico"),AND(AG55="Baja",AI55="Catastrófico"),AND(AG55="Media",AI55="Catastrófico"),AND(AG55="Alta",AI55="Catastrófico"),AND(AG55="Muy Alta",AI55="Catastrófico")),"Extremo","")))),"")</f>
        <v/>
      </c>
      <c r="AL55" s="123"/>
      <c r="AM55" s="114"/>
      <c r="AN55" s="124"/>
      <c r="AO55" s="124"/>
      <c r="AP55" s="125"/>
      <c r="AQ55" s="275"/>
      <c r="AR55" s="275"/>
      <c r="AS55" s="275"/>
    </row>
    <row r="56" spans="1:45" ht="12.75" customHeight="1" x14ac:dyDescent="0.2">
      <c r="A56" s="251"/>
      <c r="B56" s="253"/>
      <c r="C56" s="253"/>
      <c r="D56" s="253"/>
      <c r="E56" s="253"/>
      <c r="F56" s="253"/>
      <c r="G56" s="253"/>
      <c r="H56" s="253"/>
      <c r="I56" s="253"/>
      <c r="J56" s="253"/>
      <c r="K56" s="253"/>
      <c r="L56" s="253"/>
      <c r="M56" s="253"/>
      <c r="N56" s="253"/>
      <c r="O56" s="275"/>
      <c r="P56" s="276"/>
      <c r="Q56" s="277"/>
      <c r="R56" s="274"/>
      <c r="S56" s="277">
        <f>IF(NOT(ISERROR(MATCH(R56,_xlfn.ANCHORARRAY(F67),0))),Q69&amp;"Por favor no seleccionar los criterios de impacto",R56)</f>
        <v>0</v>
      </c>
      <c r="T56" s="276"/>
      <c r="U56" s="277"/>
      <c r="V56" s="280"/>
      <c r="W56" s="146">
        <v>5</v>
      </c>
      <c r="X56" s="115"/>
      <c r="Y56" s="117" t="str">
        <f t="shared" si="73"/>
        <v/>
      </c>
      <c r="Z56" s="118"/>
      <c r="AA56" s="118"/>
      <c r="AB56" s="119" t="str">
        <f t="shared" si="68"/>
        <v/>
      </c>
      <c r="AC56" s="118"/>
      <c r="AD56" s="118"/>
      <c r="AE56" s="118"/>
      <c r="AF56" s="120" t="str">
        <f t="shared" si="74"/>
        <v/>
      </c>
      <c r="AG56" s="121" t="str">
        <f t="shared" si="1"/>
        <v/>
      </c>
      <c r="AH56" s="119" t="str">
        <f t="shared" si="69"/>
        <v/>
      </c>
      <c r="AI56" s="121" t="str">
        <f t="shared" si="3"/>
        <v/>
      </c>
      <c r="AJ56" s="119" t="str">
        <f t="shared" si="14"/>
        <v/>
      </c>
      <c r="AK56" s="122" t="str">
        <f t="shared" ref="AK56:AK57" si="75">IFERROR(IF(OR(AND(AG56="Muy Baja",AI56="Leve"),AND(AG56="Muy Baja",AI56="Menor"),AND(AG56="Baja",AI56="Leve")),"Bajo",IF(OR(AND(AG56="Muy baja",AI56="Moderado"),AND(AG56="Baja",AI56="Menor"),AND(AG56="Baja",AI56="Moderado"),AND(AG56="Media",AI56="Leve"),AND(AG56="Media",AI56="Menor"),AND(AG56="Media",AI56="Moderado"),AND(AG56="Alta",AI56="Leve"),AND(AG56="Alta",AI56="Menor")),"Moderado",IF(OR(AND(AG56="Muy Baja",AI56="Mayor"),AND(AG56="Baja",AI56="Mayor"),AND(AG56="Media",AI56="Mayor"),AND(AG56="Alta",AI56="Moderado"),AND(AG56="Alta",AI56="Mayor"),AND(AG56="Muy Alta",AI56="Leve"),AND(AG56="Muy Alta",AI56="Menor"),AND(AG56="Muy Alta",AI56="Moderado"),AND(AG56="Muy Alta",AI56="Mayor")),"Alto",IF(OR(AND(AG56="Muy Baja",AI56="Catastrófico"),AND(AG56="Baja",AI56="Catastrófico"),AND(AG56="Media",AI56="Catastrófico"),AND(AG56="Alta",AI56="Catastrófico"),AND(AG56="Muy Alta",AI56="Catastrófico")),"Extremo","")))),"")</f>
        <v/>
      </c>
      <c r="AL56" s="123"/>
      <c r="AM56" s="114"/>
      <c r="AN56" s="124"/>
      <c r="AO56" s="124"/>
      <c r="AP56" s="125"/>
      <c r="AQ56" s="275"/>
      <c r="AR56" s="275"/>
      <c r="AS56" s="275"/>
    </row>
    <row r="57" spans="1:45" ht="12.75" customHeight="1" x14ac:dyDescent="0.2">
      <c r="A57" s="251"/>
      <c r="B57" s="253"/>
      <c r="C57" s="253"/>
      <c r="D57" s="253"/>
      <c r="E57" s="253"/>
      <c r="F57" s="253"/>
      <c r="G57" s="253"/>
      <c r="H57" s="253"/>
      <c r="I57" s="253"/>
      <c r="J57" s="253"/>
      <c r="K57" s="253"/>
      <c r="L57" s="253"/>
      <c r="M57" s="253"/>
      <c r="N57" s="253"/>
      <c r="O57" s="275"/>
      <c r="P57" s="276"/>
      <c r="Q57" s="277"/>
      <c r="R57" s="274"/>
      <c r="S57" s="277">
        <f>IF(NOT(ISERROR(MATCH(R57,_xlfn.ANCHORARRAY(F68),0))),Q70&amp;"Por favor no seleccionar los criterios de impacto",R57)</f>
        <v>0</v>
      </c>
      <c r="T57" s="276"/>
      <c r="U57" s="277"/>
      <c r="V57" s="280"/>
      <c r="W57" s="146">
        <v>6</v>
      </c>
      <c r="X57" s="115"/>
      <c r="Y57" s="117" t="str">
        <f t="shared" si="73"/>
        <v/>
      </c>
      <c r="Z57" s="118"/>
      <c r="AA57" s="118"/>
      <c r="AB57" s="119" t="str">
        <f t="shared" si="68"/>
        <v/>
      </c>
      <c r="AC57" s="118"/>
      <c r="AD57" s="118"/>
      <c r="AE57" s="118"/>
      <c r="AF57" s="120" t="str">
        <f t="shared" si="74"/>
        <v/>
      </c>
      <c r="AG57" s="121" t="str">
        <f t="shared" si="1"/>
        <v/>
      </c>
      <c r="AH57" s="119" t="str">
        <f t="shared" si="69"/>
        <v/>
      </c>
      <c r="AI57" s="121" t="str">
        <f t="shared" si="3"/>
        <v/>
      </c>
      <c r="AJ57" s="119" t="str">
        <f t="shared" si="14"/>
        <v/>
      </c>
      <c r="AK57" s="122" t="str">
        <f t="shared" si="75"/>
        <v/>
      </c>
      <c r="AL57" s="123"/>
      <c r="AM57" s="114"/>
      <c r="AN57" s="124"/>
      <c r="AO57" s="124"/>
      <c r="AP57" s="125"/>
      <c r="AQ57" s="275"/>
      <c r="AR57" s="275"/>
      <c r="AS57" s="275"/>
    </row>
    <row r="58" spans="1:45" ht="12.75" customHeight="1" x14ac:dyDescent="0.2">
      <c r="A58" s="251">
        <v>9</v>
      </c>
      <c r="B58" s="253"/>
      <c r="C58" s="253"/>
      <c r="D58" s="253"/>
      <c r="E58" s="253"/>
      <c r="F58" s="253"/>
      <c r="G58" s="253"/>
      <c r="H58" s="253"/>
      <c r="I58" s="253"/>
      <c r="J58" s="253"/>
      <c r="K58" s="253"/>
      <c r="L58" s="253"/>
      <c r="M58" s="253"/>
      <c r="N58" s="253"/>
      <c r="O58" s="275"/>
      <c r="P58" s="276" t="str">
        <f>IF(O58&lt;=0,"",IF(O58&lt;=2,"Muy Baja",IF(O58&lt;=24,"Baja",IF(O58&lt;=500,"Media",IF(O58&lt;=5000,"Alta","Muy Alta")))))</f>
        <v/>
      </c>
      <c r="Q58" s="277" t="str">
        <f>IF(P58="","",IF(P58="Muy Baja",0.2,IF(P58="Baja",0.4,IF(P58="Media",0.6,IF(P58="Alta",0.8,IF(P58="Muy Alta",1,))))))</f>
        <v/>
      </c>
      <c r="R58" s="274"/>
      <c r="S58" s="277">
        <f>IF(NOT(ISERROR(MATCH(R58,'Tabla Impacto'!$B$222:$B$224,0))),'Tabla Impacto'!$F$224&amp;"Por favor no seleccionar los criterios de impacto(Afectación Económica o presupuestal y Pérdida Reputacional)",R58)</f>
        <v>0</v>
      </c>
      <c r="T58" s="276" t="str">
        <f>IF(OR(S58='Tabla Impacto'!$C$12,S58='Tabla Impacto'!$D$12),"Leve",IF(OR(S58='Tabla Impacto'!$C$13,S58='Tabla Impacto'!$D$13),"Menor",IF(OR(S58='Tabla Impacto'!$C$14,S58='Tabla Impacto'!$D$14),"Moderado",IF(OR(S58='Tabla Impacto'!$C$15,S58='Tabla Impacto'!$D$15),"Mayor",IF(OR(S58='Tabla Impacto'!$C$16,S58='Tabla Impacto'!$D$16),"Catastrófico","")))))</f>
        <v/>
      </c>
      <c r="U58" s="277" t="str">
        <f>IF(T58="","",IF(T58="Leve",0.2,IF(T58="Menor",0.4,IF(T58="Moderado",0.6,IF(T58="Mayor",0.8,IF(T58="Catastrófico",1,))))))</f>
        <v/>
      </c>
      <c r="V58" s="280" t="str">
        <f>IF(OR(AND(P58="Muy Baja",T58="Leve"),AND(P58="Muy Baja",T58="Menor"),AND(P58="Baja",T58="Leve")),"Bajo",IF(OR(AND(P58="Muy baja",T58="Moderado"),AND(P58="Baja",T58="Menor"),AND(P58="Baja",T58="Moderado"),AND(P58="Media",T58="Leve"),AND(P58="Media",T58="Menor"),AND(P58="Media",T58="Moderado"),AND(P58="Alta",T58="Leve"),AND(P58="Alta",T58="Menor")),"Moderado",IF(OR(AND(P58="Muy Baja",T58="Mayor"),AND(P58="Baja",T58="Mayor"),AND(P58="Media",T58="Mayor"),AND(P58="Alta",T58="Moderado"),AND(P58="Alta",T58="Mayor"),AND(P58="Muy Alta",T58="Leve"),AND(P58="Muy Alta",T58="Menor"),AND(P58="Muy Alta",T58="Moderado"),AND(P58="Muy Alta",T58="Mayor")),"Alto",IF(OR(AND(P58="Muy Baja",T58="Catastrófico"),AND(P58="Baja",T58="Catastrófico"),AND(P58="Media",T58="Catastrófico"),AND(P58="Alta",T58="Catastrófico"),AND(P58="Muy Alta",T58="Catastrófico")),"Extremo",""))))</f>
        <v/>
      </c>
      <c r="W58" s="146">
        <v>1</v>
      </c>
      <c r="X58" s="115"/>
      <c r="Y58" s="117" t="str">
        <f>IF(OR(Z58="Preventivo",Z58="Detectivo"),"Probabilidad",IF(Z58="Correctivo","Impacto",""))</f>
        <v/>
      </c>
      <c r="Z58" s="118"/>
      <c r="AA58" s="118"/>
      <c r="AB58" s="119" t="str">
        <f>IF(AND(Z58="Preventivo",AA58="Automático"),"50%",IF(AND(Z58="Preventivo",AA58="Manual"),"40%",IF(AND(Z58="Detectivo",AA58="Automático"),"40%",IF(AND(Z58="Detectivo",AA58="Manual"),"30%",IF(AND(Z58="Correctivo",AA58="Automático"),"35%",IF(AND(Z58="Correctivo",AA58="Manual"),"25%",""))))))</f>
        <v/>
      </c>
      <c r="AC58" s="118"/>
      <c r="AD58" s="118"/>
      <c r="AE58" s="118"/>
      <c r="AF58" s="120" t="str">
        <f>IFERROR(IF(Y58="Probabilidad",(Q58-(+Q58*AB58)),IF(Y58="Impacto",Q58,"")),"")</f>
        <v/>
      </c>
      <c r="AG58" s="121" t="str">
        <f>IFERROR(IF(AF58="","",IF(AF58&lt;=0.2,"Muy Baja",IF(AF58&lt;=0.4,"Baja",IF(AF58&lt;=0.6,"Media",IF(AF58&lt;=0.8,"Alta","Muy Alta"))))),"")</f>
        <v/>
      </c>
      <c r="AH58" s="119" t="str">
        <f>+AF58</f>
        <v/>
      </c>
      <c r="AI58" s="121" t="str">
        <f>IFERROR(IF(AJ58="","",IF(AJ58&lt;=0.2,"Leve",IF(AJ58&lt;=0.4,"Menor",IF(AJ58&lt;=0.6,"Moderado",IF(AJ58&lt;=0.8,"Mayor","Catastrófico"))))),"")</f>
        <v/>
      </c>
      <c r="AJ58" s="119" t="str">
        <f t="shared" ref="AJ58" si="76">IFERROR(IF(Y58="Impacto",(U58-(+U58*AB58)),IF(Y58="Probabilidad",U58,"")),"")</f>
        <v/>
      </c>
      <c r="AK58" s="122" t="str">
        <f>IFERROR(IF(OR(AND(AG58="Muy Baja",AI58="Leve"),AND(AG58="Muy Baja",AI58="Menor"),AND(AG58="Baja",AI58="Leve")),"Bajo",IF(OR(AND(AG58="Muy baja",AI58="Moderado"),AND(AG58="Baja",AI58="Menor"),AND(AG58="Baja",AI58="Moderado"),AND(AG58="Media",AI58="Leve"),AND(AG58="Media",AI58="Menor"),AND(AG58="Media",AI58="Moderado"),AND(AG58="Alta",AI58="Leve"),AND(AG58="Alta",AI58="Menor")),"Moderado",IF(OR(AND(AG58="Muy Baja",AI58="Mayor"),AND(AG58="Baja",AI58="Mayor"),AND(AG58="Media",AI58="Mayor"),AND(AG58="Alta",AI58="Moderado"),AND(AG58="Alta",AI58="Mayor"),AND(AG58="Muy Alta",AI58="Leve"),AND(AG58="Muy Alta",AI58="Menor"),AND(AG58="Muy Alta",AI58="Moderado"),AND(AG58="Muy Alta",AI58="Mayor")),"Alto",IF(OR(AND(AG58="Muy Baja",AI58="Catastrófico"),AND(AG58="Baja",AI58="Catastrófico"),AND(AG58="Media",AI58="Catastrófico"),AND(AG58="Alta",AI58="Catastrófico"),AND(AG58="Muy Alta",AI58="Catastrófico")),"Extremo","")))),"")</f>
        <v/>
      </c>
      <c r="AL58" s="123"/>
      <c r="AM58" s="114"/>
      <c r="AN58" s="124"/>
      <c r="AO58" s="124"/>
      <c r="AP58" s="125"/>
      <c r="AQ58" s="275"/>
      <c r="AR58" s="275"/>
      <c r="AS58" s="275"/>
    </row>
    <row r="59" spans="1:45" ht="12.75" customHeight="1" x14ac:dyDescent="0.2">
      <c r="A59" s="251"/>
      <c r="B59" s="253"/>
      <c r="C59" s="253"/>
      <c r="D59" s="253"/>
      <c r="E59" s="253"/>
      <c r="F59" s="253"/>
      <c r="G59" s="253"/>
      <c r="H59" s="253"/>
      <c r="I59" s="253"/>
      <c r="J59" s="253"/>
      <c r="K59" s="253"/>
      <c r="L59" s="253"/>
      <c r="M59" s="253"/>
      <c r="N59" s="253"/>
      <c r="O59" s="275"/>
      <c r="P59" s="276"/>
      <c r="Q59" s="277"/>
      <c r="R59" s="274"/>
      <c r="S59" s="277">
        <f>IF(NOT(ISERROR(MATCH(R59,_xlfn.ANCHORARRAY(F70),0))),Q72&amp;"Por favor no seleccionar los criterios de impacto",R59)</f>
        <v>0</v>
      </c>
      <c r="T59" s="276"/>
      <c r="U59" s="277"/>
      <c r="V59" s="280"/>
      <c r="W59" s="146">
        <v>2</v>
      </c>
      <c r="X59" s="115"/>
      <c r="Y59" s="117" t="str">
        <f>IF(OR(Z59="Preventivo",Z59="Detectivo"),"Probabilidad",IF(Z59="Correctivo","Impacto",""))</f>
        <v/>
      </c>
      <c r="Z59" s="118"/>
      <c r="AA59" s="118"/>
      <c r="AB59" s="119" t="str">
        <f t="shared" ref="AB59:AB63" si="77">IF(AND(Z59="Preventivo",AA59="Automático"),"50%",IF(AND(Z59="Preventivo",AA59="Manual"),"40%",IF(AND(Z59="Detectivo",AA59="Automático"),"40%",IF(AND(Z59="Detectivo",AA59="Manual"),"30%",IF(AND(Z59="Correctivo",AA59="Automático"),"35%",IF(AND(Z59="Correctivo",AA59="Manual"),"25%",""))))))</f>
        <v/>
      </c>
      <c r="AC59" s="118"/>
      <c r="AD59" s="118"/>
      <c r="AE59" s="118"/>
      <c r="AF59" s="120" t="str">
        <f>IFERROR(IF(AND(Y58="Probabilidad",Y59="Probabilidad"),(AH58-(+AH58*AB59)),IF(Y59="Probabilidad",(Q58-(+Q58*AB59)),IF(Y59="Impacto",AH58,""))),"")</f>
        <v/>
      </c>
      <c r="AG59" s="121" t="str">
        <f t="shared" si="1"/>
        <v/>
      </c>
      <c r="AH59" s="119" t="str">
        <f t="shared" ref="AH59:AH63" si="78">+AF59</f>
        <v/>
      </c>
      <c r="AI59" s="121" t="str">
        <f t="shared" si="3"/>
        <v/>
      </c>
      <c r="AJ59" s="119" t="str">
        <f t="shared" ref="AJ59" si="79">IFERROR(IF(AND(Y58="Impacto",Y59="Impacto"),(AJ58-(+AJ58*AB59)),IF(Y59="Impacto",($U$10-(+$U$10*AB59)),IF(Y59="Probabilidad",AJ58,""))),"")</f>
        <v/>
      </c>
      <c r="AK59" s="122" t="str">
        <f t="shared" ref="AK59:AK60" si="80">IFERROR(IF(OR(AND(AG59="Muy Baja",AI59="Leve"),AND(AG59="Muy Baja",AI59="Menor"),AND(AG59="Baja",AI59="Leve")),"Bajo",IF(OR(AND(AG59="Muy baja",AI59="Moderado"),AND(AG59="Baja",AI59="Menor"),AND(AG59="Baja",AI59="Moderado"),AND(AG59="Media",AI59="Leve"),AND(AG59="Media",AI59="Menor"),AND(AG59="Media",AI59="Moderado"),AND(AG59="Alta",AI59="Leve"),AND(AG59="Alta",AI59="Menor")),"Moderado",IF(OR(AND(AG59="Muy Baja",AI59="Mayor"),AND(AG59="Baja",AI59="Mayor"),AND(AG59="Media",AI59="Mayor"),AND(AG59="Alta",AI59="Moderado"),AND(AG59="Alta",AI59="Mayor"),AND(AG59="Muy Alta",AI59="Leve"),AND(AG59="Muy Alta",AI59="Menor"),AND(AG59="Muy Alta",AI59="Moderado"),AND(AG59="Muy Alta",AI59="Mayor")),"Alto",IF(OR(AND(AG59="Muy Baja",AI59="Catastrófico"),AND(AG59="Baja",AI59="Catastrófico"),AND(AG59="Media",AI59="Catastrófico"),AND(AG59="Alta",AI59="Catastrófico"),AND(AG59="Muy Alta",AI59="Catastrófico")),"Extremo","")))),"")</f>
        <v/>
      </c>
      <c r="AL59" s="123"/>
      <c r="AM59" s="114"/>
      <c r="AN59" s="124"/>
      <c r="AO59" s="124"/>
      <c r="AP59" s="125"/>
      <c r="AQ59" s="275"/>
      <c r="AR59" s="275"/>
      <c r="AS59" s="275"/>
    </row>
    <row r="60" spans="1:45" ht="12.75" customHeight="1" x14ac:dyDescent="0.2">
      <c r="A60" s="251"/>
      <c r="B60" s="253"/>
      <c r="C60" s="253"/>
      <c r="D60" s="253"/>
      <c r="E60" s="253"/>
      <c r="F60" s="253"/>
      <c r="G60" s="253"/>
      <c r="H60" s="253"/>
      <c r="I60" s="253"/>
      <c r="J60" s="253"/>
      <c r="K60" s="253"/>
      <c r="L60" s="253"/>
      <c r="M60" s="253"/>
      <c r="N60" s="253"/>
      <c r="O60" s="275"/>
      <c r="P60" s="276"/>
      <c r="Q60" s="277"/>
      <c r="R60" s="274"/>
      <c r="S60" s="277">
        <f>IF(NOT(ISERROR(MATCH(R60,_xlfn.ANCHORARRAY(F71),0))),Q73&amp;"Por favor no seleccionar los criterios de impacto",R60)</f>
        <v>0</v>
      </c>
      <c r="T60" s="276"/>
      <c r="U60" s="277"/>
      <c r="V60" s="280"/>
      <c r="W60" s="146">
        <v>3</v>
      </c>
      <c r="X60" s="115"/>
      <c r="Y60" s="117" t="str">
        <f>IF(OR(Z60="Preventivo",Z60="Detectivo"),"Probabilidad",IF(Z60="Correctivo","Impacto",""))</f>
        <v/>
      </c>
      <c r="Z60" s="118"/>
      <c r="AA60" s="118"/>
      <c r="AB60" s="119" t="str">
        <f t="shared" si="77"/>
        <v/>
      </c>
      <c r="AC60" s="118"/>
      <c r="AD60" s="118"/>
      <c r="AE60" s="118"/>
      <c r="AF60" s="120" t="str">
        <f>IFERROR(IF(AND(Y59="Probabilidad",Y60="Probabilidad"),(AH59-(+AH59*AB60)),IF(AND(Y59="Impacto",Y60="Probabilidad"),(AH58-(+AH58*AB60)),IF(Y60="Impacto",AH59,""))),"")</f>
        <v/>
      </c>
      <c r="AG60" s="121" t="str">
        <f t="shared" si="1"/>
        <v/>
      </c>
      <c r="AH60" s="119" t="str">
        <f t="shared" si="78"/>
        <v/>
      </c>
      <c r="AI60" s="121" t="str">
        <f t="shared" si="3"/>
        <v/>
      </c>
      <c r="AJ60" s="119" t="str">
        <f t="shared" ref="AJ60" si="81">IFERROR(IF(AND(Y59="Impacto",Y60="Impacto"),(AJ59-(+AJ59*AB60)),IF(AND(Y59="Probabilidad",Y60="Impacto"),(AJ58-(+AJ58*AB60)),IF(Y60="Probabilidad",AJ59,""))),"")</f>
        <v/>
      </c>
      <c r="AK60" s="122" t="str">
        <f t="shared" si="80"/>
        <v/>
      </c>
      <c r="AL60" s="123"/>
      <c r="AM60" s="114"/>
      <c r="AN60" s="124"/>
      <c r="AO60" s="124"/>
      <c r="AP60" s="125"/>
      <c r="AQ60" s="275"/>
      <c r="AR60" s="275"/>
      <c r="AS60" s="275"/>
    </row>
    <row r="61" spans="1:45" ht="12.75" customHeight="1" x14ac:dyDescent="0.2">
      <c r="A61" s="251"/>
      <c r="B61" s="253"/>
      <c r="C61" s="253"/>
      <c r="D61" s="253"/>
      <c r="E61" s="253"/>
      <c r="F61" s="253"/>
      <c r="G61" s="253"/>
      <c r="H61" s="253"/>
      <c r="I61" s="253"/>
      <c r="J61" s="253"/>
      <c r="K61" s="253"/>
      <c r="L61" s="253"/>
      <c r="M61" s="253"/>
      <c r="N61" s="253"/>
      <c r="O61" s="275"/>
      <c r="P61" s="276"/>
      <c r="Q61" s="277"/>
      <c r="R61" s="274"/>
      <c r="S61" s="277">
        <f>IF(NOT(ISERROR(MATCH(R61,_xlfn.ANCHORARRAY(F72),0))),Q74&amp;"Por favor no seleccionar los criterios de impacto",R61)</f>
        <v>0</v>
      </c>
      <c r="T61" s="276"/>
      <c r="U61" s="277"/>
      <c r="V61" s="280"/>
      <c r="W61" s="146">
        <v>4</v>
      </c>
      <c r="X61" s="115"/>
      <c r="Y61" s="117" t="str">
        <f t="shared" ref="Y61:Y63" si="82">IF(OR(Z61="Preventivo",Z61="Detectivo"),"Probabilidad",IF(Z61="Correctivo","Impacto",""))</f>
        <v/>
      </c>
      <c r="Z61" s="118"/>
      <c r="AA61" s="118"/>
      <c r="AB61" s="119" t="str">
        <f t="shared" si="77"/>
        <v/>
      </c>
      <c r="AC61" s="118"/>
      <c r="AD61" s="118"/>
      <c r="AE61" s="118"/>
      <c r="AF61" s="120" t="str">
        <f t="shared" ref="AF61:AF63" si="83">IFERROR(IF(AND(Y60="Probabilidad",Y61="Probabilidad"),(AH60-(+AH60*AB61)),IF(AND(Y60="Impacto",Y61="Probabilidad"),(AH59-(+AH59*AB61)),IF(Y61="Impacto",AH60,""))),"")</f>
        <v/>
      </c>
      <c r="AG61" s="121" t="str">
        <f t="shared" si="1"/>
        <v/>
      </c>
      <c r="AH61" s="119" t="str">
        <f t="shared" si="78"/>
        <v/>
      </c>
      <c r="AI61" s="121" t="str">
        <f t="shared" si="3"/>
        <v/>
      </c>
      <c r="AJ61" s="119" t="str">
        <f t="shared" si="14"/>
        <v/>
      </c>
      <c r="AK61" s="122" t="str">
        <f>IFERROR(IF(OR(AND(AG61="Muy Baja",AI61="Leve"),AND(AG61="Muy Baja",AI61="Menor"),AND(AG61="Baja",AI61="Leve")),"Bajo",IF(OR(AND(AG61="Muy baja",AI61="Moderado"),AND(AG61="Baja",AI61="Menor"),AND(AG61="Baja",AI61="Moderado"),AND(AG61="Media",AI61="Leve"),AND(AG61="Media",AI61="Menor"),AND(AG61="Media",AI61="Moderado"),AND(AG61="Alta",AI61="Leve"),AND(AG61="Alta",AI61="Menor")),"Moderado",IF(OR(AND(AG61="Muy Baja",AI61="Mayor"),AND(AG61="Baja",AI61="Mayor"),AND(AG61="Media",AI61="Mayor"),AND(AG61="Alta",AI61="Moderado"),AND(AG61="Alta",AI61="Mayor"),AND(AG61="Muy Alta",AI61="Leve"),AND(AG61="Muy Alta",AI61="Menor"),AND(AG61="Muy Alta",AI61="Moderado"),AND(AG61="Muy Alta",AI61="Mayor")),"Alto",IF(OR(AND(AG61="Muy Baja",AI61="Catastrófico"),AND(AG61="Baja",AI61="Catastrófico"),AND(AG61="Media",AI61="Catastrófico"),AND(AG61="Alta",AI61="Catastrófico"),AND(AG61="Muy Alta",AI61="Catastrófico")),"Extremo","")))),"")</f>
        <v/>
      </c>
      <c r="AL61" s="123"/>
      <c r="AM61" s="114"/>
      <c r="AN61" s="124"/>
      <c r="AO61" s="124"/>
      <c r="AP61" s="125"/>
      <c r="AQ61" s="275"/>
      <c r="AR61" s="275"/>
      <c r="AS61" s="275"/>
    </row>
    <row r="62" spans="1:45" ht="12.75" customHeight="1" x14ac:dyDescent="0.2">
      <c r="A62" s="251"/>
      <c r="B62" s="253"/>
      <c r="C62" s="253"/>
      <c r="D62" s="253"/>
      <c r="E62" s="253"/>
      <c r="F62" s="253"/>
      <c r="G62" s="253"/>
      <c r="H62" s="253"/>
      <c r="I62" s="253"/>
      <c r="J62" s="253"/>
      <c r="K62" s="253"/>
      <c r="L62" s="253"/>
      <c r="M62" s="253"/>
      <c r="N62" s="253"/>
      <c r="O62" s="275"/>
      <c r="P62" s="276"/>
      <c r="Q62" s="277"/>
      <c r="R62" s="274"/>
      <c r="S62" s="277">
        <f>IF(NOT(ISERROR(MATCH(R62,_xlfn.ANCHORARRAY(F73),0))),Q75&amp;"Por favor no seleccionar los criterios de impacto",R62)</f>
        <v>0</v>
      </c>
      <c r="T62" s="276"/>
      <c r="U62" s="277"/>
      <c r="V62" s="280"/>
      <c r="W62" s="146">
        <v>5</v>
      </c>
      <c r="X62" s="115"/>
      <c r="Y62" s="117" t="str">
        <f t="shared" si="82"/>
        <v/>
      </c>
      <c r="Z62" s="118"/>
      <c r="AA62" s="118"/>
      <c r="AB62" s="119" t="str">
        <f t="shared" si="77"/>
        <v/>
      </c>
      <c r="AC62" s="118"/>
      <c r="AD62" s="118"/>
      <c r="AE62" s="118"/>
      <c r="AF62" s="120" t="str">
        <f t="shared" si="83"/>
        <v/>
      </c>
      <c r="AG62" s="121" t="str">
        <f t="shared" si="1"/>
        <v/>
      </c>
      <c r="AH62" s="119" t="str">
        <f t="shared" si="78"/>
        <v/>
      </c>
      <c r="AI62" s="121" t="str">
        <f t="shared" si="3"/>
        <v/>
      </c>
      <c r="AJ62" s="119" t="str">
        <f t="shared" si="14"/>
        <v/>
      </c>
      <c r="AK62" s="122" t="str">
        <f t="shared" ref="AK62:AK63" si="84">IFERROR(IF(OR(AND(AG62="Muy Baja",AI62="Leve"),AND(AG62="Muy Baja",AI62="Menor"),AND(AG62="Baja",AI62="Leve")),"Bajo",IF(OR(AND(AG62="Muy baja",AI62="Moderado"),AND(AG62="Baja",AI62="Menor"),AND(AG62="Baja",AI62="Moderado"),AND(AG62="Media",AI62="Leve"),AND(AG62="Media",AI62="Menor"),AND(AG62="Media",AI62="Moderado"),AND(AG62="Alta",AI62="Leve"),AND(AG62="Alta",AI62="Menor")),"Moderado",IF(OR(AND(AG62="Muy Baja",AI62="Mayor"),AND(AG62="Baja",AI62="Mayor"),AND(AG62="Media",AI62="Mayor"),AND(AG62="Alta",AI62="Moderado"),AND(AG62="Alta",AI62="Mayor"),AND(AG62="Muy Alta",AI62="Leve"),AND(AG62="Muy Alta",AI62="Menor"),AND(AG62="Muy Alta",AI62="Moderado"),AND(AG62="Muy Alta",AI62="Mayor")),"Alto",IF(OR(AND(AG62="Muy Baja",AI62="Catastrófico"),AND(AG62="Baja",AI62="Catastrófico"),AND(AG62="Media",AI62="Catastrófico"),AND(AG62="Alta",AI62="Catastrófico"),AND(AG62="Muy Alta",AI62="Catastrófico")),"Extremo","")))),"")</f>
        <v/>
      </c>
      <c r="AL62" s="123"/>
      <c r="AM62" s="114"/>
      <c r="AN62" s="124"/>
      <c r="AO62" s="124"/>
      <c r="AP62" s="125"/>
      <c r="AQ62" s="275"/>
      <c r="AR62" s="275"/>
      <c r="AS62" s="275"/>
    </row>
    <row r="63" spans="1:45" ht="12.75" customHeight="1" x14ac:dyDescent="0.2">
      <c r="A63" s="251"/>
      <c r="B63" s="253"/>
      <c r="C63" s="253"/>
      <c r="D63" s="253"/>
      <c r="E63" s="253"/>
      <c r="F63" s="253"/>
      <c r="G63" s="253"/>
      <c r="H63" s="253"/>
      <c r="I63" s="253"/>
      <c r="J63" s="253"/>
      <c r="K63" s="253"/>
      <c r="L63" s="253"/>
      <c r="M63" s="253"/>
      <c r="N63" s="253"/>
      <c r="O63" s="275"/>
      <c r="P63" s="276"/>
      <c r="Q63" s="277"/>
      <c r="R63" s="274"/>
      <c r="S63" s="277">
        <f>IF(NOT(ISERROR(MATCH(R63,_xlfn.ANCHORARRAY(F74),0))),Q76&amp;"Por favor no seleccionar los criterios de impacto",R63)</f>
        <v>0</v>
      </c>
      <c r="T63" s="276"/>
      <c r="U63" s="277"/>
      <c r="V63" s="280"/>
      <c r="W63" s="146">
        <v>6</v>
      </c>
      <c r="X63" s="115"/>
      <c r="Y63" s="117" t="str">
        <f t="shared" si="82"/>
        <v/>
      </c>
      <c r="Z63" s="118"/>
      <c r="AA63" s="118"/>
      <c r="AB63" s="119" t="str">
        <f t="shared" si="77"/>
        <v/>
      </c>
      <c r="AC63" s="118"/>
      <c r="AD63" s="118"/>
      <c r="AE63" s="118"/>
      <c r="AF63" s="120" t="str">
        <f t="shared" si="83"/>
        <v/>
      </c>
      <c r="AG63" s="121" t="str">
        <f t="shared" si="1"/>
        <v/>
      </c>
      <c r="AH63" s="119" t="str">
        <f t="shared" si="78"/>
        <v/>
      </c>
      <c r="AI63" s="121" t="str">
        <f t="shared" si="3"/>
        <v/>
      </c>
      <c r="AJ63" s="119" t="str">
        <f t="shared" si="14"/>
        <v/>
      </c>
      <c r="AK63" s="122" t="str">
        <f t="shared" si="84"/>
        <v/>
      </c>
      <c r="AL63" s="123"/>
      <c r="AM63" s="114"/>
      <c r="AN63" s="124"/>
      <c r="AO63" s="124"/>
      <c r="AP63" s="125"/>
      <c r="AQ63" s="275"/>
      <c r="AR63" s="275"/>
      <c r="AS63" s="275"/>
    </row>
    <row r="64" spans="1:45" ht="12.75" customHeight="1" x14ac:dyDescent="0.2">
      <c r="A64" s="251">
        <v>10</v>
      </c>
      <c r="B64" s="253"/>
      <c r="C64" s="253"/>
      <c r="D64" s="253"/>
      <c r="E64" s="253"/>
      <c r="F64" s="253"/>
      <c r="G64" s="253"/>
      <c r="H64" s="253"/>
      <c r="I64" s="253"/>
      <c r="J64" s="253"/>
      <c r="K64" s="253"/>
      <c r="L64" s="253"/>
      <c r="M64" s="253"/>
      <c r="N64" s="253"/>
      <c r="O64" s="275"/>
      <c r="P64" s="276" t="str">
        <f>IF(O64&lt;=0,"",IF(O64&lt;=2,"Muy Baja",IF(O64&lt;=24,"Baja",IF(O64&lt;=500,"Media",IF(O64&lt;=5000,"Alta","Muy Alta")))))</f>
        <v/>
      </c>
      <c r="Q64" s="277" t="str">
        <f>IF(P64="","",IF(P64="Muy Baja",0.2,IF(P64="Baja",0.4,IF(P64="Media",0.6,IF(P64="Alta",0.8,IF(P64="Muy Alta",1,))))))</f>
        <v/>
      </c>
      <c r="R64" s="274"/>
      <c r="S64" s="277">
        <f>IF(NOT(ISERROR(MATCH(R64,'Tabla Impacto'!$B$222:$B$224,0))),'Tabla Impacto'!$F$224&amp;"Por favor no seleccionar los criterios de impacto(Afectación Económica o presupuestal y Pérdida Reputacional)",R64)</f>
        <v>0</v>
      </c>
      <c r="T64" s="276" t="str">
        <f>IF(OR(S64='Tabla Impacto'!$C$12,S64='Tabla Impacto'!$D$12),"Leve",IF(OR(S64='Tabla Impacto'!$C$13,S64='Tabla Impacto'!$D$13),"Menor",IF(OR(S64='Tabla Impacto'!$C$14,S64='Tabla Impacto'!$D$14),"Moderado",IF(OR(S64='Tabla Impacto'!$C$15,S64='Tabla Impacto'!$D$15),"Mayor",IF(OR(S64='Tabla Impacto'!$C$16,S64='Tabla Impacto'!$D$16),"Catastrófico","")))))</f>
        <v/>
      </c>
      <c r="U64" s="277" t="str">
        <f>IF(T64="","",IF(T64="Leve",0.2,IF(T64="Menor",0.4,IF(T64="Moderado",0.6,IF(T64="Mayor",0.8,IF(T64="Catastrófico",1,))))))</f>
        <v/>
      </c>
      <c r="V64" s="280" t="str">
        <f>IF(OR(AND(P64="Muy Baja",T64="Leve"),AND(P64="Muy Baja",T64="Menor"),AND(P64="Baja",T64="Leve")),"Bajo",IF(OR(AND(P64="Muy baja",T64="Moderado"),AND(P64="Baja",T64="Menor"),AND(P64="Baja",T64="Moderado"),AND(P64="Media",T64="Leve"),AND(P64="Media",T64="Menor"),AND(P64="Media",T64="Moderado"),AND(P64="Alta",T64="Leve"),AND(P64="Alta",T64="Menor")),"Moderado",IF(OR(AND(P64="Muy Baja",T64="Mayor"),AND(P64="Baja",T64="Mayor"),AND(P64="Media",T64="Mayor"),AND(P64="Alta",T64="Moderado"),AND(P64="Alta",T64="Mayor"),AND(P64="Muy Alta",T64="Leve"),AND(P64="Muy Alta",T64="Menor"),AND(P64="Muy Alta",T64="Moderado"),AND(P64="Muy Alta",T64="Mayor")),"Alto",IF(OR(AND(P64="Muy Baja",T64="Catastrófico"),AND(P64="Baja",T64="Catastrófico"),AND(P64="Media",T64="Catastrófico"),AND(P64="Alta",T64="Catastrófico"),AND(P64="Muy Alta",T64="Catastrófico")),"Extremo",""))))</f>
        <v/>
      </c>
      <c r="W64" s="146">
        <v>1</v>
      </c>
      <c r="X64" s="115"/>
      <c r="Y64" s="117" t="str">
        <f>IF(OR(Z64="Preventivo",Z64="Detectivo"),"Probabilidad",IF(Z64="Correctivo","Impacto",""))</f>
        <v/>
      </c>
      <c r="Z64" s="118"/>
      <c r="AA64" s="118"/>
      <c r="AB64" s="119" t="str">
        <f>IF(AND(Z64="Preventivo",AA64="Automático"),"50%",IF(AND(Z64="Preventivo",AA64="Manual"),"40%",IF(AND(Z64="Detectivo",AA64="Automático"),"40%",IF(AND(Z64="Detectivo",AA64="Manual"),"30%",IF(AND(Z64="Correctivo",AA64="Automático"),"35%",IF(AND(Z64="Correctivo",AA64="Manual"),"25%",""))))))</f>
        <v/>
      </c>
      <c r="AC64" s="118"/>
      <c r="AD64" s="118"/>
      <c r="AE64" s="118"/>
      <c r="AF64" s="120" t="str">
        <f>IFERROR(IF(Y64="Probabilidad",(Q64-(+Q64*AB64)),IF(Y64="Impacto",Q64,"")),"")</f>
        <v/>
      </c>
      <c r="AG64" s="121" t="str">
        <f>IFERROR(IF(AF64="","",IF(AF64&lt;=0.2,"Muy Baja",IF(AF64&lt;=0.4,"Baja",IF(AF64&lt;=0.6,"Media",IF(AF64&lt;=0.8,"Alta","Muy Alta"))))),"")</f>
        <v/>
      </c>
      <c r="AH64" s="119" t="str">
        <f>+AF64</f>
        <v/>
      </c>
      <c r="AI64" s="121" t="str">
        <f>IFERROR(IF(AJ64="","",IF(AJ64&lt;=0.2,"Leve",IF(AJ64&lt;=0.4,"Menor",IF(AJ64&lt;=0.6,"Moderado",IF(AJ64&lt;=0.8,"Mayor","Catastrófico"))))),"")</f>
        <v/>
      </c>
      <c r="AJ64" s="119" t="str">
        <f t="shared" ref="AJ64" si="85">IFERROR(IF(Y64="Impacto",(U64-(+U64*AB64)),IF(Y64="Probabilidad",U64,"")),"")</f>
        <v/>
      </c>
      <c r="AK64" s="122" t="str">
        <f>IFERROR(IF(OR(AND(AG64="Muy Baja",AI64="Leve"),AND(AG64="Muy Baja",AI64="Menor"),AND(AG64="Baja",AI64="Leve")),"Bajo",IF(OR(AND(AG64="Muy baja",AI64="Moderado"),AND(AG64="Baja",AI64="Menor"),AND(AG64="Baja",AI64="Moderado"),AND(AG64="Media",AI64="Leve"),AND(AG64="Media",AI64="Menor"),AND(AG64="Media",AI64="Moderado"),AND(AG64="Alta",AI64="Leve"),AND(AG64="Alta",AI64="Menor")),"Moderado",IF(OR(AND(AG64="Muy Baja",AI64="Mayor"),AND(AG64="Baja",AI64="Mayor"),AND(AG64="Media",AI64="Mayor"),AND(AG64="Alta",AI64="Moderado"),AND(AG64="Alta",AI64="Mayor"),AND(AG64="Muy Alta",AI64="Leve"),AND(AG64="Muy Alta",AI64="Menor"),AND(AG64="Muy Alta",AI64="Moderado"),AND(AG64="Muy Alta",AI64="Mayor")),"Alto",IF(OR(AND(AG64="Muy Baja",AI64="Catastrófico"),AND(AG64="Baja",AI64="Catastrófico"),AND(AG64="Media",AI64="Catastrófico"),AND(AG64="Alta",AI64="Catastrófico"),AND(AG64="Muy Alta",AI64="Catastrófico")),"Extremo","")))),"")</f>
        <v/>
      </c>
      <c r="AL64" s="123"/>
      <c r="AM64" s="114"/>
      <c r="AN64" s="124"/>
      <c r="AO64" s="124"/>
      <c r="AP64" s="125"/>
      <c r="AQ64" s="275"/>
      <c r="AR64" s="275"/>
      <c r="AS64" s="275"/>
    </row>
    <row r="65" spans="1:45" ht="12.75" customHeight="1" x14ac:dyDescent="0.2">
      <c r="A65" s="251"/>
      <c r="B65" s="253"/>
      <c r="C65" s="253"/>
      <c r="D65" s="253"/>
      <c r="E65" s="253"/>
      <c r="F65" s="253"/>
      <c r="G65" s="253"/>
      <c r="H65" s="253"/>
      <c r="I65" s="253"/>
      <c r="J65" s="253"/>
      <c r="K65" s="253"/>
      <c r="L65" s="253"/>
      <c r="M65" s="253"/>
      <c r="N65" s="253"/>
      <c r="O65" s="275"/>
      <c r="P65" s="276"/>
      <c r="Q65" s="277"/>
      <c r="R65" s="274"/>
      <c r="S65" s="277">
        <f>IF(NOT(ISERROR(MATCH(R65,_xlfn.ANCHORARRAY(F76),0))),Q78&amp;"Por favor no seleccionar los criterios de impacto",R65)</f>
        <v>0</v>
      </c>
      <c r="T65" s="276"/>
      <c r="U65" s="277"/>
      <c r="V65" s="280"/>
      <c r="W65" s="146">
        <v>2</v>
      </c>
      <c r="X65" s="115"/>
      <c r="Y65" s="117" t="str">
        <f>IF(OR(Z65="Preventivo",Z65="Detectivo"),"Probabilidad",IF(Z65="Correctivo","Impacto",""))</f>
        <v/>
      </c>
      <c r="Z65" s="118"/>
      <c r="AA65" s="118"/>
      <c r="AB65" s="119" t="str">
        <f t="shared" ref="AB65:AB69" si="86">IF(AND(Z65="Preventivo",AA65="Automático"),"50%",IF(AND(Z65="Preventivo",AA65="Manual"),"40%",IF(AND(Z65="Detectivo",AA65="Automático"),"40%",IF(AND(Z65="Detectivo",AA65="Manual"),"30%",IF(AND(Z65="Correctivo",AA65="Automático"),"35%",IF(AND(Z65="Correctivo",AA65="Manual"),"25%",""))))))</f>
        <v/>
      </c>
      <c r="AC65" s="118"/>
      <c r="AD65" s="118"/>
      <c r="AE65" s="118"/>
      <c r="AF65" s="120" t="str">
        <f>IFERROR(IF(AND(Y64="Probabilidad",Y65="Probabilidad"),(AH64-(+AH64*AB65)),IF(Y65="Probabilidad",(Q64-(+Q64*AB65)),IF(Y65="Impacto",AH64,""))),"")</f>
        <v/>
      </c>
      <c r="AG65" s="121" t="str">
        <f t="shared" si="1"/>
        <v/>
      </c>
      <c r="AH65" s="119" t="str">
        <f t="shared" ref="AH65:AH69" si="87">+AF65</f>
        <v/>
      </c>
      <c r="AI65" s="121" t="str">
        <f t="shared" si="3"/>
        <v/>
      </c>
      <c r="AJ65" s="119" t="str">
        <f t="shared" ref="AJ65" si="88">IFERROR(IF(AND(Y64="Impacto",Y65="Impacto"),(AJ64-(+AJ64*AB65)),IF(Y65="Impacto",($U$10-(+$U$10*AB65)),IF(Y65="Probabilidad",AJ64,""))),"")</f>
        <v/>
      </c>
      <c r="AK65" s="122" t="str">
        <f t="shared" ref="AK65:AK66" si="89">IFERROR(IF(OR(AND(AG65="Muy Baja",AI65="Leve"),AND(AG65="Muy Baja",AI65="Menor"),AND(AG65="Baja",AI65="Leve")),"Bajo",IF(OR(AND(AG65="Muy baja",AI65="Moderado"),AND(AG65="Baja",AI65="Menor"),AND(AG65="Baja",AI65="Moderado"),AND(AG65="Media",AI65="Leve"),AND(AG65="Media",AI65="Menor"),AND(AG65="Media",AI65="Moderado"),AND(AG65="Alta",AI65="Leve"),AND(AG65="Alta",AI65="Menor")),"Moderado",IF(OR(AND(AG65="Muy Baja",AI65="Mayor"),AND(AG65="Baja",AI65="Mayor"),AND(AG65="Media",AI65="Mayor"),AND(AG65="Alta",AI65="Moderado"),AND(AG65="Alta",AI65="Mayor"),AND(AG65="Muy Alta",AI65="Leve"),AND(AG65="Muy Alta",AI65="Menor"),AND(AG65="Muy Alta",AI65="Moderado"),AND(AG65="Muy Alta",AI65="Mayor")),"Alto",IF(OR(AND(AG65="Muy Baja",AI65="Catastrófico"),AND(AG65="Baja",AI65="Catastrófico"),AND(AG65="Media",AI65="Catastrófico"),AND(AG65="Alta",AI65="Catastrófico"),AND(AG65="Muy Alta",AI65="Catastrófico")),"Extremo","")))),"")</f>
        <v/>
      </c>
      <c r="AL65" s="123"/>
      <c r="AM65" s="114"/>
      <c r="AN65" s="124"/>
      <c r="AO65" s="124"/>
      <c r="AP65" s="125"/>
      <c r="AQ65" s="275"/>
      <c r="AR65" s="275"/>
      <c r="AS65" s="275"/>
    </row>
    <row r="66" spans="1:45" ht="12.75" customHeight="1" x14ac:dyDescent="0.2">
      <c r="A66" s="251"/>
      <c r="B66" s="253"/>
      <c r="C66" s="253"/>
      <c r="D66" s="253"/>
      <c r="E66" s="253"/>
      <c r="F66" s="253"/>
      <c r="G66" s="253"/>
      <c r="H66" s="253"/>
      <c r="I66" s="253"/>
      <c r="J66" s="253"/>
      <c r="K66" s="253"/>
      <c r="L66" s="253"/>
      <c r="M66" s="253"/>
      <c r="N66" s="253"/>
      <c r="O66" s="275"/>
      <c r="P66" s="276"/>
      <c r="Q66" s="277"/>
      <c r="R66" s="274"/>
      <c r="S66" s="277">
        <f>IF(NOT(ISERROR(MATCH(R66,_xlfn.ANCHORARRAY(F77),0))),Q79&amp;"Por favor no seleccionar los criterios de impacto",R66)</f>
        <v>0</v>
      </c>
      <c r="T66" s="276"/>
      <c r="U66" s="277"/>
      <c r="V66" s="280"/>
      <c r="W66" s="146">
        <v>3</v>
      </c>
      <c r="X66" s="115"/>
      <c r="Y66" s="117" t="str">
        <f>IF(OR(Z66="Preventivo",Z66="Detectivo"),"Probabilidad",IF(Z66="Correctivo","Impacto",""))</f>
        <v/>
      </c>
      <c r="Z66" s="118"/>
      <c r="AA66" s="118"/>
      <c r="AB66" s="119" t="str">
        <f t="shared" si="86"/>
        <v/>
      </c>
      <c r="AC66" s="118"/>
      <c r="AD66" s="118"/>
      <c r="AE66" s="118"/>
      <c r="AF66" s="120" t="str">
        <f>IFERROR(IF(AND(Y65="Probabilidad",Y66="Probabilidad"),(AH65-(+AH65*AB66)),IF(AND(Y65="Impacto",Y66="Probabilidad"),(AH64-(+AH64*AB66)),IF(Y66="Impacto",AH65,""))),"")</f>
        <v/>
      </c>
      <c r="AG66" s="121" t="str">
        <f t="shared" si="1"/>
        <v/>
      </c>
      <c r="AH66" s="119" t="str">
        <f t="shared" si="87"/>
        <v/>
      </c>
      <c r="AI66" s="121" t="str">
        <f t="shared" si="3"/>
        <v/>
      </c>
      <c r="AJ66" s="119" t="str">
        <f t="shared" ref="AJ66" si="90">IFERROR(IF(AND(Y65="Impacto",Y66="Impacto"),(AJ65-(+AJ65*AB66)),IF(AND(Y65="Probabilidad",Y66="Impacto"),(AJ64-(+AJ64*AB66)),IF(Y66="Probabilidad",AJ65,""))),"")</f>
        <v/>
      </c>
      <c r="AK66" s="122" t="str">
        <f t="shared" si="89"/>
        <v/>
      </c>
      <c r="AL66" s="123"/>
      <c r="AM66" s="114"/>
      <c r="AN66" s="124"/>
      <c r="AO66" s="124"/>
      <c r="AP66" s="125"/>
      <c r="AQ66" s="275"/>
      <c r="AR66" s="275"/>
      <c r="AS66" s="275"/>
    </row>
    <row r="67" spans="1:45" ht="12.75" customHeight="1" x14ac:dyDescent="0.2">
      <c r="A67" s="251"/>
      <c r="B67" s="253"/>
      <c r="C67" s="253"/>
      <c r="D67" s="253"/>
      <c r="E67" s="253"/>
      <c r="F67" s="253"/>
      <c r="G67" s="253"/>
      <c r="H67" s="253"/>
      <c r="I67" s="253"/>
      <c r="J67" s="253"/>
      <c r="K67" s="253"/>
      <c r="L67" s="253"/>
      <c r="M67" s="253"/>
      <c r="N67" s="253"/>
      <c r="O67" s="275"/>
      <c r="P67" s="276"/>
      <c r="Q67" s="277"/>
      <c r="R67" s="274"/>
      <c r="S67" s="277">
        <f>IF(NOT(ISERROR(MATCH(R67,_xlfn.ANCHORARRAY(F78),0))),Q80&amp;"Por favor no seleccionar los criterios de impacto",R67)</f>
        <v>0</v>
      </c>
      <c r="T67" s="276"/>
      <c r="U67" s="277"/>
      <c r="V67" s="280"/>
      <c r="W67" s="146">
        <v>4</v>
      </c>
      <c r="X67" s="115"/>
      <c r="Y67" s="117" t="str">
        <f t="shared" ref="Y67:Y69" si="91">IF(OR(Z67="Preventivo",Z67="Detectivo"),"Probabilidad",IF(Z67="Correctivo","Impacto",""))</f>
        <v/>
      </c>
      <c r="Z67" s="118"/>
      <c r="AA67" s="118"/>
      <c r="AB67" s="119" t="str">
        <f t="shared" si="86"/>
        <v/>
      </c>
      <c r="AC67" s="118"/>
      <c r="AD67" s="118"/>
      <c r="AE67" s="118"/>
      <c r="AF67" s="120" t="str">
        <f t="shared" ref="AF67:AF69" si="92">IFERROR(IF(AND(Y66="Probabilidad",Y67="Probabilidad"),(AH66-(+AH66*AB67)),IF(AND(Y66="Impacto",Y67="Probabilidad"),(AH65-(+AH65*AB67)),IF(Y67="Impacto",AH66,""))),"")</f>
        <v/>
      </c>
      <c r="AG67" s="121" t="str">
        <f t="shared" si="1"/>
        <v/>
      </c>
      <c r="AH67" s="119" t="str">
        <f t="shared" si="87"/>
        <v/>
      </c>
      <c r="AI67" s="121" t="str">
        <f t="shared" si="3"/>
        <v/>
      </c>
      <c r="AJ67" s="119" t="str">
        <f t="shared" si="14"/>
        <v/>
      </c>
      <c r="AK67" s="122" t="str">
        <f>IFERROR(IF(OR(AND(AG67="Muy Baja",AI67="Leve"),AND(AG67="Muy Baja",AI67="Menor"),AND(AG67="Baja",AI67="Leve")),"Bajo",IF(OR(AND(AG67="Muy baja",AI67="Moderado"),AND(AG67="Baja",AI67="Menor"),AND(AG67="Baja",AI67="Moderado"),AND(AG67="Media",AI67="Leve"),AND(AG67="Media",AI67="Menor"),AND(AG67="Media",AI67="Moderado"),AND(AG67="Alta",AI67="Leve"),AND(AG67="Alta",AI67="Menor")),"Moderado",IF(OR(AND(AG67="Muy Baja",AI67="Mayor"),AND(AG67="Baja",AI67="Mayor"),AND(AG67="Media",AI67="Mayor"),AND(AG67="Alta",AI67="Moderado"),AND(AG67="Alta",AI67="Mayor"),AND(AG67="Muy Alta",AI67="Leve"),AND(AG67="Muy Alta",AI67="Menor"),AND(AG67="Muy Alta",AI67="Moderado"),AND(AG67="Muy Alta",AI67="Mayor")),"Alto",IF(OR(AND(AG67="Muy Baja",AI67="Catastrófico"),AND(AG67="Baja",AI67="Catastrófico"),AND(AG67="Media",AI67="Catastrófico"),AND(AG67="Alta",AI67="Catastrófico"),AND(AG67="Muy Alta",AI67="Catastrófico")),"Extremo","")))),"")</f>
        <v/>
      </c>
      <c r="AL67" s="123"/>
      <c r="AM67" s="114"/>
      <c r="AN67" s="124"/>
      <c r="AO67" s="124"/>
      <c r="AP67" s="125"/>
      <c r="AQ67" s="275"/>
      <c r="AR67" s="275"/>
      <c r="AS67" s="275"/>
    </row>
    <row r="68" spans="1:45" ht="12.75" customHeight="1" x14ac:dyDescent="0.2">
      <c r="A68" s="251"/>
      <c r="B68" s="253"/>
      <c r="C68" s="253"/>
      <c r="D68" s="253"/>
      <c r="E68" s="253"/>
      <c r="F68" s="253"/>
      <c r="G68" s="253"/>
      <c r="H68" s="253"/>
      <c r="I68" s="253"/>
      <c r="J68" s="253"/>
      <c r="K68" s="253"/>
      <c r="L68" s="253"/>
      <c r="M68" s="253"/>
      <c r="N68" s="253"/>
      <c r="O68" s="275"/>
      <c r="P68" s="276"/>
      <c r="Q68" s="277"/>
      <c r="R68" s="274"/>
      <c r="S68" s="277">
        <f>IF(NOT(ISERROR(MATCH(R68,_xlfn.ANCHORARRAY(F79),0))),Q81&amp;"Por favor no seleccionar los criterios de impacto",R68)</f>
        <v>0</v>
      </c>
      <c r="T68" s="276"/>
      <c r="U68" s="277"/>
      <c r="V68" s="280"/>
      <c r="W68" s="146">
        <v>5</v>
      </c>
      <c r="X68" s="115"/>
      <c r="Y68" s="117" t="str">
        <f t="shared" si="91"/>
        <v/>
      </c>
      <c r="Z68" s="118"/>
      <c r="AA68" s="118"/>
      <c r="AB68" s="119" t="str">
        <f t="shared" si="86"/>
        <v/>
      </c>
      <c r="AC68" s="118"/>
      <c r="AD68" s="118"/>
      <c r="AE68" s="118"/>
      <c r="AF68" s="120" t="str">
        <f t="shared" si="92"/>
        <v/>
      </c>
      <c r="AG68" s="121" t="str">
        <f t="shared" si="1"/>
        <v/>
      </c>
      <c r="AH68" s="119" t="str">
        <f t="shared" si="87"/>
        <v/>
      </c>
      <c r="AI68" s="121" t="str">
        <f t="shared" si="3"/>
        <v/>
      </c>
      <c r="AJ68" s="119" t="str">
        <f t="shared" si="14"/>
        <v/>
      </c>
      <c r="AK68" s="122" t="str">
        <f t="shared" ref="AK68:AK69" si="93">IFERROR(IF(OR(AND(AG68="Muy Baja",AI68="Leve"),AND(AG68="Muy Baja",AI68="Menor"),AND(AG68="Baja",AI68="Leve")),"Bajo",IF(OR(AND(AG68="Muy baja",AI68="Moderado"),AND(AG68="Baja",AI68="Menor"),AND(AG68="Baja",AI68="Moderado"),AND(AG68="Media",AI68="Leve"),AND(AG68="Media",AI68="Menor"),AND(AG68="Media",AI68="Moderado"),AND(AG68="Alta",AI68="Leve"),AND(AG68="Alta",AI68="Menor")),"Moderado",IF(OR(AND(AG68="Muy Baja",AI68="Mayor"),AND(AG68="Baja",AI68="Mayor"),AND(AG68="Media",AI68="Mayor"),AND(AG68="Alta",AI68="Moderado"),AND(AG68="Alta",AI68="Mayor"),AND(AG68="Muy Alta",AI68="Leve"),AND(AG68="Muy Alta",AI68="Menor"),AND(AG68="Muy Alta",AI68="Moderado"),AND(AG68="Muy Alta",AI68="Mayor")),"Alto",IF(OR(AND(AG68="Muy Baja",AI68="Catastrófico"),AND(AG68="Baja",AI68="Catastrófico"),AND(AG68="Media",AI68="Catastrófico"),AND(AG68="Alta",AI68="Catastrófico"),AND(AG68="Muy Alta",AI68="Catastrófico")),"Extremo","")))),"")</f>
        <v/>
      </c>
      <c r="AL68" s="123"/>
      <c r="AM68" s="114"/>
      <c r="AN68" s="124"/>
      <c r="AO68" s="124"/>
      <c r="AP68" s="125"/>
      <c r="AQ68" s="275"/>
      <c r="AR68" s="275"/>
      <c r="AS68" s="275"/>
    </row>
    <row r="69" spans="1:45" ht="12.75" customHeight="1" x14ac:dyDescent="0.2">
      <c r="A69" s="251"/>
      <c r="B69" s="253"/>
      <c r="C69" s="253"/>
      <c r="D69" s="253"/>
      <c r="E69" s="253"/>
      <c r="F69" s="253"/>
      <c r="G69" s="253"/>
      <c r="H69" s="253"/>
      <c r="I69" s="253"/>
      <c r="J69" s="253"/>
      <c r="K69" s="253"/>
      <c r="L69" s="253"/>
      <c r="M69" s="253"/>
      <c r="N69" s="253"/>
      <c r="O69" s="275"/>
      <c r="P69" s="276"/>
      <c r="Q69" s="277"/>
      <c r="R69" s="274"/>
      <c r="S69" s="277">
        <f>IF(NOT(ISERROR(MATCH(R69,_xlfn.ANCHORARRAY(F80),0))),Q82&amp;"Por favor no seleccionar los criterios de impacto",R69)</f>
        <v>0</v>
      </c>
      <c r="T69" s="276"/>
      <c r="U69" s="277"/>
      <c r="V69" s="280"/>
      <c r="W69" s="146">
        <v>6</v>
      </c>
      <c r="X69" s="115"/>
      <c r="Y69" s="117" t="str">
        <f t="shared" si="91"/>
        <v/>
      </c>
      <c r="Z69" s="118"/>
      <c r="AA69" s="118"/>
      <c r="AB69" s="119" t="str">
        <f t="shared" si="86"/>
        <v/>
      </c>
      <c r="AC69" s="118"/>
      <c r="AD69" s="118"/>
      <c r="AE69" s="118"/>
      <c r="AF69" s="120" t="str">
        <f t="shared" si="92"/>
        <v/>
      </c>
      <c r="AG69" s="121" t="str">
        <f t="shared" si="1"/>
        <v/>
      </c>
      <c r="AH69" s="119" t="str">
        <f t="shared" si="87"/>
        <v/>
      </c>
      <c r="AI69" s="121" t="str">
        <f t="shared" si="3"/>
        <v/>
      </c>
      <c r="AJ69" s="119" t="str">
        <f t="shared" si="14"/>
        <v/>
      </c>
      <c r="AK69" s="122" t="str">
        <f t="shared" si="93"/>
        <v/>
      </c>
      <c r="AL69" s="123"/>
      <c r="AM69" s="114"/>
      <c r="AN69" s="124"/>
      <c r="AO69" s="124"/>
      <c r="AP69" s="125"/>
      <c r="AQ69" s="275"/>
      <c r="AR69" s="275"/>
      <c r="AS69" s="275"/>
    </row>
    <row r="70" spans="1:45" ht="49.5" customHeight="1" x14ac:dyDescent="0.2">
      <c r="A70" s="148"/>
      <c r="B70" s="154"/>
      <c r="C70" s="341"/>
      <c r="D70" s="342"/>
      <c r="E70" s="342"/>
      <c r="F70" s="342"/>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c r="AH70" s="342"/>
      <c r="AI70" s="342"/>
      <c r="AJ70" s="342"/>
      <c r="AK70" s="342"/>
      <c r="AL70" s="342"/>
      <c r="AM70" s="342"/>
      <c r="AN70" s="342"/>
      <c r="AO70" s="342"/>
      <c r="AP70" s="342"/>
    </row>
    <row r="72" spans="1:45" ht="15.75" x14ac:dyDescent="0.2">
      <c r="A72" s="126"/>
      <c r="B72" s="126"/>
      <c r="C72" s="138"/>
      <c r="D72" s="126"/>
      <c r="E72" s="126"/>
      <c r="H72" s="126"/>
      <c r="I72" s="126"/>
      <c r="J72" s="126"/>
      <c r="K72" s="126"/>
      <c r="L72" s="126"/>
      <c r="M72" s="126"/>
      <c r="N72" s="126"/>
    </row>
  </sheetData>
  <dataConsolidate/>
  <mergeCells count="325">
    <mergeCell ref="U40:U45"/>
    <mergeCell ref="V40:V45"/>
    <mergeCell ref="AQ40:AQ45"/>
    <mergeCell ref="T34:T39"/>
    <mergeCell ref="U34:U39"/>
    <mergeCell ref="V34:V39"/>
    <mergeCell ref="T58:T63"/>
    <mergeCell ref="U58:U63"/>
    <mergeCell ref="V58:V63"/>
    <mergeCell ref="V52:V57"/>
    <mergeCell ref="AQ52:AQ57"/>
    <mergeCell ref="AQ58:AQ63"/>
    <mergeCell ref="U46:U51"/>
    <mergeCell ref="V46:V51"/>
    <mergeCell ref="AQ46:AQ51"/>
    <mergeCell ref="AR64:AR69"/>
    <mergeCell ref="AS64:AS69"/>
    <mergeCell ref="C70:AP70"/>
    <mergeCell ref="M64:M69"/>
    <mergeCell ref="N64:N69"/>
    <mergeCell ref="O64:O69"/>
    <mergeCell ref="P64:P69"/>
    <mergeCell ref="Q64:Q69"/>
    <mergeCell ref="R64:R69"/>
    <mergeCell ref="S64:S69"/>
    <mergeCell ref="T64:T69"/>
    <mergeCell ref="G64:G69"/>
    <mergeCell ref="H64:H69"/>
    <mergeCell ref="I64:I69"/>
    <mergeCell ref="J64:J69"/>
    <mergeCell ref="K64:K69"/>
    <mergeCell ref="L64:L69"/>
    <mergeCell ref="U64:U69"/>
    <mergeCell ref="V64:V69"/>
    <mergeCell ref="AQ64:AQ69"/>
    <mergeCell ref="F58:F63"/>
    <mergeCell ref="G58:G63"/>
    <mergeCell ref="H58:H63"/>
    <mergeCell ref="I58:I63"/>
    <mergeCell ref="J58:J63"/>
    <mergeCell ref="K58:K63"/>
    <mergeCell ref="O58:O63"/>
    <mergeCell ref="P58:P63"/>
    <mergeCell ref="Q58:Q63"/>
    <mergeCell ref="M58:M63"/>
    <mergeCell ref="N58:N63"/>
    <mergeCell ref="A64:A69"/>
    <mergeCell ref="B64:B69"/>
    <mergeCell ref="C64:C69"/>
    <mergeCell ref="D64:D69"/>
    <mergeCell ref="E64:E69"/>
    <mergeCell ref="F64:F69"/>
    <mergeCell ref="AS52:AS57"/>
    <mergeCell ref="A58:A63"/>
    <mergeCell ref="B58:B63"/>
    <mergeCell ref="C58:C63"/>
    <mergeCell ref="D58:D63"/>
    <mergeCell ref="E58:E63"/>
    <mergeCell ref="O52:O57"/>
    <mergeCell ref="P52:P57"/>
    <mergeCell ref="Q52:Q57"/>
    <mergeCell ref="R52:R57"/>
    <mergeCell ref="U52:U57"/>
    <mergeCell ref="AR52:AR57"/>
    <mergeCell ref="R58:R63"/>
    <mergeCell ref="S58:S63"/>
    <mergeCell ref="AR58:AR63"/>
    <mergeCell ref="AS58:AS63"/>
    <mergeCell ref="L58:L63"/>
    <mergeCell ref="C52:C57"/>
    <mergeCell ref="M52:M57"/>
    <mergeCell ref="N52:N57"/>
    <mergeCell ref="A52:A57"/>
    <mergeCell ref="B52:B57"/>
    <mergeCell ref="S52:S57"/>
    <mergeCell ref="T52:T57"/>
    <mergeCell ref="G52:G57"/>
    <mergeCell ref="H52:H57"/>
    <mergeCell ref="I52:I57"/>
    <mergeCell ref="J52:J57"/>
    <mergeCell ref="K52:K57"/>
    <mergeCell ref="L52:L57"/>
    <mergeCell ref="D52:D57"/>
    <mergeCell ref="E52:E57"/>
    <mergeCell ref="F52:F57"/>
    <mergeCell ref="AS46:AS51"/>
    <mergeCell ref="L46:L51"/>
    <mergeCell ref="O46:O51"/>
    <mergeCell ref="P46:P51"/>
    <mergeCell ref="Q46:Q51"/>
    <mergeCell ref="R46:R51"/>
    <mergeCell ref="S46:S51"/>
    <mergeCell ref="F46:F51"/>
    <mergeCell ref="G46:G51"/>
    <mergeCell ref="H46:H51"/>
    <mergeCell ref="I46:I51"/>
    <mergeCell ref="J46:J51"/>
    <mergeCell ref="K46:K51"/>
    <mergeCell ref="AR46:AR51"/>
    <mergeCell ref="M46:M51"/>
    <mergeCell ref="N46:N51"/>
    <mergeCell ref="T46:T51"/>
    <mergeCell ref="AR40:AR45"/>
    <mergeCell ref="AS40:AS45"/>
    <mergeCell ref="A46:A51"/>
    <mergeCell ref="B46:B51"/>
    <mergeCell ref="C46:C51"/>
    <mergeCell ref="D46:D51"/>
    <mergeCell ref="E46:E51"/>
    <mergeCell ref="O40:O45"/>
    <mergeCell ref="P40:P45"/>
    <mergeCell ref="Q40:Q45"/>
    <mergeCell ref="R40:R45"/>
    <mergeCell ref="S40:S45"/>
    <mergeCell ref="T40:T45"/>
    <mergeCell ref="G40:G45"/>
    <mergeCell ref="H40:H45"/>
    <mergeCell ref="I40:I45"/>
    <mergeCell ref="J40:J45"/>
    <mergeCell ref="K40:K45"/>
    <mergeCell ref="L40:L45"/>
    <mergeCell ref="A40:A45"/>
    <mergeCell ref="B40:B45"/>
    <mergeCell ref="C40:C45"/>
    <mergeCell ref="D40:D45"/>
    <mergeCell ref="E40:E45"/>
    <mergeCell ref="Q34:Q39"/>
    <mergeCell ref="R34:R39"/>
    <mergeCell ref="S34:S39"/>
    <mergeCell ref="M34:M39"/>
    <mergeCell ref="N34:N39"/>
    <mergeCell ref="L34:L39"/>
    <mergeCell ref="O34:O39"/>
    <mergeCell ref="P34:P39"/>
    <mergeCell ref="AR34:AR36"/>
    <mergeCell ref="F40:F45"/>
    <mergeCell ref="M40:M45"/>
    <mergeCell ref="N40:N45"/>
    <mergeCell ref="A34:A39"/>
    <mergeCell ref="B34:B39"/>
    <mergeCell ref="C34:C39"/>
    <mergeCell ref="D34:D39"/>
    <mergeCell ref="E34:E39"/>
    <mergeCell ref="O28:O33"/>
    <mergeCell ref="A28:A33"/>
    <mergeCell ref="B28:B33"/>
    <mergeCell ref="F34:F39"/>
    <mergeCell ref="G34:G39"/>
    <mergeCell ref="H34:H39"/>
    <mergeCell ref="I34:I39"/>
    <mergeCell ref="J34:J39"/>
    <mergeCell ref="K34:K39"/>
    <mergeCell ref="C28:C33"/>
    <mergeCell ref="D28:D33"/>
    <mergeCell ref="E28:E33"/>
    <mergeCell ref="F28:F33"/>
    <mergeCell ref="G28:G33"/>
    <mergeCell ref="H28:H33"/>
    <mergeCell ref="I28:I33"/>
    <mergeCell ref="V22:V27"/>
    <mergeCell ref="AQ22:AQ27"/>
    <mergeCell ref="AR22:AR27"/>
    <mergeCell ref="U28:U33"/>
    <mergeCell ref="V28:V33"/>
    <mergeCell ref="O22:O27"/>
    <mergeCell ref="P22:P27"/>
    <mergeCell ref="Q22:Q27"/>
    <mergeCell ref="R22:R27"/>
    <mergeCell ref="S22:S27"/>
    <mergeCell ref="R28:R33"/>
    <mergeCell ref="S28:S33"/>
    <mergeCell ref="T28:T33"/>
    <mergeCell ref="G22:G27"/>
    <mergeCell ref="H22:H27"/>
    <mergeCell ref="I22:I27"/>
    <mergeCell ref="J22:J27"/>
    <mergeCell ref="K22:K27"/>
    <mergeCell ref="P28:P33"/>
    <mergeCell ref="Q28:Q33"/>
    <mergeCell ref="U16:U21"/>
    <mergeCell ref="T22:T27"/>
    <mergeCell ref="U22:U27"/>
    <mergeCell ref="J28:J33"/>
    <mergeCell ref="K28:K33"/>
    <mergeCell ref="L28:L33"/>
    <mergeCell ref="M16:M21"/>
    <mergeCell ref="N16:N21"/>
    <mergeCell ref="M22:M27"/>
    <mergeCell ref="N22:N27"/>
    <mergeCell ref="M28:M33"/>
    <mergeCell ref="N28:N33"/>
    <mergeCell ref="V16:V21"/>
    <mergeCell ref="AQ16:AQ21"/>
    <mergeCell ref="AR16:AR21"/>
    <mergeCell ref="AS16:AS21"/>
    <mergeCell ref="A22:A27"/>
    <mergeCell ref="B22:B27"/>
    <mergeCell ref="C22:C27"/>
    <mergeCell ref="D22:D27"/>
    <mergeCell ref="E22:E27"/>
    <mergeCell ref="O16:O21"/>
    <mergeCell ref="P16:P21"/>
    <mergeCell ref="Q16:Q21"/>
    <mergeCell ref="R16:R21"/>
    <mergeCell ref="S16:S21"/>
    <mergeCell ref="T16:T21"/>
    <mergeCell ref="G16:G21"/>
    <mergeCell ref="H16:H21"/>
    <mergeCell ref="I16:I21"/>
    <mergeCell ref="J16:J21"/>
    <mergeCell ref="K16:K21"/>
    <mergeCell ref="L16:L21"/>
    <mergeCell ref="AS22:AS27"/>
    <mergeCell ref="L22:L27"/>
    <mergeCell ref="F22:F27"/>
    <mergeCell ref="V10:V15"/>
    <mergeCell ref="AQ10:AQ15"/>
    <mergeCell ref="AR10:AR15"/>
    <mergeCell ref="AS10:AS15"/>
    <mergeCell ref="A16:A21"/>
    <mergeCell ref="B16:B21"/>
    <mergeCell ref="C16:C21"/>
    <mergeCell ref="D16:D21"/>
    <mergeCell ref="E16:E21"/>
    <mergeCell ref="F16:F21"/>
    <mergeCell ref="P10:P15"/>
    <mergeCell ref="Q10:Q15"/>
    <mergeCell ref="R10:R15"/>
    <mergeCell ref="S10:S15"/>
    <mergeCell ref="T10:T15"/>
    <mergeCell ref="U10:U15"/>
    <mergeCell ref="H10:H15"/>
    <mergeCell ref="I10:I15"/>
    <mergeCell ref="J10:J15"/>
    <mergeCell ref="K10:K15"/>
    <mergeCell ref="L10:L15"/>
    <mergeCell ref="O10:O15"/>
    <mergeCell ref="M10:M15"/>
    <mergeCell ref="N10:N15"/>
    <mergeCell ref="AQ8:AQ9"/>
    <mergeCell ref="AR8:AR9"/>
    <mergeCell ref="AS8:AS9"/>
    <mergeCell ref="A10:A15"/>
    <mergeCell ref="B10:B15"/>
    <mergeCell ref="C10:C15"/>
    <mergeCell ref="D10:D15"/>
    <mergeCell ref="E10:E15"/>
    <mergeCell ref="F10:F15"/>
    <mergeCell ref="G10:G15"/>
    <mergeCell ref="AK8:AK9"/>
    <mergeCell ref="AL8:AL9"/>
    <mergeCell ref="AM8:AM9"/>
    <mergeCell ref="AN8:AN9"/>
    <mergeCell ref="AO8:AO9"/>
    <mergeCell ref="AP8:AP9"/>
    <mergeCell ref="Z8:AE8"/>
    <mergeCell ref="AF8:AF9"/>
    <mergeCell ref="AG8:AG9"/>
    <mergeCell ref="AH8:AH9"/>
    <mergeCell ref="AI8:AI9"/>
    <mergeCell ref="AJ8:AJ9"/>
    <mergeCell ref="T8:T9"/>
    <mergeCell ref="U8:U9"/>
    <mergeCell ref="X8:X9"/>
    <mergeCell ref="Y8:Y9"/>
    <mergeCell ref="L8:L9"/>
    <mergeCell ref="O8:O9"/>
    <mergeCell ref="P8:P9"/>
    <mergeCell ref="Q8:Q9"/>
    <mergeCell ref="R8:R9"/>
    <mergeCell ref="S8:S9"/>
    <mergeCell ref="M8:M9"/>
    <mergeCell ref="N8:N9"/>
    <mergeCell ref="AU7:AU9"/>
    <mergeCell ref="AV7:AV9"/>
    <mergeCell ref="A8:A9"/>
    <mergeCell ref="B8:B9"/>
    <mergeCell ref="C8:C9"/>
    <mergeCell ref="D8:D9"/>
    <mergeCell ref="E8:E9"/>
    <mergeCell ref="A7:H7"/>
    <mergeCell ref="I7:L7"/>
    <mergeCell ref="M7:N7"/>
    <mergeCell ref="O7:V7"/>
    <mergeCell ref="W7:AE7"/>
    <mergeCell ref="AF7:AL7"/>
    <mergeCell ref="F8:F9"/>
    <mergeCell ref="G8:G9"/>
    <mergeCell ref="H8:H9"/>
    <mergeCell ref="I8:I9"/>
    <mergeCell ref="J8:J9"/>
    <mergeCell ref="K8:K9"/>
    <mergeCell ref="AM7:AP7"/>
    <mergeCell ref="AQ7:AS7"/>
    <mergeCell ref="AT7:AT9"/>
    <mergeCell ref="V8:V9"/>
    <mergeCell ref="W8:W9"/>
    <mergeCell ref="A1:D4"/>
    <mergeCell ref="E1:V2"/>
    <mergeCell ref="X1:AS2"/>
    <mergeCell ref="E3:L3"/>
    <mergeCell ref="O3:V3"/>
    <mergeCell ref="X3:AL3"/>
    <mergeCell ref="AM3:AS3"/>
    <mergeCell ref="E4:V4"/>
    <mergeCell ref="X4:AS4"/>
    <mergeCell ref="AS34:AS36"/>
    <mergeCell ref="AM28:AM29"/>
    <mergeCell ref="AN28:AN29"/>
    <mergeCell ref="AO28:AO29"/>
    <mergeCell ref="AP28:AP29"/>
    <mergeCell ref="AM34:AM36"/>
    <mergeCell ref="AN34:AN36"/>
    <mergeCell ref="AO34:AO36"/>
    <mergeCell ref="AP34:AP36"/>
    <mergeCell ref="AQ34:AQ36"/>
    <mergeCell ref="AQ28:AQ29"/>
    <mergeCell ref="AR28:AR29"/>
    <mergeCell ref="AS28:AS29"/>
    <mergeCell ref="AQ30:AQ31"/>
    <mergeCell ref="AR30:AR31"/>
    <mergeCell ref="AS30:AS31"/>
    <mergeCell ref="AQ32:AQ33"/>
    <mergeCell ref="AR32:AR33"/>
    <mergeCell ref="AS32:AS33"/>
  </mergeCells>
  <conditionalFormatting sqref="P10 P16">
    <cfRule type="cellIs" dxfId="702" priority="372" operator="equal">
      <formula>"Muy Alta"</formula>
    </cfRule>
    <cfRule type="cellIs" dxfId="701" priority="373" operator="equal">
      <formula>"Alta"</formula>
    </cfRule>
    <cfRule type="cellIs" dxfId="700" priority="374" operator="equal">
      <formula>"Media"</formula>
    </cfRule>
    <cfRule type="cellIs" dxfId="699" priority="375" operator="equal">
      <formula>"Baja"</formula>
    </cfRule>
    <cfRule type="cellIs" dxfId="698" priority="376" operator="equal">
      <formula>"Muy Baja"</formula>
    </cfRule>
  </conditionalFormatting>
  <conditionalFormatting sqref="T10 T16 T46 T52 T58 T64">
    <cfRule type="cellIs" dxfId="697" priority="367" operator="equal">
      <formula>"Catastrófico"</formula>
    </cfRule>
    <cfRule type="cellIs" dxfId="696" priority="368" operator="equal">
      <formula>"Mayor"</formula>
    </cfRule>
    <cfRule type="cellIs" dxfId="695" priority="369" operator="equal">
      <formula>"Moderado"</formula>
    </cfRule>
    <cfRule type="cellIs" dxfId="694" priority="370" operator="equal">
      <formula>"Menor"</formula>
    </cfRule>
    <cfRule type="cellIs" dxfId="693" priority="371" operator="equal">
      <formula>"Leve"</formula>
    </cfRule>
  </conditionalFormatting>
  <conditionalFormatting sqref="V10">
    <cfRule type="cellIs" dxfId="692" priority="363" operator="equal">
      <formula>"Extremo"</formula>
    </cfRule>
    <cfRule type="cellIs" dxfId="691" priority="364" operator="equal">
      <formula>"Alto"</formula>
    </cfRule>
    <cfRule type="cellIs" dxfId="690" priority="365" operator="equal">
      <formula>"Moderado"</formula>
    </cfRule>
    <cfRule type="cellIs" dxfId="689" priority="366" operator="equal">
      <formula>"Bajo"</formula>
    </cfRule>
  </conditionalFormatting>
  <conditionalFormatting sqref="AG10:AG15">
    <cfRule type="cellIs" dxfId="688" priority="358" operator="equal">
      <formula>"Muy Alta"</formula>
    </cfRule>
    <cfRule type="cellIs" dxfId="687" priority="359" operator="equal">
      <formula>"Alta"</formula>
    </cfRule>
    <cfRule type="cellIs" dxfId="686" priority="360" operator="equal">
      <formula>"Media"</formula>
    </cfRule>
    <cfRule type="cellIs" dxfId="685" priority="361" operator="equal">
      <formula>"Baja"</formula>
    </cfRule>
    <cfRule type="cellIs" dxfId="684" priority="362" operator="equal">
      <formula>"Muy Baja"</formula>
    </cfRule>
  </conditionalFormatting>
  <conditionalFormatting sqref="AI10:AI15">
    <cfRule type="cellIs" dxfId="683" priority="353" operator="equal">
      <formula>"Catastrófico"</formula>
    </cfRule>
    <cfRule type="cellIs" dxfId="682" priority="354" operator="equal">
      <formula>"Mayor"</formula>
    </cfRule>
    <cfRule type="cellIs" dxfId="681" priority="355" operator="equal">
      <formula>"Moderado"</formula>
    </cfRule>
    <cfRule type="cellIs" dxfId="680" priority="356" operator="equal">
      <formula>"Menor"</formula>
    </cfRule>
    <cfRule type="cellIs" dxfId="679" priority="357" operator="equal">
      <formula>"Leve"</formula>
    </cfRule>
  </conditionalFormatting>
  <conditionalFormatting sqref="AK10:AK15">
    <cfRule type="cellIs" dxfId="678" priority="349" operator="equal">
      <formula>"Extremo"</formula>
    </cfRule>
    <cfRule type="cellIs" dxfId="677" priority="350" operator="equal">
      <formula>"Alto"</formula>
    </cfRule>
    <cfRule type="cellIs" dxfId="676" priority="351" operator="equal">
      <formula>"Moderado"</formula>
    </cfRule>
    <cfRule type="cellIs" dxfId="675" priority="352" operator="equal">
      <formula>"Bajo"</formula>
    </cfRule>
  </conditionalFormatting>
  <conditionalFormatting sqref="P58">
    <cfRule type="cellIs" dxfId="674" priority="193" operator="equal">
      <formula>"Muy Alta"</formula>
    </cfRule>
    <cfRule type="cellIs" dxfId="673" priority="194" operator="equal">
      <formula>"Alta"</formula>
    </cfRule>
    <cfRule type="cellIs" dxfId="672" priority="195" operator="equal">
      <formula>"Media"</formula>
    </cfRule>
    <cfRule type="cellIs" dxfId="671" priority="196" operator="equal">
      <formula>"Baja"</formula>
    </cfRule>
    <cfRule type="cellIs" dxfId="670" priority="197" operator="equal">
      <formula>"Muy Baja"</formula>
    </cfRule>
  </conditionalFormatting>
  <conditionalFormatting sqref="V16">
    <cfRule type="cellIs" dxfId="669" priority="345" operator="equal">
      <formula>"Extremo"</formula>
    </cfRule>
    <cfRule type="cellIs" dxfId="668" priority="346" operator="equal">
      <formula>"Alto"</formula>
    </cfRule>
    <cfRule type="cellIs" dxfId="667" priority="347" operator="equal">
      <formula>"Moderado"</formula>
    </cfRule>
    <cfRule type="cellIs" dxfId="666" priority="348" operator="equal">
      <formula>"Bajo"</formula>
    </cfRule>
  </conditionalFormatting>
  <conditionalFormatting sqref="AG16:AG21">
    <cfRule type="cellIs" dxfId="665" priority="340" operator="equal">
      <formula>"Muy Alta"</formula>
    </cfRule>
    <cfRule type="cellIs" dxfId="664" priority="341" operator="equal">
      <formula>"Alta"</formula>
    </cfRule>
    <cfRule type="cellIs" dxfId="663" priority="342" operator="equal">
      <formula>"Media"</formula>
    </cfRule>
    <cfRule type="cellIs" dxfId="662" priority="343" operator="equal">
      <formula>"Baja"</formula>
    </cfRule>
    <cfRule type="cellIs" dxfId="661" priority="344" operator="equal">
      <formula>"Muy Baja"</formula>
    </cfRule>
  </conditionalFormatting>
  <conditionalFormatting sqref="AI16:AI21">
    <cfRule type="cellIs" dxfId="660" priority="335" operator="equal">
      <formula>"Catastrófico"</formula>
    </cfRule>
    <cfRule type="cellIs" dxfId="659" priority="336" operator="equal">
      <formula>"Mayor"</formula>
    </cfRule>
    <cfRule type="cellIs" dxfId="658" priority="337" operator="equal">
      <formula>"Moderado"</formula>
    </cfRule>
    <cfRule type="cellIs" dxfId="657" priority="338" operator="equal">
      <formula>"Menor"</formula>
    </cfRule>
    <cfRule type="cellIs" dxfId="656" priority="339" operator="equal">
      <formula>"Leve"</formula>
    </cfRule>
  </conditionalFormatting>
  <conditionalFormatting sqref="AK16:AK21">
    <cfRule type="cellIs" dxfId="655" priority="331" operator="equal">
      <formula>"Extremo"</formula>
    </cfRule>
    <cfRule type="cellIs" dxfId="654" priority="332" operator="equal">
      <formula>"Alto"</formula>
    </cfRule>
    <cfRule type="cellIs" dxfId="653" priority="333" operator="equal">
      <formula>"Moderado"</formula>
    </cfRule>
    <cfRule type="cellIs" dxfId="652" priority="334" operator="equal">
      <formula>"Bajo"</formula>
    </cfRule>
  </conditionalFormatting>
  <conditionalFormatting sqref="P46">
    <cfRule type="cellIs" dxfId="628" priority="234" operator="equal">
      <formula>"Muy Alta"</formula>
    </cfRule>
    <cfRule type="cellIs" dxfId="627" priority="235" operator="equal">
      <formula>"Alta"</formula>
    </cfRule>
    <cfRule type="cellIs" dxfId="626" priority="236" operator="equal">
      <formula>"Media"</formula>
    </cfRule>
    <cfRule type="cellIs" dxfId="625" priority="237" operator="equal">
      <formula>"Baja"</formula>
    </cfRule>
    <cfRule type="cellIs" dxfId="624" priority="238" operator="equal">
      <formula>"Muy Baja"</formula>
    </cfRule>
  </conditionalFormatting>
  <conditionalFormatting sqref="V46">
    <cfRule type="cellIs" dxfId="623" priority="230" operator="equal">
      <formula>"Extremo"</formula>
    </cfRule>
    <cfRule type="cellIs" dxfId="622" priority="231" operator="equal">
      <formula>"Alto"</formula>
    </cfRule>
    <cfRule type="cellIs" dxfId="621" priority="232" operator="equal">
      <formula>"Moderado"</formula>
    </cfRule>
    <cfRule type="cellIs" dxfId="620" priority="233" operator="equal">
      <formula>"Bajo"</formula>
    </cfRule>
  </conditionalFormatting>
  <conditionalFormatting sqref="AG46:AG51">
    <cfRule type="cellIs" dxfId="619" priority="225" operator="equal">
      <formula>"Muy Alta"</formula>
    </cfRule>
    <cfRule type="cellIs" dxfId="618" priority="226" operator="equal">
      <formula>"Alta"</formula>
    </cfRule>
    <cfRule type="cellIs" dxfId="617" priority="227" operator="equal">
      <formula>"Media"</formula>
    </cfRule>
    <cfRule type="cellIs" dxfId="616" priority="228" operator="equal">
      <formula>"Baja"</formula>
    </cfRule>
    <cfRule type="cellIs" dxfId="615" priority="229" operator="equal">
      <formula>"Muy Baja"</formula>
    </cfRule>
  </conditionalFormatting>
  <conditionalFormatting sqref="AI46:AI51">
    <cfRule type="cellIs" dxfId="614" priority="220" operator="equal">
      <formula>"Catastrófico"</formula>
    </cfRule>
    <cfRule type="cellIs" dxfId="613" priority="221" operator="equal">
      <formula>"Mayor"</formula>
    </cfRule>
    <cfRule type="cellIs" dxfId="612" priority="222" operator="equal">
      <formula>"Moderado"</formula>
    </cfRule>
    <cfRule type="cellIs" dxfId="611" priority="223" operator="equal">
      <formula>"Menor"</formula>
    </cfRule>
    <cfRule type="cellIs" dxfId="610" priority="224" operator="equal">
      <formula>"Leve"</formula>
    </cfRule>
  </conditionalFormatting>
  <conditionalFormatting sqref="AK46:AK51">
    <cfRule type="cellIs" dxfId="609" priority="216" operator="equal">
      <formula>"Extremo"</formula>
    </cfRule>
    <cfRule type="cellIs" dxfId="608" priority="217" operator="equal">
      <formula>"Alto"</formula>
    </cfRule>
    <cfRule type="cellIs" dxfId="607" priority="218" operator="equal">
      <formula>"Moderado"</formula>
    </cfRule>
    <cfRule type="cellIs" dxfId="606" priority="219" operator="equal">
      <formula>"Bajo"</formula>
    </cfRule>
  </conditionalFormatting>
  <conditionalFormatting sqref="V52">
    <cfRule type="cellIs" dxfId="605" priority="212" operator="equal">
      <formula>"Extremo"</formula>
    </cfRule>
    <cfRule type="cellIs" dxfId="604" priority="213" operator="equal">
      <formula>"Alto"</formula>
    </cfRule>
    <cfRule type="cellIs" dxfId="603" priority="214" operator="equal">
      <formula>"Moderado"</formula>
    </cfRule>
    <cfRule type="cellIs" dxfId="602" priority="215" operator="equal">
      <formula>"Bajo"</formula>
    </cfRule>
  </conditionalFormatting>
  <conditionalFormatting sqref="AG52:AG57">
    <cfRule type="cellIs" dxfId="601" priority="207" operator="equal">
      <formula>"Muy Alta"</formula>
    </cfRule>
    <cfRule type="cellIs" dxfId="600" priority="208" operator="equal">
      <formula>"Alta"</formula>
    </cfRule>
    <cfRule type="cellIs" dxfId="599" priority="209" operator="equal">
      <formula>"Media"</formula>
    </cfRule>
    <cfRule type="cellIs" dxfId="598" priority="210" operator="equal">
      <formula>"Baja"</formula>
    </cfRule>
    <cfRule type="cellIs" dxfId="597" priority="211" operator="equal">
      <formula>"Muy Baja"</formula>
    </cfRule>
  </conditionalFormatting>
  <conditionalFormatting sqref="AI52:AI57">
    <cfRule type="cellIs" dxfId="596" priority="202" operator="equal">
      <formula>"Catastrófico"</formula>
    </cfRule>
    <cfRule type="cellIs" dxfId="595" priority="203" operator="equal">
      <formula>"Mayor"</formula>
    </cfRule>
    <cfRule type="cellIs" dxfId="594" priority="204" operator="equal">
      <formula>"Moderado"</formula>
    </cfRule>
    <cfRule type="cellIs" dxfId="593" priority="205" operator="equal">
      <formula>"Menor"</formula>
    </cfRule>
    <cfRule type="cellIs" dxfId="592" priority="206" operator="equal">
      <formula>"Leve"</formula>
    </cfRule>
  </conditionalFormatting>
  <conditionalFormatting sqref="AK52:AK57">
    <cfRule type="cellIs" dxfId="591" priority="198" operator="equal">
      <formula>"Extremo"</formula>
    </cfRule>
    <cfRule type="cellIs" dxfId="590" priority="199" operator="equal">
      <formula>"Alto"</formula>
    </cfRule>
    <cfRule type="cellIs" dxfId="589" priority="200" operator="equal">
      <formula>"Moderado"</formula>
    </cfRule>
    <cfRule type="cellIs" dxfId="588" priority="201" operator="equal">
      <formula>"Bajo"</formula>
    </cfRule>
  </conditionalFormatting>
  <conditionalFormatting sqref="V58">
    <cfRule type="cellIs" dxfId="587" priority="189" operator="equal">
      <formula>"Extremo"</formula>
    </cfRule>
    <cfRule type="cellIs" dxfId="586" priority="190" operator="equal">
      <formula>"Alto"</formula>
    </cfRule>
    <cfRule type="cellIs" dxfId="585" priority="191" operator="equal">
      <formula>"Moderado"</formula>
    </cfRule>
    <cfRule type="cellIs" dxfId="584" priority="192" operator="equal">
      <formula>"Bajo"</formula>
    </cfRule>
  </conditionalFormatting>
  <conditionalFormatting sqref="AG58:AG63">
    <cfRule type="cellIs" dxfId="583" priority="184" operator="equal">
      <formula>"Muy Alta"</formula>
    </cfRule>
    <cfRule type="cellIs" dxfId="582" priority="185" operator="equal">
      <formula>"Alta"</formula>
    </cfRule>
    <cfRule type="cellIs" dxfId="581" priority="186" operator="equal">
      <formula>"Media"</formula>
    </cfRule>
    <cfRule type="cellIs" dxfId="580" priority="187" operator="equal">
      <formula>"Baja"</formula>
    </cfRule>
    <cfRule type="cellIs" dxfId="579" priority="188" operator="equal">
      <formula>"Muy Baja"</formula>
    </cfRule>
  </conditionalFormatting>
  <conditionalFormatting sqref="AI58:AI63">
    <cfRule type="cellIs" dxfId="578" priority="179" operator="equal">
      <formula>"Catastrófico"</formula>
    </cfRule>
    <cfRule type="cellIs" dxfId="577" priority="180" operator="equal">
      <formula>"Mayor"</formula>
    </cfRule>
    <cfRule type="cellIs" dxfId="576" priority="181" operator="equal">
      <formula>"Moderado"</formula>
    </cfRule>
    <cfRule type="cellIs" dxfId="575" priority="182" operator="equal">
      <formula>"Menor"</formula>
    </cfRule>
    <cfRule type="cellIs" dxfId="574" priority="183" operator="equal">
      <formula>"Leve"</formula>
    </cfRule>
  </conditionalFormatting>
  <conditionalFormatting sqref="AK58:AK63">
    <cfRule type="cellIs" dxfId="573" priority="175" operator="equal">
      <formula>"Extremo"</formula>
    </cfRule>
    <cfRule type="cellIs" dxfId="572" priority="176" operator="equal">
      <formula>"Alto"</formula>
    </cfRule>
    <cfRule type="cellIs" dxfId="571" priority="177" operator="equal">
      <formula>"Moderado"</formula>
    </cfRule>
    <cfRule type="cellIs" dxfId="570" priority="178" operator="equal">
      <formula>"Bajo"</formula>
    </cfRule>
  </conditionalFormatting>
  <conditionalFormatting sqref="P64">
    <cfRule type="cellIs" dxfId="569" priority="170" operator="equal">
      <formula>"Muy Alta"</formula>
    </cfRule>
    <cfRule type="cellIs" dxfId="568" priority="171" operator="equal">
      <formula>"Alta"</formula>
    </cfRule>
    <cfRule type="cellIs" dxfId="567" priority="172" operator="equal">
      <formula>"Media"</formula>
    </cfRule>
    <cfRule type="cellIs" dxfId="566" priority="173" operator="equal">
      <formula>"Baja"</formula>
    </cfRule>
    <cfRule type="cellIs" dxfId="565" priority="174" operator="equal">
      <formula>"Muy Baja"</formula>
    </cfRule>
  </conditionalFormatting>
  <conditionalFormatting sqref="V64">
    <cfRule type="cellIs" dxfId="564" priority="166" operator="equal">
      <formula>"Extremo"</formula>
    </cfRule>
    <cfRule type="cellIs" dxfId="563" priority="167" operator="equal">
      <formula>"Alto"</formula>
    </cfRule>
    <cfRule type="cellIs" dxfId="562" priority="168" operator="equal">
      <formula>"Moderado"</formula>
    </cfRule>
    <cfRule type="cellIs" dxfId="561" priority="169" operator="equal">
      <formula>"Bajo"</formula>
    </cfRule>
  </conditionalFormatting>
  <conditionalFormatting sqref="AG64:AG69">
    <cfRule type="cellIs" dxfId="560" priority="161" operator="equal">
      <formula>"Muy Alta"</formula>
    </cfRule>
    <cfRule type="cellIs" dxfId="559" priority="162" operator="equal">
      <formula>"Alta"</formula>
    </cfRule>
    <cfRule type="cellIs" dxfId="558" priority="163" operator="equal">
      <formula>"Media"</formula>
    </cfRule>
    <cfRule type="cellIs" dxfId="557" priority="164" operator="equal">
      <formula>"Baja"</formula>
    </cfRule>
    <cfRule type="cellIs" dxfId="556" priority="165" operator="equal">
      <formula>"Muy Baja"</formula>
    </cfRule>
  </conditionalFormatting>
  <conditionalFormatting sqref="AI64:AI69">
    <cfRule type="cellIs" dxfId="555" priority="156" operator="equal">
      <formula>"Catastrófico"</formula>
    </cfRule>
    <cfRule type="cellIs" dxfId="554" priority="157" operator="equal">
      <formula>"Mayor"</formula>
    </cfRule>
    <cfRule type="cellIs" dxfId="553" priority="158" operator="equal">
      <formula>"Moderado"</formula>
    </cfRule>
    <cfRule type="cellIs" dxfId="552" priority="159" operator="equal">
      <formula>"Menor"</formula>
    </cfRule>
    <cfRule type="cellIs" dxfId="551" priority="160" operator="equal">
      <formula>"Leve"</formula>
    </cfRule>
  </conditionalFormatting>
  <conditionalFormatting sqref="AK64:AK69">
    <cfRule type="cellIs" dxfId="550" priority="152" operator="equal">
      <formula>"Extremo"</formula>
    </cfRule>
    <cfRule type="cellIs" dxfId="549" priority="153" operator="equal">
      <formula>"Alto"</formula>
    </cfRule>
    <cfRule type="cellIs" dxfId="548" priority="154" operator="equal">
      <formula>"Moderado"</formula>
    </cfRule>
    <cfRule type="cellIs" dxfId="547" priority="155" operator="equal">
      <formula>"Bajo"</formula>
    </cfRule>
  </conditionalFormatting>
  <conditionalFormatting sqref="S10:S21 S46:S69">
    <cfRule type="containsText" dxfId="546" priority="151" operator="containsText" text="❌">
      <formula>NOT(ISERROR(SEARCH("❌",S10)))</formula>
    </cfRule>
  </conditionalFormatting>
  <conditionalFormatting sqref="P52">
    <cfRule type="cellIs" dxfId="545" priority="146" operator="equal">
      <formula>"Muy Alta"</formula>
    </cfRule>
    <cfRule type="cellIs" dxfId="544" priority="147" operator="equal">
      <formula>"Alta"</formula>
    </cfRule>
    <cfRule type="cellIs" dxfId="543" priority="148" operator="equal">
      <formula>"Media"</formula>
    </cfRule>
    <cfRule type="cellIs" dxfId="542" priority="149" operator="equal">
      <formula>"Baja"</formula>
    </cfRule>
    <cfRule type="cellIs" dxfId="541" priority="150" operator="equal">
      <formula>"Muy Baja"</formula>
    </cfRule>
  </conditionalFormatting>
  <conditionalFormatting sqref="P22">
    <cfRule type="cellIs" dxfId="540" priority="141" operator="equal">
      <formula>"Muy Alta"</formula>
    </cfRule>
    <cfRule type="cellIs" dxfId="539" priority="142" operator="equal">
      <formula>"Alta"</formula>
    </cfRule>
    <cfRule type="cellIs" dxfId="538" priority="143" operator="equal">
      <formula>"Media"</formula>
    </cfRule>
    <cfRule type="cellIs" dxfId="537" priority="144" operator="equal">
      <formula>"Baja"</formula>
    </cfRule>
    <cfRule type="cellIs" dxfId="536" priority="145" operator="equal">
      <formula>"Muy Baja"</formula>
    </cfRule>
  </conditionalFormatting>
  <conditionalFormatting sqref="T22">
    <cfRule type="cellIs" dxfId="535" priority="136" operator="equal">
      <formula>"Catastrófico"</formula>
    </cfRule>
    <cfRule type="cellIs" dxfId="534" priority="137" operator="equal">
      <formula>"Mayor"</formula>
    </cfRule>
    <cfRule type="cellIs" dxfId="533" priority="138" operator="equal">
      <formula>"Moderado"</formula>
    </cfRule>
    <cfRule type="cellIs" dxfId="532" priority="139" operator="equal">
      <formula>"Menor"</formula>
    </cfRule>
    <cfRule type="cellIs" dxfId="531" priority="140" operator="equal">
      <formula>"Leve"</formula>
    </cfRule>
  </conditionalFormatting>
  <conditionalFormatting sqref="V22">
    <cfRule type="cellIs" dxfId="530" priority="132" operator="equal">
      <formula>"Extremo"</formula>
    </cfRule>
    <cfRule type="cellIs" dxfId="529" priority="133" operator="equal">
      <formula>"Alto"</formula>
    </cfRule>
    <cfRule type="cellIs" dxfId="528" priority="134" operator="equal">
      <formula>"Moderado"</formula>
    </cfRule>
    <cfRule type="cellIs" dxfId="527" priority="135" operator="equal">
      <formula>"Bajo"</formula>
    </cfRule>
  </conditionalFormatting>
  <conditionalFormatting sqref="AG22:AG27">
    <cfRule type="cellIs" dxfId="526" priority="127" operator="equal">
      <formula>"Muy Alta"</formula>
    </cfRule>
    <cfRule type="cellIs" dxfId="525" priority="128" operator="equal">
      <formula>"Alta"</formula>
    </cfRule>
    <cfRule type="cellIs" dxfId="524" priority="129" operator="equal">
      <formula>"Media"</formula>
    </cfRule>
    <cfRule type="cellIs" dxfId="523" priority="130" operator="equal">
      <formula>"Baja"</formula>
    </cfRule>
    <cfRule type="cellIs" dxfId="522" priority="131" operator="equal">
      <formula>"Muy Baja"</formula>
    </cfRule>
  </conditionalFormatting>
  <conditionalFormatting sqref="AI22:AI27">
    <cfRule type="cellIs" dxfId="521" priority="122" operator="equal">
      <formula>"Catastrófico"</formula>
    </cfRule>
    <cfRule type="cellIs" dxfId="520" priority="123" operator="equal">
      <formula>"Mayor"</formula>
    </cfRule>
    <cfRule type="cellIs" dxfId="519" priority="124" operator="equal">
      <formula>"Moderado"</formula>
    </cfRule>
    <cfRule type="cellIs" dxfId="518" priority="125" operator="equal">
      <formula>"Menor"</formula>
    </cfRule>
    <cfRule type="cellIs" dxfId="517" priority="126" operator="equal">
      <formula>"Leve"</formula>
    </cfRule>
  </conditionalFormatting>
  <conditionalFormatting sqref="AK22:AK27">
    <cfRule type="cellIs" dxfId="516" priority="118" operator="equal">
      <formula>"Extremo"</formula>
    </cfRule>
    <cfRule type="cellIs" dxfId="515" priority="119" operator="equal">
      <formula>"Alto"</formula>
    </cfRule>
    <cfRule type="cellIs" dxfId="514" priority="120" operator="equal">
      <formula>"Moderado"</formula>
    </cfRule>
    <cfRule type="cellIs" dxfId="513" priority="121" operator="equal">
      <formula>"Bajo"</formula>
    </cfRule>
  </conditionalFormatting>
  <conditionalFormatting sqref="S22:S27">
    <cfRule type="containsText" dxfId="512" priority="117" operator="containsText" text="❌">
      <formula>NOT(ISERROR(SEARCH("❌",S22)))</formula>
    </cfRule>
  </conditionalFormatting>
  <conditionalFormatting sqref="V28">
    <cfRule type="cellIs" dxfId="511" priority="74" operator="equal">
      <formula>"Extremo"</formula>
    </cfRule>
    <cfRule type="cellIs" dxfId="510" priority="75" operator="equal">
      <formula>"Alto"</formula>
    </cfRule>
    <cfRule type="cellIs" dxfId="509" priority="76" operator="equal">
      <formula>"Moderado"</formula>
    </cfRule>
    <cfRule type="cellIs" dxfId="508" priority="77" operator="equal">
      <formula>"Bajo"</formula>
    </cfRule>
  </conditionalFormatting>
  <conditionalFormatting sqref="AG28:AG33">
    <cfRule type="cellIs" dxfId="507" priority="69" operator="equal">
      <formula>"Muy Alta"</formula>
    </cfRule>
    <cfRule type="cellIs" dxfId="506" priority="70" operator="equal">
      <formula>"Alta"</formula>
    </cfRule>
    <cfRule type="cellIs" dxfId="505" priority="71" operator="equal">
      <formula>"Media"</formula>
    </cfRule>
    <cfRule type="cellIs" dxfId="504" priority="72" operator="equal">
      <formula>"Baja"</formula>
    </cfRule>
    <cfRule type="cellIs" dxfId="503" priority="73" operator="equal">
      <formula>"Muy Baja"</formula>
    </cfRule>
  </conditionalFormatting>
  <conditionalFormatting sqref="AI28:AI33">
    <cfRule type="cellIs" dxfId="502" priority="64" operator="equal">
      <formula>"Catastrófico"</formula>
    </cfRule>
    <cfRule type="cellIs" dxfId="501" priority="65" operator="equal">
      <formula>"Mayor"</formula>
    </cfRule>
    <cfRule type="cellIs" dxfId="500" priority="66" operator="equal">
      <formula>"Moderado"</formula>
    </cfRule>
    <cfRule type="cellIs" dxfId="499" priority="67" operator="equal">
      <formula>"Menor"</formula>
    </cfRule>
    <cfRule type="cellIs" dxfId="498" priority="68" operator="equal">
      <formula>"Leve"</formula>
    </cfRule>
  </conditionalFormatting>
  <conditionalFormatting sqref="AK28:AK33">
    <cfRule type="cellIs" dxfId="497" priority="60" operator="equal">
      <formula>"Extremo"</formula>
    </cfRule>
    <cfRule type="cellIs" dxfId="496" priority="61" operator="equal">
      <formula>"Alto"</formula>
    </cfRule>
    <cfRule type="cellIs" dxfId="495" priority="62" operator="equal">
      <formula>"Moderado"</formula>
    </cfRule>
    <cfRule type="cellIs" dxfId="494" priority="63" operator="equal">
      <formula>"Bajo"</formula>
    </cfRule>
  </conditionalFormatting>
  <conditionalFormatting sqref="S28:S33">
    <cfRule type="containsText" dxfId="493" priority="59" operator="containsText" text="❌">
      <formula>NOT(ISERROR(SEARCH("❌",S28)))</formula>
    </cfRule>
  </conditionalFormatting>
  <conditionalFormatting sqref="T28">
    <cfRule type="cellIs" dxfId="492" priority="83" operator="equal">
      <formula>"Catastrófico"</formula>
    </cfRule>
    <cfRule type="cellIs" dxfId="491" priority="84" operator="equal">
      <formula>"Mayor"</formula>
    </cfRule>
    <cfRule type="cellIs" dxfId="490" priority="85" operator="equal">
      <formula>"Moderado"</formula>
    </cfRule>
    <cfRule type="cellIs" dxfId="489" priority="86" operator="equal">
      <formula>"Menor"</formula>
    </cfRule>
    <cfRule type="cellIs" dxfId="488" priority="87" operator="equal">
      <formula>"Leve"</formula>
    </cfRule>
  </conditionalFormatting>
  <conditionalFormatting sqref="P28">
    <cfRule type="cellIs" dxfId="487" priority="78" operator="equal">
      <formula>"Muy Alta"</formula>
    </cfRule>
    <cfRule type="cellIs" dxfId="486" priority="79" operator="equal">
      <formula>"Alta"</formula>
    </cfRule>
    <cfRule type="cellIs" dxfId="485" priority="80" operator="equal">
      <formula>"Media"</formula>
    </cfRule>
    <cfRule type="cellIs" dxfId="484" priority="81" operator="equal">
      <formula>"Baja"</formula>
    </cfRule>
    <cfRule type="cellIs" dxfId="483" priority="82" operator="equal">
      <formula>"Muy Baja"</formula>
    </cfRule>
  </conditionalFormatting>
  <conditionalFormatting sqref="T34">
    <cfRule type="cellIs" dxfId="482" priority="54" operator="equal">
      <formula>"Catastrófico"</formula>
    </cfRule>
    <cfRule type="cellIs" dxfId="481" priority="55" operator="equal">
      <formula>"Mayor"</formula>
    </cfRule>
    <cfRule type="cellIs" dxfId="480" priority="56" operator="equal">
      <formula>"Moderado"</formula>
    </cfRule>
    <cfRule type="cellIs" dxfId="479" priority="57" operator="equal">
      <formula>"Menor"</formula>
    </cfRule>
    <cfRule type="cellIs" dxfId="478" priority="58" operator="equal">
      <formula>"Leve"</formula>
    </cfRule>
  </conditionalFormatting>
  <conditionalFormatting sqref="P34">
    <cfRule type="cellIs" dxfId="477" priority="49" operator="equal">
      <formula>"Muy Alta"</formula>
    </cfRule>
    <cfRule type="cellIs" dxfId="476" priority="50" operator="equal">
      <formula>"Alta"</formula>
    </cfRule>
    <cfRule type="cellIs" dxfId="475" priority="51" operator="equal">
      <formula>"Media"</formula>
    </cfRule>
    <cfRule type="cellIs" dxfId="474" priority="52" operator="equal">
      <formula>"Baja"</formula>
    </cfRule>
    <cfRule type="cellIs" dxfId="473" priority="53" operator="equal">
      <formula>"Muy Baja"</formula>
    </cfRule>
  </conditionalFormatting>
  <conditionalFormatting sqref="V34">
    <cfRule type="cellIs" dxfId="472" priority="45" operator="equal">
      <formula>"Extremo"</formula>
    </cfRule>
    <cfRule type="cellIs" dxfId="471" priority="46" operator="equal">
      <formula>"Alto"</formula>
    </cfRule>
    <cfRule type="cellIs" dxfId="470" priority="47" operator="equal">
      <formula>"Moderado"</formula>
    </cfRule>
    <cfRule type="cellIs" dxfId="469" priority="48" operator="equal">
      <formula>"Bajo"</formula>
    </cfRule>
  </conditionalFormatting>
  <conditionalFormatting sqref="AG34:AG39">
    <cfRule type="cellIs" dxfId="468" priority="40" operator="equal">
      <formula>"Muy Alta"</formula>
    </cfRule>
    <cfRule type="cellIs" dxfId="467" priority="41" operator="equal">
      <formula>"Alta"</formula>
    </cfRule>
    <cfRule type="cellIs" dxfId="466" priority="42" operator="equal">
      <formula>"Media"</formula>
    </cfRule>
    <cfRule type="cellIs" dxfId="465" priority="43" operator="equal">
      <formula>"Baja"</formula>
    </cfRule>
    <cfRule type="cellIs" dxfId="464" priority="44" operator="equal">
      <formula>"Muy Baja"</formula>
    </cfRule>
  </conditionalFormatting>
  <conditionalFormatting sqref="AI34:AI39">
    <cfRule type="cellIs" dxfId="463" priority="35" operator="equal">
      <formula>"Catastrófico"</formula>
    </cfRule>
    <cfRule type="cellIs" dxfId="462" priority="36" operator="equal">
      <formula>"Mayor"</formula>
    </cfRule>
    <cfRule type="cellIs" dxfId="461" priority="37" operator="equal">
      <formula>"Moderado"</formula>
    </cfRule>
    <cfRule type="cellIs" dxfId="460" priority="38" operator="equal">
      <formula>"Menor"</formula>
    </cfRule>
    <cfRule type="cellIs" dxfId="459" priority="39" operator="equal">
      <formula>"Leve"</formula>
    </cfRule>
  </conditionalFormatting>
  <conditionalFormatting sqref="AK34:AK39">
    <cfRule type="cellIs" dxfId="458" priority="31" operator="equal">
      <formula>"Extremo"</formula>
    </cfRule>
    <cfRule type="cellIs" dxfId="457" priority="32" operator="equal">
      <formula>"Alto"</formula>
    </cfRule>
    <cfRule type="cellIs" dxfId="456" priority="33" operator="equal">
      <formula>"Moderado"</formula>
    </cfRule>
    <cfRule type="cellIs" dxfId="455" priority="34" operator="equal">
      <formula>"Bajo"</formula>
    </cfRule>
  </conditionalFormatting>
  <conditionalFormatting sqref="S34:S39">
    <cfRule type="containsText" dxfId="454" priority="30" operator="containsText" text="❌">
      <formula>NOT(ISERROR(SEARCH("❌",S34)))</formula>
    </cfRule>
  </conditionalFormatting>
  <conditionalFormatting sqref="P40">
    <cfRule type="cellIs" dxfId="453" priority="25" operator="equal">
      <formula>"Muy Alta"</formula>
    </cfRule>
    <cfRule type="cellIs" dxfId="452" priority="26" operator="equal">
      <formula>"Alta"</formula>
    </cfRule>
    <cfRule type="cellIs" dxfId="451" priority="27" operator="equal">
      <formula>"Media"</formula>
    </cfRule>
    <cfRule type="cellIs" dxfId="450" priority="28" operator="equal">
      <formula>"Baja"</formula>
    </cfRule>
    <cfRule type="cellIs" dxfId="449" priority="29" operator="equal">
      <formula>"Muy Baja"</formula>
    </cfRule>
  </conditionalFormatting>
  <conditionalFormatting sqref="T40">
    <cfRule type="cellIs" dxfId="448" priority="20" operator="equal">
      <formula>"Catastrófico"</formula>
    </cfRule>
    <cfRule type="cellIs" dxfId="447" priority="21" operator="equal">
      <formula>"Mayor"</formula>
    </cfRule>
    <cfRule type="cellIs" dxfId="446" priority="22" operator="equal">
      <formula>"Moderado"</formula>
    </cfRule>
    <cfRule type="cellIs" dxfId="445" priority="23" operator="equal">
      <formula>"Menor"</formula>
    </cfRule>
    <cfRule type="cellIs" dxfId="444" priority="24" operator="equal">
      <formula>"Leve"</formula>
    </cfRule>
  </conditionalFormatting>
  <conditionalFormatting sqref="V40">
    <cfRule type="cellIs" dxfId="443" priority="16" operator="equal">
      <formula>"Extremo"</formula>
    </cfRule>
    <cfRule type="cellIs" dxfId="442" priority="17" operator="equal">
      <formula>"Alto"</formula>
    </cfRule>
    <cfRule type="cellIs" dxfId="441" priority="18" operator="equal">
      <formula>"Moderado"</formula>
    </cfRule>
    <cfRule type="cellIs" dxfId="440" priority="19" operator="equal">
      <formula>"Bajo"</formula>
    </cfRule>
  </conditionalFormatting>
  <conditionalFormatting sqref="AG40:AG45">
    <cfRule type="cellIs" dxfId="439" priority="11" operator="equal">
      <formula>"Muy Alta"</formula>
    </cfRule>
    <cfRule type="cellIs" dxfId="438" priority="12" operator="equal">
      <formula>"Alta"</formula>
    </cfRule>
    <cfRule type="cellIs" dxfId="437" priority="13" operator="equal">
      <formula>"Media"</formula>
    </cfRule>
    <cfRule type="cellIs" dxfId="436" priority="14" operator="equal">
      <formula>"Baja"</formula>
    </cfRule>
    <cfRule type="cellIs" dxfId="435" priority="15" operator="equal">
      <formula>"Muy Baja"</formula>
    </cfRule>
  </conditionalFormatting>
  <conditionalFormatting sqref="AI40:AI45">
    <cfRule type="cellIs" dxfId="434" priority="6" operator="equal">
      <formula>"Catastrófico"</formula>
    </cfRule>
    <cfRule type="cellIs" dxfId="433" priority="7" operator="equal">
      <formula>"Mayor"</formula>
    </cfRule>
    <cfRule type="cellIs" dxfId="432" priority="8" operator="equal">
      <formula>"Moderado"</formula>
    </cfRule>
    <cfRule type="cellIs" dxfId="431" priority="9" operator="equal">
      <formula>"Menor"</formula>
    </cfRule>
    <cfRule type="cellIs" dxfId="430" priority="10" operator="equal">
      <formula>"Leve"</formula>
    </cfRule>
  </conditionalFormatting>
  <conditionalFormatting sqref="AK40:AK45">
    <cfRule type="cellIs" dxfId="429" priority="2" operator="equal">
      <formula>"Extremo"</formula>
    </cfRule>
    <cfRule type="cellIs" dxfId="428" priority="3" operator="equal">
      <formula>"Alto"</formula>
    </cfRule>
    <cfRule type="cellIs" dxfId="427" priority="4" operator="equal">
      <formula>"Moderado"</formula>
    </cfRule>
    <cfRule type="cellIs" dxfId="426" priority="5" operator="equal">
      <formula>"Bajo"</formula>
    </cfRule>
  </conditionalFormatting>
  <conditionalFormatting sqref="S40:S45">
    <cfRule type="containsText" dxfId="425" priority="1" operator="containsText" text="❌">
      <formula>NOT(ISERROR(SEARCH("❌",S40)))</formula>
    </cfRule>
  </conditionalFormatting>
  <dataValidations count="2">
    <dataValidation type="list" allowBlank="1" showInputMessage="1" showErrorMessage="1" sqref="K64 K52 K58" xr:uid="{00000000-0002-0000-0200-000000000000}">
      <formula1>$C$28:$C$35</formula1>
    </dataValidation>
    <dataValidation type="list" allowBlank="1" showInputMessage="1" showErrorMessage="1" sqref="G52:G69" xr:uid="{00000000-0002-0000-0200-000001000000}">
      <formula1>#REF!</formula1>
    </dataValidation>
  </dataValidations>
  <pageMargins left="0.70866141732283472" right="0.70866141732283472" top="0.74803149606299213" bottom="0.74803149606299213" header="0.31496062992125984" footer="0.31496062992125984"/>
  <pageSetup scale="27" orientation="landscape" r:id="rId1"/>
  <headerFooter>
    <oddFooter>&amp;LAvenida Calle 26 No. 57-83 Torre 8, Piso 8 CEMSA - C.P. 111321
PBX:(+57) 601-3779555 - Información: Línea 195
Sede Operativa - Atención al Ciudadano: Calle 22D No. 120-40
www.umv.gov.co&amp;CDESI-FM-018
Página &amp;P de &amp;N</oddFooter>
  </headerFooter>
  <rowBreaks count="2" manualBreakCount="2">
    <brk id="21" max="47" man="1"/>
    <brk id="27" max="37" man="1"/>
  </rowBreaks>
  <colBreaks count="1" manualBreakCount="1">
    <brk id="14" max="29" man="1"/>
  </colBreaks>
  <drawing r:id="rId2"/>
  <extLst>
    <ext xmlns:x14="http://schemas.microsoft.com/office/spreadsheetml/2009/9/main" uri="{CCE6A557-97BC-4b89-ADB6-D9C93CAAB3DF}">
      <x14:dataValidations xmlns:xm="http://schemas.microsoft.com/office/excel/2006/main" count="43">
        <x14:dataValidation type="list" allowBlank="1" showInputMessage="1" showErrorMessage="1" xr:uid="{00000000-0002-0000-0200-000002000000}">
          <x14:formula1>
            <xm:f>Amenazas!$C$2:$C$10</xm:f>
          </x14:formula1>
          <xm:sqref>I10:I21 I34:I69</xm:sqref>
        </x14:dataValidation>
        <x14:dataValidation type="custom" allowBlank="1" showInputMessage="1" showErrorMessage="1" error="Recuerde que las acciones se generan bajo la medida de mitigar el riesgo" xr:uid="{00000000-0002-0000-0200-000003000000}">
          <x14:formula1>
            <xm:f>IF(OR(#REF!='Opciones Tratamiento'!$B$2,#REF!='Opciones Tratamiento'!$B$3,#REF!='Opciones Tratamiento'!$B$4),ISBLANK(#REF!),ISTEXT(#REF!))</xm:f>
          </x14:formula1>
          <xm:sqref>AR16:AS16 AQ64:AS64 AQ58:AS58 AQ52:AS52</xm:sqref>
        </x14:dataValidation>
        <x14:dataValidation type="list" allowBlank="1" showInputMessage="1" showErrorMessage="1" xr:uid="{00000000-0002-0000-0200-000004000000}">
          <x14:formula1>
            <xm:f>'Opciones Tratamiento'!$B$28:$B$35</xm:f>
          </x14:formula1>
          <xm:sqref>K10 K46 K16 K40 K34</xm:sqref>
        </x14:dataValidation>
        <x14:dataValidation type="list" allowBlank="1" showInputMessage="1" showErrorMessage="1" xr:uid="{00000000-0002-0000-0200-000005000000}">
          <x14:formula1>
            <xm:f>'Opciones Tratamiento'!$B$13:$B$23</xm:f>
          </x14:formula1>
          <xm:sqref>H46:H69</xm:sqref>
        </x14:dataValidation>
        <x14:dataValidation type="custom" allowBlank="1" showInputMessage="1" showErrorMessage="1" error="Recuerde que las acciones se generan bajo la medida de mitigar el riesgo" xr:uid="{00000000-0002-0000-0200-000006000000}">
          <x14:formula1>
            <xm:f>IF(OR(AL48='Opciones Tratamiento'!$B$2,AL48='Opciones Tratamiento'!$B$3,AL48='Opciones Tratamiento'!$B$4),ISBLANK(AL48),ISTEXT(AL48))</xm:f>
          </x14:formula1>
          <xm:sqref>AP48:AP69</xm:sqref>
        </x14:dataValidation>
        <x14:dataValidation type="custom" allowBlank="1" showInputMessage="1" showErrorMessage="1" error="Recuerde que las acciones se generan bajo la medida de mitigar el riesgo" xr:uid="{00000000-0002-0000-0200-000007000000}">
          <x14:formula1>
            <xm:f>IF(OR(AL48='Opciones Tratamiento'!$B$2,AL48='Opciones Tratamiento'!$B$3,AL48='Opciones Tratamiento'!$B$4),ISBLANK(AL48),ISTEXT(AL48))</xm:f>
          </x14:formula1>
          <xm:sqref>AN48:AO69</xm:sqref>
        </x14:dataValidation>
        <x14:dataValidation type="custom" allowBlank="1" showInputMessage="1" showErrorMessage="1" error="Recuerde que las acciones se generan bajo la medida de mitigar el riesgo" xr:uid="{00000000-0002-0000-0200-000008000000}">
          <x14:formula1>
            <xm:f>IF(OR(AL48='Opciones Tratamiento'!$B$2,AL48='Opciones Tratamiento'!$B$3,AL48='Opciones Tratamiento'!$B$4),ISBLANK(AL48),ISTEXT(AL48))</xm:f>
          </x14:formula1>
          <xm:sqref>AM48:AM69</xm:sqref>
        </x14:dataValidation>
        <x14:dataValidation type="list" allowBlank="1" showInputMessage="1" showErrorMessage="1" xr:uid="{00000000-0002-0000-0200-000009000000}">
          <x14:formula1>
            <xm:f>'Tabla Impacto'!$F$211:$F$222</xm:f>
          </x14:formula1>
          <xm:sqref>R46:R69</xm:sqref>
        </x14:dataValidation>
        <x14:dataValidation type="list" allowBlank="1" showInputMessage="1" showErrorMessage="1" xr:uid="{00000000-0002-0000-0200-00000A000000}">
          <x14:formula1>
            <xm:f>'Opciones Tratamiento'!$B$2:$B$5</xm:f>
          </x14:formula1>
          <xm:sqref>AL48:AL69</xm:sqref>
        </x14:dataValidation>
        <x14:dataValidation type="list" allowBlank="1" showInputMessage="1" showErrorMessage="1" xr:uid="{00000000-0002-0000-0200-00000B000000}">
          <x14:formula1>
            <xm:f>'Opciones Tratamiento'!$E$2:$E$4</xm:f>
          </x14:formula1>
          <xm:sqref>C46:C69</xm:sqref>
        </x14:dataValidation>
        <x14:dataValidation type="list" allowBlank="1" showInputMessage="1" showErrorMessage="1" xr:uid="{00000000-0002-0000-0200-00000C000000}">
          <x14:formula1>
            <xm:f>'Tabla Valoración controles'!$D$13:$D$14</xm:f>
          </x14:formula1>
          <xm:sqref>AE48:AE69 AE18:AE21</xm:sqref>
        </x14:dataValidation>
        <x14:dataValidation type="list" allowBlank="1" showInputMessage="1" showErrorMessage="1" xr:uid="{00000000-0002-0000-0200-00000D000000}">
          <x14:formula1>
            <xm:f>'Tabla Valoración controles'!$D$11:$D$12</xm:f>
          </x14:formula1>
          <xm:sqref>AD48:AD69 AD18:AD21</xm:sqref>
        </x14:dataValidation>
        <x14:dataValidation type="list" allowBlank="1" showInputMessage="1" showErrorMessage="1" xr:uid="{00000000-0002-0000-0200-00000E000000}">
          <x14:formula1>
            <xm:f>'Tabla Valoración controles'!$D$9:$D$10</xm:f>
          </x14:formula1>
          <xm:sqref>AC48:AC69 AC18:AC21</xm:sqref>
        </x14:dataValidation>
        <x14:dataValidation type="list" allowBlank="1" showInputMessage="1" showErrorMessage="1" xr:uid="{00000000-0002-0000-0200-00000F000000}">
          <x14:formula1>
            <xm:f>'Tabla Valoración controles'!$D$7:$D$8</xm:f>
          </x14:formula1>
          <xm:sqref>AA48:AA69 AA18:AA21</xm:sqref>
        </x14:dataValidation>
        <x14:dataValidation type="list" allowBlank="1" showInputMessage="1" showErrorMessage="1" xr:uid="{00000000-0002-0000-0200-000010000000}">
          <x14:formula1>
            <xm:f>'Tabla Valoración controles'!$D$4:$D$6</xm:f>
          </x14:formula1>
          <xm:sqref>Z48:Z69 Z18:Z21</xm:sqref>
        </x14:dataValidation>
        <x14:dataValidation type="list" allowBlank="1" showInputMessage="1" showErrorMessage="1" xr:uid="{00000000-0002-0000-0200-000011000000}">
          <x14:formula1>
            <xm:f>listas!$B$4:$B$20</xm:f>
          </x14:formula1>
          <xm:sqref>B10:B69</xm:sqref>
        </x14:dataValidation>
        <x14:dataValidation type="list" allowBlank="1" showInputMessage="1" showErrorMessage="1" xr:uid="{00000000-0002-0000-0200-000012000000}">
          <x14:formula1>
            <xm:f>listas!$C$4:$C$8</xm:f>
          </x14:formula1>
          <xm:sqref>M10:M21 M28:M69</xm:sqref>
        </x14:dataValidation>
        <x14:dataValidation type="list" allowBlank="1" showInputMessage="1" showErrorMessage="1" xr:uid="{00000000-0002-0000-0200-000013000000}">
          <x14:formula1>
            <xm:f>listas!$D$4:$D$7</xm:f>
          </x14:formula1>
          <xm:sqref>N58:N69</xm:sqref>
        </x14:dataValidation>
        <x14:dataValidation type="list" allowBlank="1" showInputMessage="1" showErrorMessage="1" xr:uid="{00000000-0002-0000-0200-000014000000}">
          <x14:formula1>
            <xm:f>listas!$E$4:$E$6</xm:f>
          </x14:formula1>
          <xm:sqref>G46:G51</xm:sqref>
        </x14:dataValidation>
        <x14:dataValidation type="list" allowBlank="1" showInputMessage="1" showErrorMessage="1" xr:uid="{00000000-0002-0000-0200-000015000000}">
          <x14:formula1>
            <xm:f>'E:\UMV\Riesgos 2022\[9 GCON MR 2022 V3.xlsx]Amenazas'!#REF!</xm:f>
          </x14:formula1>
          <xm:sqref>I22:I27 M22:M27</xm:sqref>
        </x14:dataValidation>
        <x14:dataValidation type="list" allowBlank="1" showInputMessage="1" showErrorMessage="1" xr:uid="{00000000-0002-0000-0200-000016000000}">
          <x14:formula1>
            <xm:f>'E:\UMV\Riesgos 2022\[9 GCON MR 2022 V3.xlsx]Tipo de riesgos'!#REF!</xm:f>
          </x14:formula1>
          <xm:sqref>G22:G27</xm:sqref>
        </x14:dataValidation>
        <x14:dataValidation type="list" allowBlank="1" showInputMessage="1" showErrorMessage="1" xr:uid="{00000000-0002-0000-0200-000017000000}">
          <x14:formula1>
            <xm:f>'E:\UMV\Riesgos 2022\[9 GCON MR 2022 V3.xlsx]Opciones Tratamiento'!#REF!</xm:f>
          </x14:formula1>
          <xm:sqref>K22 AL22:AL27 C22:C27 H22:H27</xm:sqref>
        </x14:dataValidation>
        <x14:dataValidation type="custom" allowBlank="1" showInputMessage="1" showErrorMessage="1" error="Recuerde que las acciones se generan bajo la medida de mitigar el riesgo" xr:uid="{00000000-0002-0000-0200-00001A000000}">
          <x14:formula1>
            <xm:f>IF(OR(AL23='E:\UMV\Riesgos 2022\[9 GCON MR 2022 V3.xlsx]Opciones Tratamiento'!#REF!,AL23='E:\UMV\Riesgos 2022\[9 GCON MR 2022 V3.xlsx]Opciones Tratamiento'!#REF!,AL23='E:\UMV\Riesgos 2022\[9 GCON MR 2022 V3.xlsx]Opciones Tratamiento'!#REF!),ISBLANK(AL23),ISTEXT(AL23))</xm:f>
          </x14:formula1>
          <xm:sqref>AP23:AP27</xm:sqref>
        </x14:dataValidation>
        <x14:dataValidation type="custom" allowBlank="1" showInputMessage="1" showErrorMessage="1" error="Recuerde que las acciones se generan bajo la medida de mitigar el riesgo" xr:uid="{00000000-0002-0000-0200-00001B000000}">
          <x14:formula1>
            <xm:f>IF(OR(AL23='E:\UMV\Riesgos 2022\[9 GCON MR 2022 V3.xlsx]Opciones Tratamiento'!#REF!,AL23='E:\UMV\Riesgos 2022\[9 GCON MR 2022 V3.xlsx]Opciones Tratamiento'!#REF!,AL23='E:\UMV\Riesgos 2022\[9 GCON MR 2022 V3.xlsx]Opciones Tratamiento'!#REF!),ISBLANK(AL23),ISTEXT(AL23))</xm:f>
          </x14:formula1>
          <xm:sqref>AN23:AO27</xm:sqref>
        </x14:dataValidation>
        <x14:dataValidation type="custom" allowBlank="1" showInputMessage="1" showErrorMessage="1" error="Recuerde que las acciones se generan bajo la medida de mitigar el riesgo" xr:uid="{00000000-0002-0000-0200-00001C000000}">
          <x14:formula1>
            <xm:f>IF(OR(AL23='E:\UMV\Riesgos 2022\[9 GCON MR 2022 V3.xlsx]Opciones Tratamiento'!#REF!,AL23='E:\UMV\Riesgos 2022\[9 GCON MR 2022 V3.xlsx]Opciones Tratamiento'!#REF!,AL23='E:\UMV\Riesgos 2022\[9 GCON MR 2022 V3.xlsx]Opciones Tratamiento'!#REF!),ISBLANK(AL23),ISTEXT(AL23))</xm:f>
          </x14:formula1>
          <xm:sqref>AM23:AM27</xm:sqref>
        </x14:dataValidation>
        <x14:dataValidation type="list" allowBlank="1" showInputMessage="1" showErrorMessage="1" xr:uid="{00000000-0002-0000-0200-00001D000000}">
          <x14:formula1>
            <xm:f>'E:\UMV\Riesgos 2022\[9 GCON MR 2022 V3.xlsx]Tabla Impacto'!#REF!</xm:f>
          </x14:formula1>
          <xm:sqref>R22:R27</xm:sqref>
        </x14:dataValidation>
        <x14:dataValidation type="list" allowBlank="1" showInputMessage="1" showErrorMessage="1" xr:uid="{00000000-0002-0000-0200-00001F000000}">
          <x14:formula1>
            <xm:f>'E:\UMV\Riesgos 2022\[9 GCON MR 2022 V3.xlsx]Tabla Valoración controles'!#REF!</xm:f>
          </x14:formula1>
          <xm:sqref>Z22:AA27 AC22:AE27</xm:sqref>
        </x14:dataValidation>
        <x14:dataValidation type="list" allowBlank="1" showInputMessage="1" showErrorMessage="1" xr:uid="{00000000-0002-0000-0200-000024000000}">
          <x14:formula1>
            <xm:f>'E:\UMV\Riesgos 2022\[10 GEFI MR 2022 V2.xlsx]Amenazas'!#REF!</xm:f>
          </x14:formula1>
          <xm:sqref>I28:I33</xm:sqref>
        </x14:dataValidation>
        <x14:dataValidation type="list" allowBlank="1" showInputMessage="1" showErrorMessage="1" xr:uid="{00000000-0002-0000-0200-000025000000}">
          <x14:formula1>
            <xm:f>'E:\UMV\Riesgos 2022\[10 GEFI MR 2022 V2.xlsx]Tipo de riesgos'!#REF!</xm:f>
          </x14:formula1>
          <xm:sqref>G28:G33</xm:sqref>
        </x14:dataValidation>
        <x14:dataValidation type="list" allowBlank="1" showInputMessage="1" showErrorMessage="1" xr:uid="{00000000-0002-0000-0200-000026000000}">
          <x14:formula1>
            <xm:f>'E:\UMV\Riesgos 2022\[10 GEFI MR 2022 V2.xlsx]Opciones Tratamiento'!#REF!</xm:f>
          </x14:formula1>
          <xm:sqref>K28 AL28:AL33 C28:C33 H28:H33</xm:sqref>
        </x14:dataValidation>
        <x14:dataValidation type="custom" allowBlank="1" showInputMessage="1" showErrorMessage="1" error="Recuerde que las acciones se generan bajo la medida de mitigar el riesgo" xr:uid="{00000000-0002-0000-0200-000029000000}">
          <x14:formula1>
            <xm:f>IF(OR(AL30='E:\UMV\Riesgos 2022\[10 GEFI MR 2022 V2.xlsx]Opciones Tratamiento'!#REF!,AL30='E:\UMV\Riesgos 2022\[10 GEFI MR 2022 V2.xlsx]Opciones Tratamiento'!#REF!,AL30='E:\UMV\Riesgos 2022\[10 GEFI MR 2022 V2.xlsx]Opciones Tratamiento'!#REF!),ISBLANK(AL30),ISTEXT(AL30))</xm:f>
          </x14:formula1>
          <xm:sqref>AP30:AP33</xm:sqref>
        </x14:dataValidation>
        <x14:dataValidation type="custom" allowBlank="1" showInputMessage="1" showErrorMessage="1" error="Recuerde que las acciones se generan bajo la medida de mitigar el riesgo" xr:uid="{00000000-0002-0000-0200-00002A000000}">
          <x14:formula1>
            <xm:f>IF(OR(AL30='E:\UMV\Riesgos 2022\[10 GEFI MR 2022 V2.xlsx]Opciones Tratamiento'!#REF!,AL30='E:\UMV\Riesgos 2022\[10 GEFI MR 2022 V2.xlsx]Opciones Tratamiento'!#REF!,AL30='E:\UMV\Riesgos 2022\[10 GEFI MR 2022 V2.xlsx]Opciones Tratamiento'!#REF!),ISBLANK(AL30),ISTEXT(AL30))</xm:f>
          </x14:formula1>
          <xm:sqref>AN30:AO33</xm:sqref>
        </x14:dataValidation>
        <x14:dataValidation type="custom" allowBlank="1" showInputMessage="1" showErrorMessage="1" error="Recuerde que las acciones se generan bajo la medida de mitigar el riesgo" xr:uid="{00000000-0002-0000-0200-00002B000000}">
          <x14:formula1>
            <xm:f>IF(OR(AL30='E:\UMV\Riesgos 2022\[10 GEFI MR 2022 V2.xlsx]Opciones Tratamiento'!#REF!,AL30='E:\UMV\Riesgos 2022\[10 GEFI MR 2022 V2.xlsx]Opciones Tratamiento'!#REF!,AL30='E:\UMV\Riesgos 2022\[10 GEFI MR 2022 V2.xlsx]Opciones Tratamiento'!#REF!),ISBLANK(AL30),ISTEXT(AL30))</xm:f>
          </x14:formula1>
          <xm:sqref>AM30:AM33</xm:sqref>
        </x14:dataValidation>
        <x14:dataValidation type="list" allowBlank="1" showInputMessage="1" showErrorMessage="1" xr:uid="{00000000-0002-0000-0200-00002C000000}">
          <x14:formula1>
            <xm:f>'E:\UMV\Riesgos 2022\[10 GEFI MR 2022 V2.xlsx]Tabla Impacto'!#REF!</xm:f>
          </x14:formula1>
          <xm:sqref>R28:R33</xm:sqref>
        </x14:dataValidation>
        <x14:dataValidation type="list" allowBlank="1" showInputMessage="1" showErrorMessage="1" xr:uid="{00000000-0002-0000-0200-00002E000000}">
          <x14:formula1>
            <xm:f>'E:\UMV\Riesgos 2022\[10 GEFI MR 2022 V2.xlsx]Tabla Valoración controles'!#REF!</xm:f>
          </x14:formula1>
          <xm:sqref>Z28:AA33 AC28:AE33</xm:sqref>
        </x14:dataValidation>
        <x14:dataValidation type="list" allowBlank="1" showInputMessage="1" showErrorMessage="1" xr:uid="{00000000-0002-0000-0200-000033000000}">
          <x14:formula1>
            <xm:f>'C:\Users\palir\Downloads\[11_GLAB-MR-2022.xlsx]Tipo de riesgos'!#REF!</xm:f>
          </x14:formula1>
          <xm:sqref>G34:G39</xm:sqref>
        </x14:dataValidation>
        <x14:dataValidation type="list" allowBlank="1" showInputMessage="1" showErrorMessage="1" xr:uid="{00000000-0002-0000-0200-000034000000}">
          <x14:formula1>
            <xm:f>'C:\Users\palir\Downloads\[11_GLAB-MR-2022.xlsx]Opciones Tratamiento'!#REF!</xm:f>
          </x14:formula1>
          <xm:sqref>H34:H39 AL34:AL39 C34:C39</xm:sqref>
        </x14:dataValidation>
        <x14:dataValidation type="list" allowBlank="1" showInputMessage="1" showErrorMessage="1" xr:uid="{00000000-0002-0000-0200-000036000000}">
          <x14:formula1>
            <xm:f>'C:\Users\palir\Downloads\[11_GLAB-MR-2022.xlsx]Tabla Impacto'!#REF!</xm:f>
          </x14:formula1>
          <xm:sqref>R34:R39</xm:sqref>
        </x14:dataValidation>
        <x14:dataValidation type="list" allowBlank="1" showInputMessage="1" showErrorMessage="1" xr:uid="{00000000-0002-0000-0200-000038000000}">
          <x14:formula1>
            <xm:f>'C:\Users\palir\Downloads\[11_GLAB-MR-2022.xlsx]Tabla Valoración controles'!#REF!</xm:f>
          </x14:formula1>
          <xm:sqref>Z34:AA39 AC34:AE39</xm:sqref>
        </x14:dataValidation>
        <x14:dataValidation type="custom" allowBlank="1" showInputMessage="1" showErrorMessage="1" error="Recuerde que las acciones se generan bajo la medida de mitigar el riesgo" xr:uid="{00000000-0002-0000-0200-00003D000000}">
          <x14:formula1>
            <xm:f>IF(OR(AL34='C:\Users\palir\Downloads\[11_GLAB-MR-2022.xlsx]Opciones Tratamiento'!#REF!,AL34='C:\Users\palir\Downloads\[11_GLAB-MR-2022.xlsx]Opciones Tratamiento'!#REF!,AL34='C:\Users\palir\Downloads\[11_GLAB-MR-2022.xlsx]Opciones Tratamiento'!#REF!),ISBLANK(AL34),ISTEXT(AL34))</xm:f>
          </x14:formula1>
          <xm:sqref>AP34 AP37:AP39</xm:sqref>
        </x14:dataValidation>
        <x14:dataValidation type="custom" allowBlank="1" showInputMessage="1" showErrorMessage="1" error="Recuerde que las acciones se generan bajo la medida de mitigar el riesgo" xr:uid="{00000000-0002-0000-0200-00003E000000}">
          <x14:formula1>
            <xm:f>IF(OR(AL34='C:\Users\palir\Downloads\[11_GLAB-MR-2022.xlsx]Opciones Tratamiento'!#REF!,AL34='C:\Users\palir\Downloads\[11_GLAB-MR-2022.xlsx]Opciones Tratamiento'!#REF!,AL34='C:\Users\palir\Downloads\[11_GLAB-MR-2022.xlsx]Opciones Tratamiento'!#REF!),ISBLANK(AL34),ISTEXT(AL34))</xm:f>
          </x14:formula1>
          <xm:sqref>AN34:AO34 AN37:AO39</xm:sqref>
        </x14:dataValidation>
        <x14:dataValidation type="custom" allowBlank="1" showInputMessage="1" showErrorMessage="1" error="Recuerde que las acciones se generan bajo la medida de mitigar el riesgo" xr:uid="{00000000-0002-0000-0200-00003F000000}">
          <x14:formula1>
            <xm:f>IF(OR(AL34='C:\Users\palir\Downloads\[11_GLAB-MR-2022.xlsx]Opciones Tratamiento'!#REF!,AL34='C:\Users\palir\Downloads\[11_GLAB-MR-2022.xlsx]Opciones Tratamiento'!#REF!,AL34='C:\Users\palir\Downloads\[11_GLAB-MR-2022.xlsx]Opciones Tratamiento'!#REF!),ISBLANK(AL34),ISTEXT(AL34))</xm:f>
          </x14:formula1>
          <xm:sqref>AM34 AM37:AM39</xm:sqref>
        </x14:dataValidation>
        <x14:dataValidation type="list" allowBlank="1" showInputMessage="1" showErrorMessage="1" xr:uid="{C472D15F-92F4-4477-BA3A-687F903612B3}">
          <x14:formula1>
            <xm:f>listas!$D$4:$D$8</xm:f>
          </x14:formula1>
          <xm:sqref>N10:N57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JP102"/>
  <sheetViews>
    <sheetView zoomScale="50" zoomScaleNormal="50" zoomScalePageLayoutView="60" workbookViewId="0">
      <selection activeCell="C100" sqref="C100:AP103"/>
    </sheetView>
  </sheetViews>
  <sheetFormatPr baseColWidth="10" defaultColWidth="11.42578125" defaultRowHeight="15" x14ac:dyDescent="0.2"/>
  <cols>
    <col min="1" max="1" width="6.5703125" style="150" customWidth="1"/>
    <col min="2" max="2" width="19.5703125" style="150" customWidth="1"/>
    <col min="3" max="3" width="16" style="150" customWidth="1"/>
    <col min="4" max="4" width="19.140625" style="150" customWidth="1"/>
    <col min="5" max="5" width="54.7109375" style="150" customWidth="1"/>
    <col min="6" max="6" width="41.42578125" style="126" customWidth="1"/>
    <col min="7" max="7" width="15.140625" style="126" customWidth="1"/>
    <col min="8" max="9" width="16.7109375" style="151" customWidth="1"/>
    <col min="10" max="10" width="19.28515625" style="151" customWidth="1"/>
    <col min="11" max="12" width="16.7109375" style="151" customWidth="1"/>
    <col min="13" max="14" width="22.42578125" style="151" customWidth="1"/>
    <col min="15" max="15" width="24.7109375" style="126" customWidth="1"/>
    <col min="16" max="16" width="20.42578125" style="126" customWidth="1"/>
    <col min="17" max="17" width="10" style="126" customWidth="1"/>
    <col min="18" max="18" width="35.85546875" style="126" customWidth="1"/>
    <col min="19" max="19" width="30.5703125" style="126" hidden="1" customWidth="1"/>
    <col min="20" max="20" width="17.5703125" style="126" customWidth="1"/>
    <col min="21" max="21" width="8.42578125" style="126" customWidth="1"/>
    <col min="22" max="22" width="16" style="126" customWidth="1"/>
    <col min="23" max="23" width="11.28515625" style="126" customWidth="1"/>
    <col min="24" max="24" width="60.5703125" style="126" customWidth="1"/>
    <col min="25" max="25" width="19" style="126" hidden="1" customWidth="1"/>
    <col min="26" max="26" width="6.85546875" style="126" customWidth="1"/>
    <col min="27" max="27" width="5" style="126" customWidth="1"/>
    <col min="28" max="28" width="5.5703125" style="126" hidden="1" customWidth="1"/>
    <col min="29" max="29" width="7.140625" style="126" customWidth="1"/>
    <col min="30" max="30" width="6.7109375" style="126" customWidth="1"/>
    <col min="31" max="31" width="7.5703125" style="126" customWidth="1"/>
    <col min="32" max="32" width="38.28515625" style="126" hidden="1" customWidth="1"/>
    <col min="33" max="37" width="10.85546875" style="126" customWidth="1"/>
    <col min="38" max="38" width="10.85546875" style="149" customWidth="1"/>
    <col min="39" max="39" width="23" style="126" customWidth="1"/>
    <col min="40" max="41" width="18.85546875" style="126" customWidth="1"/>
    <col min="42" max="42" width="22.42578125" style="126" customWidth="1"/>
    <col min="43" max="44" width="16.42578125" style="126" customWidth="1"/>
    <col min="45" max="45" width="26.140625" style="126" customWidth="1"/>
    <col min="46" max="48" width="18.85546875" style="126" customWidth="1"/>
    <col min="49" max="16384" width="11.42578125" style="126"/>
  </cols>
  <sheetData>
    <row r="1" spans="1:276" s="130" customFormat="1" ht="24" customHeight="1" x14ac:dyDescent="0.3">
      <c r="A1" s="295"/>
      <c r="B1" s="296"/>
      <c r="C1" s="297"/>
      <c r="D1" s="298"/>
      <c r="E1" s="307" t="s">
        <v>27</v>
      </c>
      <c r="F1" s="308"/>
      <c r="G1" s="308"/>
      <c r="H1" s="308"/>
      <c r="I1" s="308"/>
      <c r="J1" s="308"/>
      <c r="K1" s="308"/>
      <c r="L1" s="308"/>
      <c r="M1" s="308"/>
      <c r="N1" s="308"/>
      <c r="O1" s="308"/>
      <c r="P1" s="308"/>
      <c r="Q1" s="308"/>
      <c r="R1" s="308"/>
      <c r="S1" s="308"/>
      <c r="T1" s="308"/>
      <c r="U1" s="308"/>
      <c r="V1" s="309"/>
      <c r="W1" s="128"/>
      <c r="X1" s="313" t="s">
        <v>28</v>
      </c>
      <c r="Y1" s="308"/>
      <c r="Z1" s="308"/>
      <c r="AA1" s="308"/>
      <c r="AB1" s="308"/>
      <c r="AC1" s="308"/>
      <c r="AD1" s="308"/>
      <c r="AE1" s="308"/>
      <c r="AF1" s="308"/>
      <c r="AG1" s="308"/>
      <c r="AH1" s="308"/>
      <c r="AI1" s="308"/>
      <c r="AJ1" s="308"/>
      <c r="AK1" s="308"/>
      <c r="AL1" s="308"/>
      <c r="AM1" s="308"/>
      <c r="AN1" s="308"/>
      <c r="AO1" s="308"/>
      <c r="AP1" s="308"/>
      <c r="AQ1" s="308"/>
      <c r="AR1" s="308"/>
      <c r="AS1" s="30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row>
    <row r="2" spans="1:276" s="130" customFormat="1" ht="24" customHeight="1" thickBot="1" x14ac:dyDescent="0.35">
      <c r="A2" s="299"/>
      <c r="B2" s="300"/>
      <c r="C2" s="301"/>
      <c r="D2" s="302"/>
      <c r="E2" s="310"/>
      <c r="F2" s="311"/>
      <c r="G2" s="311"/>
      <c r="H2" s="311"/>
      <c r="I2" s="311"/>
      <c r="J2" s="311"/>
      <c r="K2" s="311"/>
      <c r="L2" s="311"/>
      <c r="M2" s="311"/>
      <c r="N2" s="311"/>
      <c r="O2" s="311"/>
      <c r="P2" s="311"/>
      <c r="Q2" s="311"/>
      <c r="R2" s="311"/>
      <c r="S2" s="311"/>
      <c r="T2" s="311"/>
      <c r="U2" s="311"/>
      <c r="V2" s="312"/>
      <c r="W2" s="128"/>
      <c r="X2" s="314"/>
      <c r="Y2" s="311"/>
      <c r="Z2" s="311"/>
      <c r="AA2" s="311"/>
      <c r="AB2" s="311"/>
      <c r="AC2" s="311"/>
      <c r="AD2" s="311"/>
      <c r="AE2" s="311"/>
      <c r="AF2" s="311"/>
      <c r="AG2" s="311"/>
      <c r="AH2" s="311"/>
      <c r="AI2" s="311"/>
      <c r="AJ2" s="311"/>
      <c r="AK2" s="311"/>
      <c r="AL2" s="311"/>
      <c r="AM2" s="311"/>
      <c r="AN2" s="311"/>
      <c r="AO2" s="311"/>
      <c r="AP2" s="311"/>
      <c r="AQ2" s="311"/>
      <c r="AR2" s="311"/>
      <c r="AS2" s="312"/>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row>
    <row r="3" spans="1:276" s="130" customFormat="1" ht="24" customHeight="1" x14ac:dyDescent="0.3">
      <c r="A3" s="299"/>
      <c r="B3" s="300"/>
      <c r="C3" s="301"/>
      <c r="D3" s="302"/>
      <c r="E3" s="315" t="s">
        <v>29</v>
      </c>
      <c r="F3" s="316"/>
      <c r="G3" s="316"/>
      <c r="H3" s="316"/>
      <c r="I3" s="316"/>
      <c r="J3" s="316"/>
      <c r="K3" s="316"/>
      <c r="L3" s="316"/>
      <c r="M3" s="153"/>
      <c r="N3" s="153"/>
      <c r="O3" s="316" t="s">
        <v>30</v>
      </c>
      <c r="P3" s="316"/>
      <c r="Q3" s="316"/>
      <c r="R3" s="316"/>
      <c r="S3" s="316"/>
      <c r="T3" s="316"/>
      <c r="U3" s="316"/>
      <c r="V3" s="317"/>
      <c r="W3" s="128"/>
      <c r="X3" s="318" t="s">
        <v>31</v>
      </c>
      <c r="Y3" s="319"/>
      <c r="Z3" s="319"/>
      <c r="AA3" s="319"/>
      <c r="AB3" s="319"/>
      <c r="AC3" s="319"/>
      <c r="AD3" s="319"/>
      <c r="AE3" s="319"/>
      <c r="AF3" s="319"/>
      <c r="AG3" s="319"/>
      <c r="AH3" s="319"/>
      <c r="AI3" s="319"/>
      <c r="AJ3" s="319"/>
      <c r="AK3" s="319"/>
      <c r="AL3" s="319"/>
      <c r="AM3" s="319" t="s">
        <v>32</v>
      </c>
      <c r="AN3" s="319"/>
      <c r="AO3" s="319"/>
      <c r="AP3" s="319"/>
      <c r="AQ3" s="319"/>
      <c r="AR3" s="319"/>
      <c r="AS3" s="320"/>
      <c r="AT3" s="131"/>
      <c r="AU3" s="132"/>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row>
    <row r="4" spans="1:276" s="130" customFormat="1" ht="24" customHeight="1" thickBot="1" x14ac:dyDescent="0.35">
      <c r="A4" s="303"/>
      <c r="B4" s="304"/>
      <c r="C4" s="305"/>
      <c r="D4" s="306"/>
      <c r="E4" s="321" t="s">
        <v>33</v>
      </c>
      <c r="F4" s="322"/>
      <c r="G4" s="322"/>
      <c r="H4" s="322"/>
      <c r="I4" s="322"/>
      <c r="J4" s="322"/>
      <c r="K4" s="322"/>
      <c r="L4" s="322"/>
      <c r="M4" s="322"/>
      <c r="N4" s="322"/>
      <c r="O4" s="322"/>
      <c r="P4" s="322"/>
      <c r="Q4" s="322"/>
      <c r="R4" s="322"/>
      <c r="S4" s="322"/>
      <c r="T4" s="322"/>
      <c r="U4" s="322"/>
      <c r="V4" s="323"/>
      <c r="W4" s="128"/>
      <c r="X4" s="324" t="s">
        <v>34</v>
      </c>
      <c r="Y4" s="322"/>
      <c r="Z4" s="322"/>
      <c r="AA4" s="322"/>
      <c r="AB4" s="322"/>
      <c r="AC4" s="322"/>
      <c r="AD4" s="322"/>
      <c r="AE4" s="322"/>
      <c r="AF4" s="322"/>
      <c r="AG4" s="322"/>
      <c r="AH4" s="322"/>
      <c r="AI4" s="322"/>
      <c r="AJ4" s="322"/>
      <c r="AK4" s="322"/>
      <c r="AL4" s="322"/>
      <c r="AM4" s="322"/>
      <c r="AN4" s="322"/>
      <c r="AO4" s="322"/>
      <c r="AP4" s="322"/>
      <c r="AQ4" s="322"/>
      <c r="AR4" s="322"/>
      <c r="AS4" s="323"/>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row>
    <row r="5" spans="1:276" x14ac:dyDescent="0.2">
      <c r="A5" s="133"/>
      <c r="B5" s="133"/>
      <c r="C5" s="134"/>
      <c r="D5" s="133"/>
      <c r="E5" s="133"/>
      <c r="F5" s="135"/>
      <c r="G5" s="135"/>
      <c r="H5" s="136"/>
      <c r="I5" s="136"/>
      <c r="J5" s="136"/>
      <c r="K5" s="136"/>
      <c r="L5" s="136"/>
      <c r="M5" s="136"/>
      <c r="N5" s="136"/>
      <c r="O5" s="135"/>
      <c r="P5" s="135"/>
      <c r="Q5" s="135"/>
      <c r="R5" s="135"/>
      <c r="S5" s="135"/>
      <c r="T5" s="135"/>
      <c r="U5" s="135"/>
      <c r="V5" s="135"/>
      <c r="W5" s="135"/>
      <c r="X5" s="135"/>
      <c r="Y5" s="135"/>
      <c r="Z5" s="135"/>
      <c r="AA5" s="135"/>
      <c r="AB5" s="135"/>
      <c r="AC5" s="135"/>
      <c r="AD5" s="135"/>
      <c r="AE5" s="135"/>
      <c r="AF5" s="135"/>
      <c r="AG5" s="135"/>
      <c r="AH5" s="135"/>
      <c r="AI5" s="135"/>
      <c r="AJ5" s="135"/>
      <c r="AK5" s="135"/>
      <c r="AL5" s="137"/>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row>
    <row r="6" spans="1:276" ht="12" customHeight="1" x14ac:dyDescent="0.25">
      <c r="A6" s="138"/>
      <c r="B6" s="138"/>
      <c r="C6" s="138"/>
      <c r="D6" s="139"/>
      <c r="E6" s="139"/>
      <c r="F6" s="139"/>
      <c r="G6" s="139"/>
      <c r="H6" s="139"/>
      <c r="I6" s="139"/>
      <c r="J6" s="139"/>
      <c r="K6" s="139"/>
      <c r="L6" s="139"/>
      <c r="M6" s="139"/>
      <c r="N6" s="139"/>
      <c r="O6" s="139"/>
      <c r="P6" s="139"/>
      <c r="Q6" s="139"/>
      <c r="R6" s="139"/>
      <c r="S6" s="139"/>
      <c r="T6" s="139"/>
      <c r="U6" s="139"/>
      <c r="V6" s="139"/>
      <c r="W6" s="140"/>
      <c r="X6" s="140"/>
      <c r="Y6" s="140"/>
      <c r="Z6" s="141"/>
      <c r="AA6" s="141"/>
      <c r="AB6" s="141"/>
      <c r="AC6" s="141"/>
      <c r="AD6" s="141"/>
      <c r="AE6" s="141"/>
      <c r="AF6" s="141"/>
      <c r="AG6" s="141"/>
      <c r="AH6" s="141"/>
      <c r="AI6" s="141"/>
      <c r="AJ6" s="141"/>
      <c r="AK6" s="141"/>
      <c r="AL6" s="141"/>
      <c r="AM6" s="141"/>
      <c r="AN6" s="141"/>
      <c r="AO6" s="141"/>
      <c r="AP6" s="141"/>
      <c r="AQ6" s="141"/>
      <c r="AR6" s="141"/>
      <c r="AS6" s="141"/>
    </row>
    <row r="7" spans="1:276" ht="39" customHeight="1" x14ac:dyDescent="0.2">
      <c r="A7" s="330" t="s">
        <v>35</v>
      </c>
      <c r="B7" s="331"/>
      <c r="C7" s="331"/>
      <c r="D7" s="331"/>
      <c r="E7" s="331"/>
      <c r="F7" s="331"/>
      <c r="G7" s="331"/>
      <c r="H7" s="332"/>
      <c r="I7" s="330" t="s">
        <v>538</v>
      </c>
      <c r="J7" s="331"/>
      <c r="K7" s="331"/>
      <c r="L7" s="332"/>
      <c r="M7" s="333" t="s">
        <v>36</v>
      </c>
      <c r="N7" s="334"/>
      <c r="O7" s="330" t="s">
        <v>37</v>
      </c>
      <c r="P7" s="331"/>
      <c r="Q7" s="331"/>
      <c r="R7" s="331"/>
      <c r="S7" s="331"/>
      <c r="T7" s="331"/>
      <c r="U7" s="331"/>
      <c r="V7" s="332"/>
      <c r="W7" s="327" t="s">
        <v>38</v>
      </c>
      <c r="X7" s="327"/>
      <c r="Y7" s="327"/>
      <c r="Z7" s="327"/>
      <c r="AA7" s="327"/>
      <c r="AB7" s="327"/>
      <c r="AC7" s="327"/>
      <c r="AD7" s="327"/>
      <c r="AE7" s="327"/>
      <c r="AF7" s="327" t="s">
        <v>39</v>
      </c>
      <c r="AG7" s="327"/>
      <c r="AH7" s="327"/>
      <c r="AI7" s="327"/>
      <c r="AJ7" s="327"/>
      <c r="AK7" s="327"/>
      <c r="AL7" s="327"/>
      <c r="AM7" s="327" t="s">
        <v>40</v>
      </c>
      <c r="AN7" s="327"/>
      <c r="AO7" s="327"/>
      <c r="AP7" s="327"/>
      <c r="AQ7" s="327" t="s">
        <v>41</v>
      </c>
      <c r="AR7" s="327"/>
      <c r="AS7" s="327"/>
      <c r="AT7" s="328" t="s">
        <v>42</v>
      </c>
      <c r="AU7" s="328" t="s">
        <v>43</v>
      </c>
      <c r="AV7" s="328" t="s">
        <v>44</v>
      </c>
      <c r="AW7" s="135"/>
      <c r="AX7" s="135"/>
      <c r="AY7" s="135"/>
      <c r="AZ7" s="135"/>
      <c r="BA7" s="135"/>
      <c r="BB7" s="135"/>
      <c r="BC7" s="135"/>
      <c r="BD7" s="135"/>
      <c r="BE7" s="135"/>
      <c r="BF7" s="135"/>
      <c r="BG7" s="135"/>
      <c r="BH7" s="135"/>
      <c r="BI7" s="135"/>
      <c r="BJ7" s="135"/>
      <c r="BK7" s="135"/>
      <c r="BL7" s="135"/>
      <c r="BM7" s="135"/>
      <c r="BN7" s="135"/>
      <c r="BO7" s="135"/>
      <c r="BP7" s="135"/>
      <c r="BQ7" s="135"/>
      <c r="BR7" s="135"/>
      <c r="BS7" s="135"/>
    </row>
    <row r="8" spans="1:276" ht="26.25" customHeight="1" x14ac:dyDescent="0.2">
      <c r="A8" s="329" t="s">
        <v>45</v>
      </c>
      <c r="B8" s="325" t="s">
        <v>46</v>
      </c>
      <c r="C8" s="325" t="s">
        <v>47</v>
      </c>
      <c r="D8" s="326" t="s">
        <v>48</v>
      </c>
      <c r="E8" s="326" t="s">
        <v>49</v>
      </c>
      <c r="F8" s="325" t="s">
        <v>50</v>
      </c>
      <c r="G8" s="326" t="s">
        <v>51</v>
      </c>
      <c r="H8" s="366" t="s">
        <v>52</v>
      </c>
      <c r="I8" s="343" t="s">
        <v>539</v>
      </c>
      <c r="J8" s="366" t="s">
        <v>540</v>
      </c>
      <c r="K8" s="366" t="s">
        <v>541</v>
      </c>
      <c r="L8" s="366" t="s">
        <v>542</v>
      </c>
      <c r="M8" s="343" t="s">
        <v>53</v>
      </c>
      <c r="N8" s="343" t="s">
        <v>54</v>
      </c>
      <c r="O8" s="326" t="s">
        <v>55</v>
      </c>
      <c r="P8" s="326" t="s">
        <v>56</v>
      </c>
      <c r="Q8" s="325" t="s">
        <v>57</v>
      </c>
      <c r="R8" s="326" t="s">
        <v>58</v>
      </c>
      <c r="S8" s="326" t="s">
        <v>59</v>
      </c>
      <c r="T8" s="326" t="s">
        <v>60</v>
      </c>
      <c r="U8" s="325" t="s">
        <v>57</v>
      </c>
      <c r="V8" s="326" t="s">
        <v>61</v>
      </c>
      <c r="W8" s="335" t="s">
        <v>62</v>
      </c>
      <c r="X8" s="326" t="s">
        <v>63</v>
      </c>
      <c r="Y8" s="326" t="s">
        <v>64</v>
      </c>
      <c r="Z8" s="326" t="s">
        <v>65</v>
      </c>
      <c r="AA8" s="326"/>
      <c r="AB8" s="326"/>
      <c r="AC8" s="326"/>
      <c r="AD8" s="326"/>
      <c r="AE8" s="326"/>
      <c r="AF8" s="335" t="s">
        <v>66</v>
      </c>
      <c r="AG8" s="335" t="s">
        <v>67</v>
      </c>
      <c r="AH8" s="335" t="s">
        <v>57</v>
      </c>
      <c r="AI8" s="335" t="s">
        <v>68</v>
      </c>
      <c r="AJ8" s="335" t="s">
        <v>57</v>
      </c>
      <c r="AK8" s="335" t="s">
        <v>69</v>
      </c>
      <c r="AL8" s="335" t="s">
        <v>70</v>
      </c>
      <c r="AM8" s="326" t="s">
        <v>71</v>
      </c>
      <c r="AN8" s="326" t="s">
        <v>72</v>
      </c>
      <c r="AO8" s="326" t="s">
        <v>73</v>
      </c>
      <c r="AP8" s="326" t="s">
        <v>74</v>
      </c>
      <c r="AQ8" s="326" t="s">
        <v>75</v>
      </c>
      <c r="AR8" s="326" t="s">
        <v>76</v>
      </c>
      <c r="AS8" s="326" t="s">
        <v>77</v>
      </c>
      <c r="AT8" s="328"/>
      <c r="AU8" s="328"/>
      <c r="AV8" s="328"/>
      <c r="AW8" s="135"/>
      <c r="AX8" s="135"/>
      <c r="AY8" s="135"/>
      <c r="AZ8" s="135"/>
      <c r="BA8" s="135"/>
      <c r="BB8" s="135"/>
      <c r="BC8" s="135"/>
      <c r="BD8" s="135"/>
      <c r="BE8" s="135"/>
      <c r="BF8" s="135"/>
      <c r="BG8" s="135"/>
      <c r="BH8" s="135"/>
      <c r="BI8" s="135"/>
      <c r="BJ8" s="135"/>
      <c r="BK8" s="135"/>
      <c r="BL8" s="135"/>
      <c r="BM8" s="135"/>
      <c r="BN8" s="135"/>
      <c r="BO8" s="135"/>
      <c r="BP8" s="135"/>
      <c r="BQ8" s="135"/>
      <c r="BR8" s="135"/>
      <c r="BS8" s="135"/>
    </row>
    <row r="9" spans="1:276" s="145" customFormat="1" ht="34.5" customHeight="1" x14ac:dyDescent="0.25">
      <c r="A9" s="329"/>
      <c r="B9" s="325"/>
      <c r="C9" s="325"/>
      <c r="D9" s="326"/>
      <c r="E9" s="326"/>
      <c r="F9" s="325"/>
      <c r="G9" s="326"/>
      <c r="H9" s="366"/>
      <c r="I9" s="344"/>
      <c r="J9" s="366"/>
      <c r="K9" s="366"/>
      <c r="L9" s="366"/>
      <c r="M9" s="344"/>
      <c r="N9" s="344"/>
      <c r="O9" s="326"/>
      <c r="P9" s="326"/>
      <c r="Q9" s="325"/>
      <c r="R9" s="326"/>
      <c r="S9" s="326"/>
      <c r="T9" s="325"/>
      <c r="U9" s="325"/>
      <c r="V9" s="326"/>
      <c r="W9" s="335"/>
      <c r="X9" s="326"/>
      <c r="Y9" s="326"/>
      <c r="Z9" s="142" t="s">
        <v>78</v>
      </c>
      <c r="AA9" s="142" t="s">
        <v>79</v>
      </c>
      <c r="AB9" s="142" t="s">
        <v>80</v>
      </c>
      <c r="AC9" s="142" t="s">
        <v>81</v>
      </c>
      <c r="AD9" s="142" t="s">
        <v>82</v>
      </c>
      <c r="AE9" s="142" t="s">
        <v>83</v>
      </c>
      <c r="AF9" s="335"/>
      <c r="AG9" s="335"/>
      <c r="AH9" s="335"/>
      <c r="AI9" s="335"/>
      <c r="AJ9" s="335"/>
      <c r="AK9" s="335"/>
      <c r="AL9" s="335"/>
      <c r="AM9" s="326"/>
      <c r="AN9" s="326"/>
      <c r="AO9" s="326"/>
      <c r="AP9" s="326"/>
      <c r="AQ9" s="326"/>
      <c r="AR9" s="326"/>
      <c r="AS9" s="326"/>
      <c r="AT9" s="328"/>
      <c r="AU9" s="328"/>
      <c r="AV9" s="328"/>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row>
    <row r="10" spans="1:276" s="147" customFormat="1" ht="87" customHeight="1" x14ac:dyDescent="0.25">
      <c r="A10" s="251">
        <v>1</v>
      </c>
      <c r="B10" s="252" t="s">
        <v>141</v>
      </c>
      <c r="C10" s="246" t="s">
        <v>128</v>
      </c>
      <c r="D10" s="246" t="s">
        <v>620</v>
      </c>
      <c r="E10" s="246" t="s">
        <v>986</v>
      </c>
      <c r="F10" s="246" t="s">
        <v>987</v>
      </c>
      <c r="G10" s="253" t="s">
        <v>621</v>
      </c>
      <c r="H10" s="253" t="s">
        <v>622</v>
      </c>
      <c r="I10" s="253" t="s">
        <v>623</v>
      </c>
      <c r="J10" s="253" t="s">
        <v>624</v>
      </c>
      <c r="K10" s="253" t="s">
        <v>625</v>
      </c>
      <c r="L10" s="253" t="s">
        <v>626</v>
      </c>
      <c r="M10" s="246" t="s">
        <v>142</v>
      </c>
      <c r="N10" s="246"/>
      <c r="O10" s="275">
        <v>365</v>
      </c>
      <c r="P10" s="276" t="str">
        <f>IF(O10&lt;=0,"",IF(O10&lt;=2,"Muy Baja",IF(O10&lt;=24,"Baja",IF(O10&lt;=500,"Media",IF(O10&lt;=5000,"Alta","Muy Alta")))))</f>
        <v>Media</v>
      </c>
      <c r="Q10" s="277">
        <f>IF(P10="","",IF(P10="Muy Baja",0.2,IF(P10="Baja",0.4,IF(P10="Media",0.6,IF(P10="Alta",0.8,IF(P10="Muy Alta",1,))))))</f>
        <v>0.6</v>
      </c>
      <c r="R10" s="274" t="s">
        <v>93</v>
      </c>
      <c r="S10" s="277" t="str">
        <f>IF(NOT(ISERROR(MATCH(R10,'[3]Tabla Impacto'!$B$222:$B$224,0))),'[3]Tabla Impacto'!$F$224&amp;"Por favor no seleccionar los criterios de impacto(Afectación Económica o presupuestal y Pérdida Reputacional)",R10)</f>
        <v xml:space="preserve">     El riesgo afecta la imagen de la entidad con algunos usuarios de relevancia frente al logro de los objetivos</v>
      </c>
      <c r="T10" s="276" t="str">
        <f>IF(OR(S10='[3]Tabla Impacto'!$C$12,S10='[3]Tabla Impacto'!$D$12),"Leve",IF(OR(S10='[3]Tabla Impacto'!$C$13,S10='[3]Tabla Impacto'!$D$13),"Menor",IF(OR(S10='[3]Tabla Impacto'!$C$14,S10='[3]Tabla Impacto'!$D$14),"Moderado",IF(OR(S10='[3]Tabla Impacto'!$C$15,S10='[3]Tabla Impacto'!$D$15),"Mayor",IF(OR(S10='[3]Tabla Impacto'!$C$16,S10='[3]Tabla Impacto'!$D$16),"Catastrófico","")))))</f>
        <v>Moderado</v>
      </c>
      <c r="U10" s="277">
        <f>IF(T10="","",IF(T10="Leve",0.2,IF(T10="Menor",0.4,IF(T10="Moderado",0.6,IF(T10="Mayor",0.8,IF(T10="Catastrófico",1,))))))</f>
        <v>0.6</v>
      </c>
      <c r="V10" s="280" t="str">
        <f>IF(OR(AND(P10="Muy Baja",T10="Leve"),AND(P10="Muy Baja",T10="Menor"),AND(P10="Baja",T10="Leve")),"Bajo",IF(OR(AND(P10="Muy baja",T10="Moderado"),AND(P10="Baja",T10="Menor"),AND(P10="Baja",T10="Moderado"),AND(P10="Media",T10="Leve"),AND(P10="Media",T10="Menor"),AND(P10="Media",T10="Moderado"),AND(P10="Alta",T10="Leve"),AND(P10="Alta",T10="Menor")),"Moderado",IF(OR(AND(P10="Muy Baja",T10="Mayor"),AND(P10="Baja",T10="Mayor"),AND(P10="Media",T10="Mayor"),AND(P10="Alta",T10="Moderado"),AND(P10="Alta",T10="Mayor"),AND(P10="Muy Alta",T10="Leve"),AND(P10="Muy Alta",T10="Menor"),AND(P10="Muy Alta",T10="Moderado"),AND(P10="Muy Alta",T10="Mayor")),"Alto",IF(OR(AND(P10="Muy Baja",T10="Catastrófico"),AND(P10="Baja",T10="Catastrófico"),AND(P10="Media",T10="Catastrófico"),AND(P10="Alta",T10="Catastrófico"),AND(P10="Muy Alta",T10="Catastrófico")),"Extremo",""))))</f>
        <v>Moderado</v>
      </c>
      <c r="W10" s="146">
        <v>1</v>
      </c>
      <c r="X10" s="115" t="s">
        <v>988</v>
      </c>
      <c r="Y10" s="117" t="str">
        <f t="shared" ref="Y10:Y15" si="0">IF(OR(Z10="Preventivo",Z10="Detectivo"),"Probabilidad",IF(Z10="Correctivo","Impacto",""))</f>
        <v>Probabilidad</v>
      </c>
      <c r="Z10" s="118" t="s">
        <v>95</v>
      </c>
      <c r="AA10" s="118" t="s">
        <v>96</v>
      </c>
      <c r="AB10" s="119" t="str">
        <f t="shared" ref="AB10:AB15" si="1">IF(AND(Z10="Preventivo",AA10="Automático"),"50%",IF(AND(Z10="Preventivo",AA10="Manual"),"40%",IF(AND(Z10="Detectivo",AA10="Automático"),"40%",IF(AND(Z10="Detectivo",AA10="Manual"),"30%",IF(AND(Z10="Correctivo",AA10="Automático"),"35%",IF(AND(Z10="Correctivo",AA10="Manual"),"25%",""))))))</f>
        <v>40%</v>
      </c>
      <c r="AC10" s="118" t="s">
        <v>109</v>
      </c>
      <c r="AD10" s="118" t="s">
        <v>98</v>
      </c>
      <c r="AE10" s="118" t="s">
        <v>143</v>
      </c>
      <c r="AF10" s="120">
        <f>IFERROR(IF(Y10="Probabilidad",(Q10-(+Q10*AB10)),IF(Y10="Impacto",Q10,"")),"")</f>
        <v>0.36</v>
      </c>
      <c r="AG10" s="121" t="str">
        <f>IFERROR(IF(AF10="","",IF(AF10&lt;=0.2,"Muy Baja",IF(AF10&lt;=0.4,"Baja",IF(AF10&lt;=0.6,"Media",IF(AF10&lt;=0.8,"Alta","Muy Alta"))))),"")</f>
        <v>Baja</v>
      </c>
      <c r="AH10" s="119">
        <f t="shared" ref="AH10:AH15" si="2">+AF10</f>
        <v>0.36</v>
      </c>
      <c r="AI10" s="121" t="str">
        <f>IFERROR(IF(AJ10="","",IF(AJ10&lt;=0.2,"Leve",IF(AJ10&lt;=0.4,"Menor",IF(AJ10&lt;=0.6,"Moderado",IF(AJ10&lt;=0.8,"Mayor","Catastrófico"))))),"")</f>
        <v>Moderado</v>
      </c>
      <c r="AJ10" s="119">
        <f>IFERROR(IF(Y10="Impacto",(U10-(+U10*AB10)),IF(Y10="Probabilidad",U10,"")),"")</f>
        <v>0.6</v>
      </c>
      <c r="AK10" s="122" t="str">
        <f t="shared" ref="AK10:AK15" si="3">IFERROR(IF(OR(AND(AG10="Muy Baja",AI10="Leve"),AND(AG10="Muy Baja",AI10="Menor"),AND(AG10="Baja",AI10="Leve")),"Bajo",IF(OR(AND(AG10="Muy baja",AI10="Moderado"),AND(AG10="Baja",AI10="Menor"),AND(AG10="Baja",AI10="Moderado"),AND(AG10="Media",AI10="Leve"),AND(AG10="Media",AI10="Menor"),AND(AG10="Media",AI10="Moderado"),AND(AG10="Alta",AI10="Leve"),AND(AG10="Alta",AI10="Menor")),"Moderado",IF(OR(AND(AG10="Muy Baja",AI10="Mayor"),AND(AG10="Baja",AI10="Mayor"),AND(AG10="Media",AI10="Mayor"),AND(AG10="Alta",AI10="Moderado"),AND(AG10="Alta",AI10="Mayor"),AND(AG10="Muy Alta",AI10="Leve"),AND(AG10="Muy Alta",AI10="Menor"),AND(AG10="Muy Alta",AI10="Moderado"),AND(AG10="Muy Alta",AI10="Mayor")),"Alto",IF(OR(AND(AG10="Muy Baja",AI10="Catastrófico"),AND(AG10="Baja",AI10="Catastrófico"),AND(AG10="Media",AI10="Catastrófico"),AND(AG10="Alta",AI10="Catastrófico"),AND(AG10="Muy Alta",AI10="Catastrófico")),"Extremo","")))),"")</f>
        <v>Moderado</v>
      </c>
      <c r="AL10" s="123" t="s">
        <v>110</v>
      </c>
      <c r="AM10" s="114" t="s">
        <v>989</v>
      </c>
      <c r="AN10" s="114" t="s">
        <v>627</v>
      </c>
      <c r="AO10" s="114" t="s">
        <v>168</v>
      </c>
      <c r="AP10" s="125" t="s">
        <v>990</v>
      </c>
      <c r="AQ10" s="246" t="s">
        <v>628</v>
      </c>
      <c r="AR10" s="253" t="s">
        <v>629</v>
      </c>
      <c r="AS10" s="253" t="s">
        <v>627</v>
      </c>
    </row>
    <row r="11" spans="1:276" ht="100.5" customHeight="1" x14ac:dyDescent="0.2">
      <c r="A11" s="251"/>
      <c r="B11" s="252"/>
      <c r="C11" s="250"/>
      <c r="D11" s="250"/>
      <c r="E11" s="250"/>
      <c r="F11" s="250"/>
      <c r="G11" s="253"/>
      <c r="H11" s="253"/>
      <c r="I11" s="253"/>
      <c r="J11" s="253"/>
      <c r="K11" s="253"/>
      <c r="L11" s="253"/>
      <c r="M11" s="250"/>
      <c r="N11" s="250"/>
      <c r="O11" s="275"/>
      <c r="P11" s="276"/>
      <c r="Q11" s="277"/>
      <c r="R11" s="274"/>
      <c r="S11" s="277">
        <f>IF(NOT(ISERROR(MATCH(R11,_xlfn.ANCHORARRAY(H22),0))),Q24&amp;"Por favor no seleccionar los criterios de impacto",R11)</f>
        <v>0</v>
      </c>
      <c r="T11" s="276"/>
      <c r="U11" s="277"/>
      <c r="V11" s="280"/>
      <c r="W11" s="146">
        <v>2</v>
      </c>
      <c r="X11" s="115" t="s">
        <v>991</v>
      </c>
      <c r="Y11" s="117" t="str">
        <f t="shared" si="0"/>
        <v>Probabilidad</v>
      </c>
      <c r="Z11" s="118" t="s">
        <v>95</v>
      </c>
      <c r="AA11" s="118" t="s">
        <v>96</v>
      </c>
      <c r="AB11" s="119" t="str">
        <f t="shared" si="1"/>
        <v>40%</v>
      </c>
      <c r="AC11" s="118" t="s">
        <v>109</v>
      </c>
      <c r="AD11" s="118" t="s">
        <v>98</v>
      </c>
      <c r="AE11" s="118" t="s">
        <v>143</v>
      </c>
      <c r="AF11" s="120">
        <f>IFERROR(IF(AND(Y10="Probabilidad",Y11="Probabilidad"),(AH10-(+AH10*AB11)),IF(Y11="Probabilidad",(Q10-(+Q10*AB11)),IF(Y11="Impacto",AH10,""))),"")</f>
        <v>0.216</v>
      </c>
      <c r="AG11" s="121" t="str">
        <f t="shared" ref="AG11:AG15" si="4">IFERROR(IF(AF11="","",IF(AF11&lt;=0.2,"Muy Baja",IF(AF11&lt;=0.4,"Baja",IF(AF11&lt;=0.6,"Media",IF(AF11&lt;=0.8,"Alta","Muy Alta"))))),"")</f>
        <v>Baja</v>
      </c>
      <c r="AH11" s="119">
        <f t="shared" si="2"/>
        <v>0.216</v>
      </c>
      <c r="AI11" s="121" t="str">
        <f t="shared" ref="AI11:AI15" si="5">IFERROR(IF(AJ11="","",IF(AJ11&lt;=0.2,"Leve",IF(AJ11&lt;=0.4,"Menor",IF(AJ11&lt;=0.6,"Moderado",IF(AJ11&lt;=0.8,"Mayor","Catastrófico"))))),"")</f>
        <v>Moderado</v>
      </c>
      <c r="AJ11" s="119">
        <f>IFERROR(IF(AND(Y10="Impacto",Y11="Impacto"),(AJ10-(+AJ10*AB11)),IF(Y11="Impacto",($R$13-(+$R$13*AB11)),IF(Y11="Probabilidad",AJ10,""))),"")</f>
        <v>0.6</v>
      </c>
      <c r="AK11" s="122" t="str">
        <f t="shared" si="3"/>
        <v>Moderado</v>
      </c>
      <c r="AL11" s="123"/>
      <c r="AM11" s="114" t="s">
        <v>992</v>
      </c>
      <c r="AN11" s="114" t="s">
        <v>627</v>
      </c>
      <c r="AO11" s="114" t="s">
        <v>168</v>
      </c>
      <c r="AP11" s="125" t="s">
        <v>990</v>
      </c>
      <c r="AQ11" s="250"/>
      <c r="AR11" s="253"/>
      <c r="AS11" s="253"/>
    </row>
    <row r="12" spans="1:276" ht="15" customHeight="1" x14ac:dyDescent="0.2">
      <c r="A12" s="251"/>
      <c r="B12" s="252"/>
      <c r="C12" s="250"/>
      <c r="D12" s="250"/>
      <c r="E12" s="250"/>
      <c r="F12" s="250"/>
      <c r="G12" s="253"/>
      <c r="H12" s="253"/>
      <c r="I12" s="253"/>
      <c r="J12" s="253"/>
      <c r="K12" s="253"/>
      <c r="L12" s="253"/>
      <c r="M12" s="250"/>
      <c r="N12" s="250"/>
      <c r="O12" s="275"/>
      <c r="P12" s="276"/>
      <c r="Q12" s="277"/>
      <c r="R12" s="274"/>
      <c r="S12" s="277">
        <f>IF(NOT(ISERROR(MATCH(R12,_xlfn.ANCHORARRAY(H23),0))),Q25&amp;"Por favor no seleccionar los criterios de impacto",R12)</f>
        <v>0</v>
      </c>
      <c r="T12" s="276"/>
      <c r="U12" s="277"/>
      <c r="V12" s="280"/>
      <c r="W12" s="146">
        <v>3</v>
      </c>
      <c r="X12" s="116"/>
      <c r="Y12" s="117" t="str">
        <f t="shared" si="0"/>
        <v/>
      </c>
      <c r="Z12" s="118"/>
      <c r="AA12" s="118"/>
      <c r="AB12" s="119" t="str">
        <f t="shared" si="1"/>
        <v/>
      </c>
      <c r="AC12" s="118"/>
      <c r="AD12" s="118"/>
      <c r="AE12" s="118"/>
      <c r="AF12" s="120" t="str">
        <f>IFERROR(IF(AND(Y11="Probabilidad",Y12="Probabilidad"),(AH11-(+AH11*AB12)),IF(AND(Y11="Impacto",Y12="Probabilidad"),(AH10-(+AH10*AB12)),IF(Y12="Impacto",AH11,""))),"")</f>
        <v/>
      </c>
      <c r="AG12" s="121" t="str">
        <f t="shared" si="4"/>
        <v/>
      </c>
      <c r="AH12" s="119" t="str">
        <f t="shared" si="2"/>
        <v/>
      </c>
      <c r="AI12" s="121" t="str">
        <f t="shared" si="5"/>
        <v/>
      </c>
      <c r="AJ12" s="119" t="str">
        <f>IFERROR(IF(AND(Y11="Impacto",Y12="Impacto"),(AJ11-(+AJ11*AB12)),IF(AND(Y11="Probabilidad",Y12="Impacto"),(AJ10-(+AJ10*AB12)),IF(Y12="Probabilidad",AJ11,""))),"")</f>
        <v/>
      </c>
      <c r="AK12" s="122" t="str">
        <f t="shared" si="3"/>
        <v/>
      </c>
      <c r="AL12" s="123"/>
      <c r="AM12" s="114"/>
      <c r="AN12" s="124"/>
      <c r="AO12" s="124"/>
      <c r="AP12" s="125"/>
      <c r="AQ12" s="250"/>
      <c r="AR12" s="253"/>
      <c r="AS12" s="253"/>
    </row>
    <row r="13" spans="1:276" ht="15" customHeight="1" x14ac:dyDescent="0.2">
      <c r="A13" s="251"/>
      <c r="B13" s="252"/>
      <c r="C13" s="250"/>
      <c r="D13" s="250"/>
      <c r="E13" s="250"/>
      <c r="F13" s="250"/>
      <c r="G13" s="253"/>
      <c r="H13" s="253"/>
      <c r="I13" s="253"/>
      <c r="J13" s="253"/>
      <c r="K13" s="253"/>
      <c r="L13" s="253"/>
      <c r="M13" s="250"/>
      <c r="N13" s="250"/>
      <c r="O13" s="275"/>
      <c r="P13" s="276"/>
      <c r="Q13" s="277"/>
      <c r="R13" s="274"/>
      <c r="S13" s="277">
        <f>IF(NOT(ISERROR(MATCH(R13,_xlfn.ANCHORARRAY(H24),0))),Q26&amp;"Por favor no seleccionar los criterios de impacto",R13)</f>
        <v>0</v>
      </c>
      <c r="T13" s="276"/>
      <c r="U13" s="277"/>
      <c r="V13" s="280"/>
      <c r="W13" s="146">
        <v>4</v>
      </c>
      <c r="X13" s="115"/>
      <c r="Y13" s="117" t="str">
        <f t="shared" si="0"/>
        <v/>
      </c>
      <c r="Z13" s="118"/>
      <c r="AA13" s="118"/>
      <c r="AB13" s="119" t="str">
        <f t="shared" si="1"/>
        <v/>
      </c>
      <c r="AC13" s="118"/>
      <c r="AD13" s="118"/>
      <c r="AE13" s="118"/>
      <c r="AF13" s="120" t="str">
        <f>IFERROR(IF(AND(Y12="Probabilidad",Y13="Probabilidad"),(AH12-(+AH12*AB13)),IF(AND(Y12="Impacto",Y13="Probabilidad"),(AH11-(+AH11*AB13)),IF(Y13="Impacto",AH12,""))),"")</f>
        <v/>
      </c>
      <c r="AG13" s="121" t="str">
        <f t="shared" si="4"/>
        <v/>
      </c>
      <c r="AH13" s="119" t="str">
        <f t="shared" si="2"/>
        <v/>
      </c>
      <c r="AI13" s="121" t="str">
        <f t="shared" si="5"/>
        <v/>
      </c>
      <c r="AJ13" s="119" t="str">
        <f t="shared" ref="AJ13:AJ15" si="6">IFERROR(IF(AND(Y12="Impacto",Y13="Impacto"),(AJ12-(+AJ12*AB13)),IF(AND(Y12="Probabilidad",Y13="Impacto"),(AJ11-(+AJ11*AB13)),IF(Y13="Probabilidad",AJ12,""))),"")</f>
        <v/>
      </c>
      <c r="AK13" s="122" t="str">
        <f t="shared" si="3"/>
        <v/>
      </c>
      <c r="AL13" s="123"/>
      <c r="AM13" s="114"/>
      <c r="AN13" s="124"/>
      <c r="AO13" s="124"/>
      <c r="AP13" s="125"/>
      <c r="AQ13" s="250"/>
      <c r="AR13" s="253"/>
      <c r="AS13" s="253"/>
    </row>
    <row r="14" spans="1:276" ht="15" customHeight="1" x14ac:dyDescent="0.2">
      <c r="A14" s="251"/>
      <c r="B14" s="252"/>
      <c r="C14" s="250"/>
      <c r="D14" s="250"/>
      <c r="E14" s="250"/>
      <c r="F14" s="250"/>
      <c r="G14" s="253"/>
      <c r="H14" s="253"/>
      <c r="I14" s="253"/>
      <c r="J14" s="253"/>
      <c r="K14" s="253"/>
      <c r="L14" s="253"/>
      <c r="M14" s="250"/>
      <c r="N14" s="250"/>
      <c r="O14" s="275"/>
      <c r="P14" s="276"/>
      <c r="Q14" s="277"/>
      <c r="R14" s="274"/>
      <c r="S14" s="277">
        <f>IF(NOT(ISERROR(MATCH(R14,_xlfn.ANCHORARRAY(H25),0))),Q27&amp;"Por favor no seleccionar los criterios de impacto",R14)</f>
        <v>0</v>
      </c>
      <c r="T14" s="276"/>
      <c r="U14" s="277"/>
      <c r="V14" s="280"/>
      <c r="W14" s="146">
        <v>5</v>
      </c>
      <c r="X14" s="115"/>
      <c r="Y14" s="117" t="str">
        <f t="shared" si="0"/>
        <v/>
      </c>
      <c r="Z14" s="118"/>
      <c r="AA14" s="118"/>
      <c r="AB14" s="119" t="str">
        <f t="shared" si="1"/>
        <v/>
      </c>
      <c r="AC14" s="118"/>
      <c r="AD14" s="118"/>
      <c r="AE14" s="118"/>
      <c r="AF14" s="120" t="str">
        <f>IFERROR(IF(AND(Y13="Probabilidad",Y14="Probabilidad"),(AH13-(+AH13*AB14)),IF(AND(Y13="Impacto",Y14="Probabilidad"),(AH12-(+AH12*AB14)),IF(Y14="Impacto",AH13,""))),"")</f>
        <v/>
      </c>
      <c r="AG14" s="121" t="str">
        <f>IFERROR(IF(AF14="","",IF(AF14&lt;=0.2,"Muy Baja",IF(AF14&lt;=0.4,"Baja",IF(AF14&lt;=0.6,"Media",IF(AF14&lt;=0.8,"Alta","Muy Alta"))))),"")</f>
        <v/>
      </c>
      <c r="AH14" s="119" t="str">
        <f t="shared" si="2"/>
        <v/>
      </c>
      <c r="AI14" s="121" t="str">
        <f t="shared" si="5"/>
        <v/>
      </c>
      <c r="AJ14" s="119" t="str">
        <f t="shared" si="6"/>
        <v/>
      </c>
      <c r="AK14" s="122" t="str">
        <f t="shared" si="3"/>
        <v/>
      </c>
      <c r="AL14" s="123"/>
      <c r="AM14" s="114"/>
      <c r="AN14" s="124"/>
      <c r="AO14" s="124"/>
      <c r="AP14" s="125"/>
      <c r="AQ14" s="250"/>
      <c r="AR14" s="253"/>
      <c r="AS14" s="253"/>
    </row>
    <row r="15" spans="1:276" ht="15" customHeight="1" x14ac:dyDescent="0.2">
      <c r="A15" s="251"/>
      <c r="B15" s="252"/>
      <c r="C15" s="247"/>
      <c r="D15" s="247"/>
      <c r="E15" s="247"/>
      <c r="F15" s="247"/>
      <c r="G15" s="253"/>
      <c r="H15" s="253"/>
      <c r="I15" s="253"/>
      <c r="J15" s="253"/>
      <c r="K15" s="253"/>
      <c r="L15" s="253"/>
      <c r="M15" s="247"/>
      <c r="N15" s="247"/>
      <c r="O15" s="275"/>
      <c r="P15" s="276"/>
      <c r="Q15" s="277"/>
      <c r="R15" s="274"/>
      <c r="S15" s="277">
        <f>IF(NOT(ISERROR(MATCH(R15,_xlfn.ANCHORARRAY(H26),0))),Q28&amp;"Por favor no seleccionar los criterios de impacto",R15)</f>
        <v>0</v>
      </c>
      <c r="T15" s="276"/>
      <c r="U15" s="277"/>
      <c r="V15" s="280"/>
      <c r="W15" s="146">
        <v>6</v>
      </c>
      <c r="X15" s="115"/>
      <c r="Y15" s="117" t="str">
        <f t="shared" si="0"/>
        <v/>
      </c>
      <c r="Z15" s="118"/>
      <c r="AA15" s="118"/>
      <c r="AB15" s="119" t="str">
        <f t="shared" si="1"/>
        <v/>
      </c>
      <c r="AC15" s="118"/>
      <c r="AD15" s="118"/>
      <c r="AE15" s="118"/>
      <c r="AF15" s="120" t="str">
        <f>IFERROR(IF(AND(Y14="Probabilidad",Y15="Probabilidad"),(AH14-(+AH14*AB15)),IF(AND(Y14="Impacto",Y15="Probabilidad"),(AH13-(+AH13*AB15)),IF(Y15="Impacto",AH14,""))),"")</f>
        <v/>
      </c>
      <c r="AG15" s="121" t="str">
        <f t="shared" si="4"/>
        <v/>
      </c>
      <c r="AH15" s="119" t="str">
        <f t="shared" si="2"/>
        <v/>
      </c>
      <c r="AI15" s="121" t="str">
        <f t="shared" si="5"/>
        <v/>
      </c>
      <c r="AJ15" s="119" t="str">
        <f t="shared" si="6"/>
        <v/>
      </c>
      <c r="AK15" s="122" t="str">
        <f t="shared" si="3"/>
        <v/>
      </c>
      <c r="AL15" s="123"/>
      <c r="AM15" s="114"/>
      <c r="AN15" s="124"/>
      <c r="AO15" s="124"/>
      <c r="AP15" s="125"/>
      <c r="AQ15" s="247"/>
      <c r="AR15" s="253"/>
      <c r="AS15" s="253"/>
    </row>
    <row r="16" spans="1:276" ht="105" customHeight="1" x14ac:dyDescent="0.2">
      <c r="A16" s="251">
        <v>2</v>
      </c>
      <c r="B16" s="253" t="s">
        <v>171</v>
      </c>
      <c r="C16" s="253" t="s">
        <v>85</v>
      </c>
      <c r="D16" s="253" t="s">
        <v>630</v>
      </c>
      <c r="E16" s="253" t="s">
        <v>631</v>
      </c>
      <c r="F16" s="253" t="s">
        <v>632</v>
      </c>
      <c r="G16" s="253" t="s">
        <v>621</v>
      </c>
      <c r="H16" s="253" t="s">
        <v>419</v>
      </c>
      <c r="I16" s="253" t="s">
        <v>633</v>
      </c>
      <c r="J16" s="253" t="s">
        <v>634</v>
      </c>
      <c r="K16" s="253" t="s">
        <v>635</v>
      </c>
      <c r="L16" s="253" t="s">
        <v>636</v>
      </c>
      <c r="M16" s="253" t="s">
        <v>91</v>
      </c>
      <c r="N16" s="253" t="s">
        <v>175</v>
      </c>
      <c r="O16" s="275">
        <v>850</v>
      </c>
      <c r="P16" s="276" t="str">
        <f>IF(O16&lt;=0,"",IF(O16&lt;=2,"Muy Baja",IF(O16&lt;=24,"Baja",IF(O16&lt;=500,"Media",IF(O16&lt;=5000,"Alta","Muy Alta")))))</f>
        <v>Alta</v>
      </c>
      <c r="Q16" s="277">
        <f>IF(P16="","",IF(P16="Muy Baja",0.2,IF(P16="Baja",0.4,IF(P16="Media",0.6,IF(P16="Alta",0.8,IF(P16="Muy Alta",1,))))))</f>
        <v>0.8</v>
      </c>
      <c r="R16" s="274" t="s">
        <v>291</v>
      </c>
      <c r="S16" s="277" t="str">
        <f>IF(NOT(ISERROR(MATCH(R16,'[4]Tabla Impacto'!$B$222:$B$224,0))),'[4]Tabla Impacto'!$F$224&amp;"Por favor no seleccionar los criterios de impacto(Afectación Económica o presupuestal y Pérdida Reputacional)",R16)</f>
        <v xml:space="preserve">     Entre 130 y 650 SMLMV </v>
      </c>
      <c r="T16" s="276" t="str">
        <f>IF(OR(S16='[4]Tabla Impacto'!$C$12,S16='[4]Tabla Impacto'!$D$12),"Leve",IF(OR(S16='[4]Tabla Impacto'!$C$13,S16='[4]Tabla Impacto'!$D$13),"Menor",IF(OR(S16='[4]Tabla Impacto'!$C$14,S16='[4]Tabla Impacto'!$D$14),"Moderado",IF(OR(S16='[4]Tabla Impacto'!$C$15,S16='[4]Tabla Impacto'!$D$15),"Mayor",IF(OR(S16='[4]Tabla Impacto'!$C$16,S16='[4]Tabla Impacto'!$D$16),"Catastrófico","")))))</f>
        <v>Menor</v>
      </c>
      <c r="U16" s="277">
        <f>IF(T16="","",IF(T16="Leve",0.2,IF(T16="Menor",0.4,IF(T16="Moderado",0.6,IF(T16="Mayor",0.8,IF(T16="Catastrófico",1,))))))</f>
        <v>0.4</v>
      </c>
      <c r="V16" s="280" t="str">
        <f>IF(OR(AND(P16="Muy Baja",T16="Leve"),AND(P16="Muy Baja",T16="Menor"),AND(P16="Baja",T16="Leve")),"Bajo",IF(OR(AND(P16="Muy baja",T16="Moderado"),AND(P16="Baja",T16="Menor"),AND(P16="Baja",T16="Moderado"),AND(P16="Media",T16="Leve"),AND(P16="Media",T16="Menor"),AND(P16="Media",T16="Moderado"),AND(P16="Alta",T16="Leve"),AND(P16="Alta",T16="Menor")),"Moderado",IF(OR(AND(P16="Muy Baja",T16="Mayor"),AND(P16="Baja",T16="Mayor"),AND(P16="Media",T16="Mayor"),AND(P16="Alta",T16="Moderado"),AND(P16="Alta",T16="Mayor"),AND(P16="Muy Alta",T16="Leve"),AND(P16="Muy Alta",T16="Menor"),AND(P16="Muy Alta",T16="Moderado"),AND(P16="Muy Alta",T16="Mayor")),"Alto",IF(OR(AND(P16="Muy Baja",T16="Catastrófico"),AND(P16="Baja",T16="Catastrófico"),AND(P16="Media",T16="Catastrófico"),AND(P16="Alta",T16="Catastrófico"),AND(P16="Muy Alta",T16="Catastrófico")),"Extremo",""))))</f>
        <v>Moderado</v>
      </c>
      <c r="W16" s="146">
        <v>1</v>
      </c>
      <c r="X16" s="115" t="s">
        <v>637</v>
      </c>
      <c r="Y16" s="117" t="str">
        <f t="shared" ref="Y16:Y21" si="7">IF(OR(Z16="Preventivo",Z16="Detectivo"),"Probabilidad",IF(Z16="Correctivo","Impacto",""))</f>
        <v>Probabilidad</v>
      </c>
      <c r="Z16" s="118" t="s">
        <v>108</v>
      </c>
      <c r="AA16" s="118" t="s">
        <v>96</v>
      </c>
      <c r="AB16" s="119" t="str">
        <f>IF(AND(Z16="Preventivo",AA16="Automático"),"50%",IF(AND(Z16="Preventivo",AA16="Manual"),"40%",IF(AND(Z16="Detectivo",AA16="Automático"),"40%",IF(AND(Z16="Detectivo",AA16="Manual"),"30%",IF(AND(Z16="Correctivo",AA16="Automático"),"35%",IF(AND(Z16="Correctivo",AA16="Manual"),"25%",""))))))</f>
        <v>30%</v>
      </c>
      <c r="AC16" s="118" t="s">
        <v>109</v>
      </c>
      <c r="AD16" s="118" t="s">
        <v>98</v>
      </c>
      <c r="AE16" s="118" t="s">
        <v>143</v>
      </c>
      <c r="AF16" s="120">
        <f>IFERROR(IF(Y16="Probabilidad",(Q16-(+Q16*AB16)),IF(Y16="Impacto",Q16,"")),"")</f>
        <v>0.56000000000000005</v>
      </c>
      <c r="AG16" s="121" t="str">
        <f>IFERROR(IF(AF16="","",IF(AF16&lt;=0.2,"Muy Baja",IF(AF16&lt;=0.4,"Baja",IF(AF16&lt;=0.6,"Media",IF(AF16&lt;=0.8,"Alta","Muy Alta"))))),"")</f>
        <v>Media</v>
      </c>
      <c r="AH16" s="119">
        <f>+AF16</f>
        <v>0.56000000000000005</v>
      </c>
      <c r="AI16" s="121" t="str">
        <f>IFERROR(IF(AJ16="","",IF(AJ16&lt;=0.2,"Leve",IF(AJ16&lt;=0.4,"Menor",IF(AJ16&lt;=0.6,"Moderado",IF(AJ16&lt;=0.8,"Mayor","Catastrófico"))))),"")</f>
        <v>Menor</v>
      </c>
      <c r="AJ16" s="119">
        <f>IFERROR(IF(Y16="Impacto",(U16-(+U16*AB16)),IF(Y16="Probabilidad",U16,"")),"")</f>
        <v>0.4</v>
      </c>
      <c r="AK16" s="122" t="str">
        <f>IFERROR(IF(OR(AND(AG16="Muy Baja",AI16="Leve"),AND(AG16="Muy Baja",AI16="Menor"),AND(AG16="Baja",AI16="Leve")),"Bajo",IF(OR(AND(AG16="Muy baja",AI16="Moderado"),AND(AG16="Baja",AI16="Menor"),AND(AG16="Baja",AI16="Moderado"),AND(AG16="Media",AI16="Leve"),AND(AG16="Media",AI16="Menor"),AND(AG16="Media",AI16="Moderado"),AND(AG16="Alta",AI16="Leve"),AND(AG16="Alta",AI16="Menor")),"Moderado",IF(OR(AND(AG16="Muy Baja",AI16="Mayor"),AND(AG16="Baja",AI16="Mayor"),AND(AG16="Media",AI16="Mayor"),AND(AG16="Alta",AI16="Moderado"),AND(AG16="Alta",AI16="Mayor"),AND(AG16="Muy Alta",AI16="Leve"),AND(AG16="Muy Alta",AI16="Menor"),AND(AG16="Muy Alta",AI16="Moderado"),AND(AG16="Muy Alta",AI16="Mayor")),"Alto",IF(OR(AND(AG16="Muy Baja",AI16="Catastrófico"),AND(AG16="Baja",AI16="Catastrófico"),AND(AG16="Media",AI16="Catastrófico"),AND(AG16="Alta",AI16="Catastrófico"),AND(AG16="Muy Alta",AI16="Catastrófico")),"Extremo","")))),"")</f>
        <v>Moderado</v>
      </c>
      <c r="AL16" s="123" t="s">
        <v>110</v>
      </c>
      <c r="AM16" s="114" t="s">
        <v>638</v>
      </c>
      <c r="AN16" s="114" t="s">
        <v>639</v>
      </c>
      <c r="AO16" s="114" t="s">
        <v>640</v>
      </c>
      <c r="AP16" s="125" t="s">
        <v>204</v>
      </c>
      <c r="AQ16" s="246" t="s">
        <v>641</v>
      </c>
      <c r="AR16" s="246" t="s">
        <v>183</v>
      </c>
      <c r="AS16" s="246" t="s">
        <v>642</v>
      </c>
    </row>
    <row r="17" spans="1:45" ht="105" customHeight="1" x14ac:dyDescent="0.2">
      <c r="A17" s="251"/>
      <c r="B17" s="253"/>
      <c r="C17" s="253"/>
      <c r="D17" s="253"/>
      <c r="E17" s="253"/>
      <c r="F17" s="253"/>
      <c r="G17" s="253"/>
      <c r="H17" s="253"/>
      <c r="I17" s="253"/>
      <c r="J17" s="253"/>
      <c r="K17" s="253"/>
      <c r="L17" s="253"/>
      <c r="M17" s="253"/>
      <c r="N17" s="253"/>
      <c r="O17" s="275"/>
      <c r="P17" s="276"/>
      <c r="Q17" s="277"/>
      <c r="R17" s="274"/>
      <c r="S17" s="277">
        <f>IF(NOT(ISERROR(MATCH(R17,_xlfn.ANCHORARRAY(H28),0))),Q30&amp;"Por favor no seleccionar los criterios de impacto",R17)</f>
        <v>0</v>
      </c>
      <c r="T17" s="276"/>
      <c r="U17" s="277"/>
      <c r="V17" s="280"/>
      <c r="W17" s="146">
        <v>2</v>
      </c>
      <c r="X17" s="115" t="s">
        <v>643</v>
      </c>
      <c r="Y17" s="117" t="str">
        <f t="shared" si="7"/>
        <v>Probabilidad</v>
      </c>
      <c r="Z17" s="118" t="s">
        <v>95</v>
      </c>
      <c r="AA17" s="118" t="s">
        <v>96</v>
      </c>
      <c r="AB17" s="119" t="str">
        <f t="shared" ref="AB17:AB21" si="8">IF(AND(Z17="Preventivo",AA17="Automático"),"50%",IF(AND(Z17="Preventivo",AA17="Manual"),"40%",IF(AND(Z17="Detectivo",AA17="Automático"),"40%",IF(AND(Z17="Detectivo",AA17="Manual"),"30%",IF(AND(Z17="Correctivo",AA17="Automático"),"35%",IF(AND(Z17="Correctivo",AA17="Manual"),"25%",""))))))</f>
        <v>40%</v>
      </c>
      <c r="AC17" s="118" t="s">
        <v>109</v>
      </c>
      <c r="AD17" s="118" t="s">
        <v>366</v>
      </c>
      <c r="AE17" s="118" t="s">
        <v>143</v>
      </c>
      <c r="AF17" s="120">
        <f>IFERROR(IF(AND(Y16="Probabilidad",Y17="Probabilidad"),(AH16-(+AH16*AB17)),IF(Y17="Probabilidad",(Q16-(+Q16*AB17)),IF(Y17="Impacto",AH16,""))),"")</f>
        <v>0.33600000000000002</v>
      </c>
      <c r="AG17" s="121" t="str">
        <f t="shared" ref="AG17:AG21" si="9">IFERROR(IF(AF17="","",IF(AF17&lt;=0.2,"Muy Baja",IF(AF17&lt;=0.4,"Baja",IF(AF17&lt;=0.6,"Media",IF(AF17&lt;=0.8,"Alta","Muy Alta"))))),"")</f>
        <v>Baja</v>
      </c>
      <c r="AH17" s="119">
        <f t="shared" ref="AH17:AH21" si="10">+AF17</f>
        <v>0.33600000000000002</v>
      </c>
      <c r="AI17" s="121" t="str">
        <f t="shared" ref="AI17:AI21" si="11">IFERROR(IF(AJ17="","",IF(AJ17&lt;=0.2,"Leve",IF(AJ17&lt;=0.4,"Menor",IF(AJ17&lt;=0.6,"Moderado",IF(AJ17&lt;=0.8,"Mayor","Catastrófico"))))),"")</f>
        <v>Menor</v>
      </c>
      <c r="AJ17" s="119">
        <f>IFERROR(IF(AND(Y16="Impacto",Y17="Impacto"),(AJ16-(+AJ16*AB17)),IF(Y17="Impacto",($R$13-(+$R$13*AB17)),IF(Y17="Probabilidad",AJ16,""))),"")</f>
        <v>0.4</v>
      </c>
      <c r="AK17" s="122" t="str">
        <f t="shared" ref="AK17:AK21" si="12">IFERROR(IF(OR(AND(AG17="Muy Baja",AI17="Leve"),AND(AG17="Muy Baja",AI17="Menor"),AND(AG17="Baja",AI17="Leve")),"Bajo",IF(OR(AND(AG17="Muy baja",AI17="Moderado"),AND(AG17="Baja",AI17="Menor"),AND(AG17="Baja",AI17="Moderado"),AND(AG17="Media",AI17="Leve"),AND(AG17="Media",AI17="Menor"),AND(AG17="Media",AI17="Moderado"),AND(AG17="Alta",AI17="Leve"),AND(AG17="Alta",AI17="Menor")),"Moderado",IF(OR(AND(AG17="Muy Baja",AI17="Mayor"),AND(AG17="Baja",AI17="Mayor"),AND(AG17="Media",AI17="Mayor"),AND(AG17="Alta",AI17="Moderado"),AND(AG17="Alta",AI17="Mayor"),AND(AG17="Muy Alta",AI17="Leve"),AND(AG17="Muy Alta",AI17="Menor"),AND(AG17="Muy Alta",AI17="Moderado"),AND(AG17="Muy Alta",AI17="Mayor")),"Alto",IF(OR(AND(AG17="Muy Baja",AI17="Catastrófico"),AND(AG17="Baja",AI17="Catastrófico"),AND(AG17="Media",AI17="Catastrófico"),AND(AG17="Alta",AI17="Catastrófico"),AND(AG17="Muy Alta",AI17="Catastrófico")),"Extremo","")))),"")</f>
        <v>Moderado</v>
      </c>
      <c r="AL17" s="123" t="s">
        <v>110</v>
      </c>
      <c r="AM17" s="114" t="s">
        <v>644</v>
      </c>
      <c r="AN17" s="114" t="s">
        <v>639</v>
      </c>
      <c r="AO17" s="114" t="s">
        <v>640</v>
      </c>
      <c r="AP17" s="125" t="s">
        <v>204</v>
      </c>
      <c r="AQ17" s="247"/>
      <c r="AR17" s="247"/>
      <c r="AS17" s="247"/>
    </row>
    <row r="18" spans="1:45" ht="37.5" customHeight="1" x14ac:dyDescent="0.2">
      <c r="A18" s="251"/>
      <c r="B18" s="253"/>
      <c r="C18" s="253"/>
      <c r="D18" s="253"/>
      <c r="E18" s="253"/>
      <c r="F18" s="253"/>
      <c r="G18" s="253"/>
      <c r="H18" s="253"/>
      <c r="I18" s="253"/>
      <c r="J18" s="253"/>
      <c r="K18" s="253"/>
      <c r="L18" s="253"/>
      <c r="M18" s="253"/>
      <c r="N18" s="253"/>
      <c r="O18" s="275"/>
      <c r="P18" s="276"/>
      <c r="Q18" s="277"/>
      <c r="R18" s="274"/>
      <c r="S18" s="277">
        <f>IF(NOT(ISERROR(MATCH(R18,_xlfn.ANCHORARRAY(H29),0))),Q31&amp;"Por favor no seleccionar los criterios de impacto",R18)</f>
        <v>0</v>
      </c>
      <c r="T18" s="276"/>
      <c r="U18" s="277"/>
      <c r="V18" s="280"/>
      <c r="W18" s="146">
        <v>3</v>
      </c>
      <c r="X18" s="116"/>
      <c r="Y18" s="117" t="str">
        <f t="shared" si="7"/>
        <v/>
      </c>
      <c r="Z18" s="118"/>
      <c r="AA18" s="118"/>
      <c r="AB18" s="119" t="str">
        <f t="shared" si="8"/>
        <v/>
      </c>
      <c r="AC18" s="118"/>
      <c r="AD18" s="118"/>
      <c r="AE18" s="118"/>
      <c r="AF18" s="120" t="str">
        <f>IFERROR(IF(AND(Y17="Probabilidad",Y18="Probabilidad"),(AH17-(+AH17*AB18)),IF(AND(Y17="Impacto",Y18="Probabilidad"),(AH16-(+AH16*AB18)),IF(Y18="Impacto",AH17,""))),"")</f>
        <v/>
      </c>
      <c r="AG18" s="121" t="str">
        <f t="shared" si="9"/>
        <v/>
      </c>
      <c r="AH18" s="119" t="str">
        <f t="shared" si="10"/>
        <v/>
      </c>
      <c r="AI18" s="121" t="str">
        <f t="shared" si="11"/>
        <v/>
      </c>
      <c r="AJ18" s="119" t="str">
        <f>IFERROR(IF(AND(Y17="Impacto",Y18="Impacto"),(AJ17-(+AJ17*AB18)),IF(AND(Y17="Probabilidad",Y18="Impacto"),(AJ16-(+AJ16*AB18)),IF(Y18="Probabilidad",AJ17,""))),"")</f>
        <v/>
      </c>
      <c r="AK18" s="122" t="str">
        <f t="shared" si="12"/>
        <v/>
      </c>
      <c r="AL18" s="123"/>
      <c r="AM18" s="114"/>
      <c r="AN18" s="124"/>
      <c r="AO18" s="124"/>
      <c r="AP18" s="125"/>
      <c r="AQ18" s="199"/>
      <c r="AR18" s="199"/>
      <c r="AS18" s="199"/>
    </row>
    <row r="19" spans="1:45" ht="37.5" customHeight="1" x14ac:dyDescent="0.2">
      <c r="A19" s="251"/>
      <c r="B19" s="253"/>
      <c r="C19" s="253"/>
      <c r="D19" s="253"/>
      <c r="E19" s="253"/>
      <c r="F19" s="253"/>
      <c r="G19" s="253"/>
      <c r="H19" s="253"/>
      <c r="I19" s="253"/>
      <c r="J19" s="253"/>
      <c r="K19" s="253"/>
      <c r="L19" s="253"/>
      <c r="M19" s="253"/>
      <c r="N19" s="253"/>
      <c r="O19" s="275"/>
      <c r="P19" s="276"/>
      <c r="Q19" s="277"/>
      <c r="R19" s="274"/>
      <c r="S19" s="277">
        <f>IF(NOT(ISERROR(MATCH(R19,_xlfn.ANCHORARRAY(H30),0))),Q32&amp;"Por favor no seleccionar los criterios de impacto",R19)</f>
        <v>0</v>
      </c>
      <c r="T19" s="276"/>
      <c r="U19" s="277"/>
      <c r="V19" s="280"/>
      <c r="W19" s="146">
        <v>4</v>
      </c>
      <c r="X19" s="115"/>
      <c r="Y19" s="117" t="str">
        <f t="shared" si="7"/>
        <v/>
      </c>
      <c r="Z19" s="118"/>
      <c r="AA19" s="118"/>
      <c r="AB19" s="119" t="str">
        <f t="shared" si="8"/>
        <v/>
      </c>
      <c r="AC19" s="118"/>
      <c r="AD19" s="118"/>
      <c r="AE19" s="118"/>
      <c r="AF19" s="120" t="str">
        <f t="shared" ref="AF19:AF21" si="13">IFERROR(IF(AND(Y18="Probabilidad",Y19="Probabilidad"),(AH18-(+AH18*AB19)),IF(AND(Y18="Impacto",Y19="Probabilidad"),(AH17-(+AH17*AB19)),IF(Y19="Impacto",AH18,""))),"")</f>
        <v/>
      </c>
      <c r="AG19" s="121" t="str">
        <f t="shared" si="9"/>
        <v/>
      </c>
      <c r="AH19" s="119" t="str">
        <f t="shared" si="10"/>
        <v/>
      </c>
      <c r="AI19" s="121" t="str">
        <f t="shared" si="11"/>
        <v/>
      </c>
      <c r="AJ19" s="119" t="str">
        <f t="shared" ref="AJ19:AJ21" si="14">IFERROR(IF(AND(Y18="Impacto",Y19="Impacto"),(AJ18-(+AJ18*AB19)),IF(AND(Y18="Probabilidad",Y19="Impacto"),(AJ17-(+AJ17*AB19)),IF(Y19="Probabilidad",AJ18,""))),"")</f>
        <v/>
      </c>
      <c r="AK19" s="122" t="str">
        <f>IFERROR(IF(OR(AND(AG19="Muy Baja",AI19="Leve"),AND(AG19="Muy Baja",AI19="Menor"),AND(AG19="Baja",AI19="Leve")),"Bajo",IF(OR(AND(AG19="Muy baja",AI19="Moderado"),AND(AG19="Baja",AI19="Menor"),AND(AG19="Baja",AI19="Moderado"),AND(AG19="Media",AI19="Leve"),AND(AG19="Media",AI19="Menor"),AND(AG19="Media",AI19="Moderado"),AND(AG19="Alta",AI19="Leve"),AND(AG19="Alta",AI19="Menor")),"Moderado",IF(OR(AND(AG19="Muy Baja",AI19="Mayor"),AND(AG19="Baja",AI19="Mayor"),AND(AG19="Media",AI19="Mayor"),AND(AG19="Alta",AI19="Moderado"),AND(AG19="Alta",AI19="Mayor"),AND(AG19="Muy Alta",AI19="Leve"),AND(AG19="Muy Alta",AI19="Menor"),AND(AG19="Muy Alta",AI19="Moderado"),AND(AG19="Muy Alta",AI19="Mayor")),"Alto",IF(OR(AND(AG19="Muy Baja",AI19="Catastrófico"),AND(AG19="Baja",AI19="Catastrófico"),AND(AG19="Media",AI19="Catastrófico"),AND(AG19="Alta",AI19="Catastrófico"),AND(AG19="Muy Alta",AI19="Catastrófico")),"Extremo","")))),"")</f>
        <v/>
      </c>
      <c r="AL19" s="123"/>
      <c r="AM19" s="114"/>
      <c r="AN19" s="124"/>
      <c r="AO19" s="124"/>
      <c r="AP19" s="125"/>
      <c r="AQ19" s="199"/>
      <c r="AR19" s="199"/>
      <c r="AS19" s="199"/>
    </row>
    <row r="20" spans="1:45" ht="37.5" customHeight="1" x14ac:dyDescent="0.2">
      <c r="A20" s="251"/>
      <c r="B20" s="253"/>
      <c r="C20" s="253"/>
      <c r="D20" s="253"/>
      <c r="E20" s="253"/>
      <c r="F20" s="253"/>
      <c r="G20" s="253"/>
      <c r="H20" s="253"/>
      <c r="I20" s="253"/>
      <c r="J20" s="253"/>
      <c r="K20" s="253"/>
      <c r="L20" s="253"/>
      <c r="M20" s="253"/>
      <c r="N20" s="253"/>
      <c r="O20" s="275"/>
      <c r="P20" s="276"/>
      <c r="Q20" s="277"/>
      <c r="R20" s="274"/>
      <c r="S20" s="277">
        <f>IF(NOT(ISERROR(MATCH(R20,_xlfn.ANCHORARRAY(H31),0))),Q33&amp;"Por favor no seleccionar los criterios de impacto",R20)</f>
        <v>0</v>
      </c>
      <c r="T20" s="276"/>
      <c r="U20" s="277"/>
      <c r="V20" s="280"/>
      <c r="W20" s="146">
        <v>5</v>
      </c>
      <c r="X20" s="115"/>
      <c r="Y20" s="117" t="str">
        <f t="shared" si="7"/>
        <v/>
      </c>
      <c r="Z20" s="118"/>
      <c r="AA20" s="118"/>
      <c r="AB20" s="119" t="str">
        <f t="shared" si="8"/>
        <v/>
      </c>
      <c r="AC20" s="118"/>
      <c r="AD20" s="118"/>
      <c r="AE20" s="118"/>
      <c r="AF20" s="120" t="str">
        <f t="shared" si="13"/>
        <v/>
      </c>
      <c r="AG20" s="121" t="str">
        <f t="shared" si="9"/>
        <v/>
      </c>
      <c r="AH20" s="119" t="str">
        <f t="shared" si="10"/>
        <v/>
      </c>
      <c r="AI20" s="121" t="str">
        <f t="shared" si="11"/>
        <v/>
      </c>
      <c r="AJ20" s="119" t="str">
        <f t="shared" si="14"/>
        <v/>
      </c>
      <c r="AK20" s="122" t="str">
        <f t="shared" si="12"/>
        <v/>
      </c>
      <c r="AL20" s="123"/>
      <c r="AM20" s="114"/>
      <c r="AN20" s="124"/>
      <c r="AO20" s="124"/>
      <c r="AP20" s="125"/>
      <c r="AQ20" s="199"/>
      <c r="AR20" s="199"/>
      <c r="AS20" s="199"/>
    </row>
    <row r="21" spans="1:45" ht="37.5" customHeight="1" x14ac:dyDescent="0.2">
      <c r="A21" s="251"/>
      <c r="B21" s="253"/>
      <c r="C21" s="253"/>
      <c r="D21" s="253"/>
      <c r="E21" s="253"/>
      <c r="F21" s="253"/>
      <c r="G21" s="253"/>
      <c r="H21" s="253"/>
      <c r="I21" s="253"/>
      <c r="J21" s="253"/>
      <c r="K21" s="253"/>
      <c r="L21" s="253"/>
      <c r="M21" s="253"/>
      <c r="N21" s="253"/>
      <c r="O21" s="275"/>
      <c r="P21" s="276"/>
      <c r="Q21" s="277"/>
      <c r="R21" s="274"/>
      <c r="S21" s="277">
        <f>IF(NOT(ISERROR(MATCH(R21,_xlfn.ANCHORARRAY(H32),0))),Q34&amp;"Por favor no seleccionar los criterios de impacto",R21)</f>
        <v>0</v>
      </c>
      <c r="T21" s="276"/>
      <c r="U21" s="277"/>
      <c r="V21" s="280"/>
      <c r="W21" s="146">
        <v>6</v>
      </c>
      <c r="X21" s="115"/>
      <c r="Y21" s="117" t="str">
        <f t="shared" si="7"/>
        <v/>
      </c>
      <c r="Z21" s="118"/>
      <c r="AA21" s="118"/>
      <c r="AB21" s="119" t="str">
        <f t="shared" si="8"/>
        <v/>
      </c>
      <c r="AC21" s="118"/>
      <c r="AD21" s="118"/>
      <c r="AE21" s="118"/>
      <c r="AF21" s="120" t="str">
        <f t="shared" si="13"/>
        <v/>
      </c>
      <c r="AG21" s="121" t="str">
        <f t="shared" si="9"/>
        <v/>
      </c>
      <c r="AH21" s="119" t="str">
        <f t="shared" si="10"/>
        <v/>
      </c>
      <c r="AI21" s="121" t="str">
        <f t="shared" si="11"/>
        <v/>
      </c>
      <c r="AJ21" s="119" t="str">
        <f t="shared" si="14"/>
        <v/>
      </c>
      <c r="AK21" s="122" t="str">
        <f t="shared" si="12"/>
        <v/>
      </c>
      <c r="AL21" s="123"/>
      <c r="AM21" s="114"/>
      <c r="AN21" s="124"/>
      <c r="AO21" s="124"/>
      <c r="AP21" s="125"/>
      <c r="AQ21" s="199"/>
      <c r="AR21" s="199"/>
      <c r="AS21" s="199"/>
    </row>
    <row r="22" spans="1:45" ht="111" customHeight="1" x14ac:dyDescent="0.2">
      <c r="A22" s="251">
        <v>3</v>
      </c>
      <c r="B22" s="253" t="s">
        <v>171</v>
      </c>
      <c r="C22" s="253" t="s">
        <v>128</v>
      </c>
      <c r="D22" s="253" t="s">
        <v>645</v>
      </c>
      <c r="E22" s="253" t="s">
        <v>646</v>
      </c>
      <c r="F22" s="253" t="s">
        <v>647</v>
      </c>
      <c r="G22" s="253" t="s">
        <v>621</v>
      </c>
      <c r="H22" s="253" t="s">
        <v>419</v>
      </c>
      <c r="I22" s="253" t="s">
        <v>623</v>
      </c>
      <c r="J22" s="253" t="s">
        <v>648</v>
      </c>
      <c r="K22" s="253" t="s">
        <v>635</v>
      </c>
      <c r="L22" s="253" t="s">
        <v>649</v>
      </c>
      <c r="M22" s="253" t="s">
        <v>91</v>
      </c>
      <c r="N22" s="253" t="s">
        <v>175</v>
      </c>
      <c r="O22" s="275">
        <v>24</v>
      </c>
      <c r="P22" s="276" t="str">
        <f>IF(O22&lt;=0,"",IF(O22&lt;=2,"Muy Baja",IF(O22&lt;=24,"Baja",IF(O22&lt;=500,"Media",IF(O22&lt;=5000,"Alta","Muy Alta")))))</f>
        <v>Baja</v>
      </c>
      <c r="Q22" s="277">
        <f>IF(P22="","",IF(P22="Muy Baja",0.2,IF(P22="Baja",0.4,IF(P22="Media",0.6,IF(P22="Alta",0.8,IF(P22="Muy Alta",1,))))))</f>
        <v>0.4</v>
      </c>
      <c r="R22" s="274" t="s">
        <v>576</v>
      </c>
      <c r="S22" s="277" t="str">
        <f>IF(NOT(ISERROR(MATCH(R22,'[4]Tabla Impacto'!$B$222:$B$224,0))),'[4]Tabla Impacto'!$F$224&amp;"Por favor no seleccionar los criterios de impacto(Afectación Económica o presupuestal y Pérdida Reputacional)",R22)</f>
        <v xml:space="preserve">     El riesgo afecta la imagen de  la entidad con efecto publicitario sostenido a nivel de sector administrativo, nivel departamental o municipal</v>
      </c>
      <c r="T22" s="276" t="str">
        <f>IF(OR(S22='[4]Tabla Impacto'!$C$12,S22='[4]Tabla Impacto'!$D$12),"Leve",IF(OR(S22='[4]Tabla Impacto'!$C$13,S22='[4]Tabla Impacto'!$D$13),"Menor",IF(OR(S22='[4]Tabla Impacto'!$C$14,S22='[4]Tabla Impacto'!$D$14),"Moderado",IF(OR(S22='[4]Tabla Impacto'!$C$15,S22='[4]Tabla Impacto'!$D$15),"Mayor",IF(OR(S22='[4]Tabla Impacto'!$C$16,S22='[4]Tabla Impacto'!$D$16),"Catastrófico","")))))</f>
        <v/>
      </c>
      <c r="U22" s="277" t="str">
        <f>IF(T22="","",IF(T22="Leve",0.2,IF(T22="Menor",0.4,IF(T22="Moderado",0.6,IF(T22="Mayor",0.8,IF(T22="Catastrófico",1,))))))</f>
        <v/>
      </c>
      <c r="V22" s="280" t="str">
        <f>IF(OR(AND(P22="Muy Baja",T22="Leve"),AND(P22="Muy Baja",T22="Menor"),AND(P22="Baja",T22="Leve")),"Bajo",IF(OR(AND(P22="Muy baja",T22="Moderado"),AND(P22="Baja",T22="Menor"),AND(P22="Baja",T22="Moderado"),AND(P22="Media",T22="Leve"),AND(P22="Media",T22="Menor"),AND(P22="Media",T22="Moderado"),AND(P22="Alta",T22="Leve"),AND(P22="Alta",T22="Menor")),"Moderado",IF(OR(AND(P22="Muy Baja",T22="Mayor"),AND(P22="Baja",T22="Mayor"),AND(P22="Media",T22="Mayor"),AND(P22="Alta",T22="Moderado"),AND(P22="Alta",T22="Mayor"),AND(P22="Muy Alta",T22="Leve"),AND(P22="Muy Alta",T22="Menor"),AND(P22="Muy Alta",T22="Moderado"),AND(P22="Muy Alta",T22="Mayor")),"Alto",IF(OR(AND(P22="Muy Baja",T22="Catastrófico"),AND(P22="Baja",T22="Catastrófico"),AND(P22="Media",T22="Catastrófico"),AND(P22="Alta",T22="Catastrófico"),AND(P22="Muy Alta",T22="Catastrófico")),"Extremo",""))))</f>
        <v/>
      </c>
      <c r="W22" s="146">
        <v>1</v>
      </c>
      <c r="X22" s="115" t="s">
        <v>650</v>
      </c>
      <c r="Y22" s="117" t="str">
        <f>IF(OR(Z22="Preventivo",Z22="Detectivo"),"Probabilidad",IF(Z22="Correctivo","Impacto",""))</f>
        <v>Impacto</v>
      </c>
      <c r="Z22" s="118" t="s">
        <v>186</v>
      </c>
      <c r="AA22" s="118" t="s">
        <v>96</v>
      </c>
      <c r="AB22" s="119" t="str">
        <f>IF(AND(Z22="Preventivo",AA22="Automático"),"50%",IF(AND(Z22="Preventivo",AA22="Manual"),"40%",IF(AND(Z22="Detectivo",AA22="Automático"),"40%",IF(AND(Z22="Detectivo",AA22="Manual"),"30%",IF(AND(Z22="Correctivo",AA22="Automático"),"35%",IF(AND(Z22="Correctivo",AA22="Manual"),"25%",""))))))</f>
        <v>25%</v>
      </c>
      <c r="AC22" s="118" t="s">
        <v>97</v>
      </c>
      <c r="AD22" s="118" t="s">
        <v>98</v>
      </c>
      <c r="AE22" s="118" t="s">
        <v>99</v>
      </c>
      <c r="AF22" s="120">
        <f>IFERROR(IF(Y22="Probabilidad",(Q22-(+Q22*AB22)),IF(Y22="Impacto",Q22,"")),"")</f>
        <v>0.4</v>
      </c>
      <c r="AG22" s="121" t="str">
        <f>IFERROR(IF(AF22="","",IF(AF22&lt;=0.2,"Muy Baja",IF(AF22&lt;=0.4,"Baja",IF(AF22&lt;=0.6,"Media",IF(AF22&lt;=0.8,"Alta","Muy Alta"))))),"")</f>
        <v>Baja</v>
      </c>
      <c r="AH22" s="119">
        <f>+AF22</f>
        <v>0.4</v>
      </c>
      <c r="AI22" s="121" t="str">
        <f>IFERROR(IF(AJ22="","",IF(AJ22&lt;=0.2,"Leve",IF(AJ22&lt;=0.4,"Menor",IF(AJ22&lt;=0.6,"Moderado",IF(AJ22&lt;=0.8,"Mayor","Catastrófico"))))),"")</f>
        <v/>
      </c>
      <c r="AJ22" s="119" t="str">
        <f t="shared" ref="AJ22" si="15">IFERROR(IF(Y22="Impacto",(U22-(+U22*AB22)),IF(Y22="Probabilidad",U22,"")),"")</f>
        <v/>
      </c>
      <c r="AK22" s="122" t="str">
        <f>IFERROR(IF(OR(AND(AG22="Muy Baja",AI22="Leve"),AND(AG22="Muy Baja",AI22="Menor"),AND(AG22="Baja",AI22="Leve")),"Bajo",IF(OR(AND(AG22="Muy baja",AI22="Moderado"),AND(AG22="Baja",AI22="Menor"),AND(AG22="Baja",AI22="Moderado"),AND(AG22="Media",AI22="Leve"),AND(AG22="Media",AI22="Menor"),AND(AG22="Media",AI22="Moderado"),AND(AG22="Alta",AI22="Leve"),AND(AG22="Alta",AI22="Menor")),"Moderado",IF(OR(AND(AG22="Muy Baja",AI22="Mayor"),AND(AG22="Baja",AI22="Mayor"),AND(AG22="Media",AI22="Mayor"),AND(AG22="Alta",AI22="Moderado"),AND(AG22="Alta",AI22="Mayor"),AND(AG22="Muy Alta",AI22="Leve"),AND(AG22="Muy Alta",AI22="Menor"),AND(AG22="Muy Alta",AI22="Moderado"),AND(AG22="Muy Alta",AI22="Mayor")),"Alto",IF(OR(AND(AG22="Muy Baja",AI22="Catastrófico"),AND(AG22="Baja",AI22="Catastrófico"),AND(AG22="Media",AI22="Catastrófico"),AND(AG22="Alta",AI22="Catastrófico"),AND(AG22="Muy Alta",AI22="Catastrófico")),"Extremo","")))),"")</f>
        <v/>
      </c>
      <c r="AL22" s="123" t="s">
        <v>110</v>
      </c>
      <c r="AM22" s="114" t="s">
        <v>651</v>
      </c>
      <c r="AN22" s="114" t="s">
        <v>652</v>
      </c>
      <c r="AO22" s="114" t="s">
        <v>653</v>
      </c>
      <c r="AP22" s="125" t="s">
        <v>140</v>
      </c>
      <c r="AQ22" s="253" t="s">
        <v>654</v>
      </c>
      <c r="AR22" s="253" t="s">
        <v>655</v>
      </c>
      <c r="AS22" s="253" t="s">
        <v>656</v>
      </c>
    </row>
    <row r="23" spans="1:45" ht="111" customHeight="1" x14ac:dyDescent="0.2">
      <c r="A23" s="251"/>
      <c r="B23" s="253"/>
      <c r="C23" s="253"/>
      <c r="D23" s="253"/>
      <c r="E23" s="253"/>
      <c r="F23" s="253"/>
      <c r="G23" s="253"/>
      <c r="H23" s="253"/>
      <c r="I23" s="253"/>
      <c r="J23" s="253"/>
      <c r="K23" s="253"/>
      <c r="L23" s="253"/>
      <c r="M23" s="253"/>
      <c r="N23" s="253"/>
      <c r="O23" s="275"/>
      <c r="P23" s="276"/>
      <c r="Q23" s="277"/>
      <c r="R23" s="274"/>
      <c r="S23" s="277">
        <f t="shared" ref="S23:S27" si="16">IF(NOT(ISERROR(MATCH(R23,_xlfn.ANCHORARRAY(H34),0))),Q36&amp;"Por favor no seleccionar los criterios de impacto",R23)</f>
        <v>0</v>
      </c>
      <c r="T23" s="276"/>
      <c r="U23" s="277"/>
      <c r="V23" s="280"/>
      <c r="W23" s="146">
        <v>2</v>
      </c>
      <c r="X23" s="115" t="s">
        <v>657</v>
      </c>
      <c r="Y23" s="117" t="str">
        <f>IF(OR(Z23="Preventivo",Z23="Detectivo"),"Probabilidad",IF(Z23="Correctivo","Impacto",""))</f>
        <v>Probabilidad</v>
      </c>
      <c r="Z23" s="118" t="s">
        <v>108</v>
      </c>
      <c r="AA23" s="118" t="s">
        <v>96</v>
      </c>
      <c r="AB23" s="119" t="str">
        <f t="shared" ref="AB23:AB27" si="17">IF(AND(Z23="Preventivo",AA23="Automático"),"50%",IF(AND(Z23="Preventivo",AA23="Manual"),"40%",IF(AND(Z23="Detectivo",AA23="Automático"),"40%",IF(AND(Z23="Detectivo",AA23="Manual"),"30%",IF(AND(Z23="Correctivo",AA23="Automático"),"35%",IF(AND(Z23="Correctivo",AA23="Manual"),"25%",""))))))</f>
        <v>30%</v>
      </c>
      <c r="AC23" s="118" t="s">
        <v>109</v>
      </c>
      <c r="AD23" s="118" t="s">
        <v>98</v>
      </c>
      <c r="AE23" s="118" t="s">
        <v>99</v>
      </c>
      <c r="AF23" s="120">
        <f>IFERROR(IF(AND(Y22="Probabilidad",Y23="Probabilidad"),(AH22-(+AH22*AB23)),IF(Y23="Probabilidad",(Q22-(+Q22*AB23)),IF(Y23="Impacto",AH22,""))),"")</f>
        <v>0.28000000000000003</v>
      </c>
      <c r="AG23" s="121" t="str">
        <f t="shared" ref="AG23:AG27" si="18">IFERROR(IF(AF23="","",IF(AF23&lt;=0.2,"Muy Baja",IF(AF23&lt;=0.4,"Baja",IF(AF23&lt;=0.6,"Media",IF(AF23&lt;=0.8,"Alta","Muy Alta"))))),"")</f>
        <v>Baja</v>
      </c>
      <c r="AH23" s="119">
        <f t="shared" ref="AH23:AH27" si="19">+AF23</f>
        <v>0.28000000000000003</v>
      </c>
      <c r="AI23" s="121" t="str">
        <f t="shared" ref="AI23:AI27" si="20">IFERROR(IF(AJ23="","",IF(AJ23&lt;=0.2,"Leve",IF(AJ23&lt;=0.4,"Menor",IF(AJ23&lt;=0.6,"Moderado",IF(AJ23&lt;=0.8,"Mayor","Catastrófico"))))),"")</f>
        <v/>
      </c>
      <c r="AJ23" s="119" t="str">
        <f t="shared" ref="AJ23" si="21">IFERROR(IF(AND(Y22="Impacto",Y23="Impacto"),(AJ22-(+AJ22*AB23)),IF(Y23="Impacto",($R$13-(+$R$13*AB23)),IF(Y23="Probabilidad",AJ22,""))),"")</f>
        <v/>
      </c>
      <c r="AK23" s="122" t="str">
        <f t="shared" ref="AK23:AK24" si="22">IFERROR(IF(OR(AND(AG23="Muy Baja",AI23="Leve"),AND(AG23="Muy Baja",AI23="Menor"),AND(AG23="Baja",AI23="Leve")),"Bajo",IF(OR(AND(AG23="Muy baja",AI23="Moderado"),AND(AG23="Baja",AI23="Menor"),AND(AG23="Baja",AI23="Moderado"),AND(AG23="Media",AI23="Leve"),AND(AG23="Media",AI23="Menor"),AND(AG23="Media",AI23="Moderado"),AND(AG23="Alta",AI23="Leve"),AND(AG23="Alta",AI23="Menor")),"Moderado",IF(OR(AND(AG23="Muy Baja",AI23="Mayor"),AND(AG23="Baja",AI23="Mayor"),AND(AG23="Media",AI23="Mayor"),AND(AG23="Alta",AI23="Moderado"),AND(AG23="Alta",AI23="Mayor"),AND(AG23="Muy Alta",AI23="Leve"),AND(AG23="Muy Alta",AI23="Menor"),AND(AG23="Muy Alta",AI23="Moderado"),AND(AG23="Muy Alta",AI23="Mayor")),"Alto",IF(OR(AND(AG23="Muy Baja",AI23="Catastrófico"),AND(AG23="Baja",AI23="Catastrófico"),AND(AG23="Media",AI23="Catastrófico"),AND(AG23="Alta",AI23="Catastrófico"),AND(AG23="Muy Alta",AI23="Catastrófico")),"Extremo","")))),"")</f>
        <v/>
      </c>
      <c r="AL23" s="123"/>
      <c r="AM23" s="114"/>
      <c r="AN23" s="124"/>
      <c r="AO23" s="124"/>
      <c r="AP23" s="125"/>
      <c r="AQ23" s="253"/>
      <c r="AR23" s="253"/>
      <c r="AS23" s="253"/>
    </row>
    <row r="24" spans="1:45" ht="111" customHeight="1" x14ac:dyDescent="0.2">
      <c r="A24" s="251"/>
      <c r="B24" s="253"/>
      <c r="C24" s="253"/>
      <c r="D24" s="253"/>
      <c r="E24" s="253"/>
      <c r="F24" s="253"/>
      <c r="G24" s="253"/>
      <c r="H24" s="253"/>
      <c r="I24" s="253"/>
      <c r="J24" s="253"/>
      <c r="K24" s="253"/>
      <c r="L24" s="253"/>
      <c r="M24" s="253"/>
      <c r="N24" s="253"/>
      <c r="O24" s="275"/>
      <c r="P24" s="276"/>
      <c r="Q24" s="277"/>
      <c r="R24" s="274"/>
      <c r="S24" s="277">
        <f t="shared" si="16"/>
        <v>0</v>
      </c>
      <c r="T24" s="276"/>
      <c r="U24" s="277"/>
      <c r="V24" s="280"/>
      <c r="W24" s="146">
        <v>3</v>
      </c>
      <c r="X24" s="115" t="s">
        <v>658</v>
      </c>
      <c r="Y24" s="117" t="str">
        <f>IF(OR(Z24="Preventivo",Z24="Detectivo"),"Probabilidad",IF(Z24="Correctivo","Impacto",""))</f>
        <v>Probabilidad</v>
      </c>
      <c r="Z24" s="118" t="s">
        <v>95</v>
      </c>
      <c r="AA24" s="118" t="s">
        <v>96</v>
      </c>
      <c r="AB24" s="119" t="str">
        <f t="shared" si="17"/>
        <v>40%</v>
      </c>
      <c r="AC24" s="118" t="s">
        <v>109</v>
      </c>
      <c r="AD24" s="118" t="s">
        <v>98</v>
      </c>
      <c r="AE24" s="118" t="s">
        <v>99</v>
      </c>
      <c r="AF24" s="120">
        <f>IFERROR(IF(AND(Y23="Probabilidad",Y24="Probabilidad"),(AH23-(+AH23*AB24)),IF(AND(Y23="Impacto",Y24="Probabilidad"),(AH22-(+AH22*AB24)),IF(Y24="Impacto",AH23,""))),"")</f>
        <v>0.16800000000000001</v>
      </c>
      <c r="AG24" s="121" t="str">
        <f t="shared" si="18"/>
        <v>Muy Baja</v>
      </c>
      <c r="AH24" s="119">
        <f t="shared" si="19"/>
        <v>0.16800000000000001</v>
      </c>
      <c r="AI24" s="121" t="str">
        <f t="shared" si="20"/>
        <v/>
      </c>
      <c r="AJ24" s="119" t="str">
        <f t="shared" ref="AJ24:AJ27" si="23">IFERROR(IF(AND(Y23="Impacto",Y24="Impacto"),(AJ23-(+AJ23*AB24)),IF(AND(Y23="Probabilidad",Y24="Impacto"),(AJ22-(+AJ22*AB24)),IF(Y24="Probabilidad",AJ23,""))),"")</f>
        <v/>
      </c>
      <c r="AK24" s="122" t="str">
        <f t="shared" si="22"/>
        <v/>
      </c>
      <c r="AL24" s="123" t="s">
        <v>110</v>
      </c>
      <c r="AM24" s="114" t="s">
        <v>659</v>
      </c>
      <c r="AN24" s="114" t="s">
        <v>660</v>
      </c>
      <c r="AO24" s="114" t="s">
        <v>640</v>
      </c>
      <c r="AP24" s="125" t="s">
        <v>661</v>
      </c>
      <c r="AQ24" s="253"/>
      <c r="AR24" s="253"/>
      <c r="AS24" s="253"/>
    </row>
    <row r="25" spans="1:45" ht="111" customHeight="1" x14ac:dyDescent="0.2">
      <c r="A25" s="251"/>
      <c r="B25" s="253"/>
      <c r="C25" s="253"/>
      <c r="D25" s="253"/>
      <c r="E25" s="253"/>
      <c r="F25" s="253"/>
      <c r="G25" s="253"/>
      <c r="H25" s="253"/>
      <c r="I25" s="253"/>
      <c r="J25" s="253"/>
      <c r="K25" s="253"/>
      <c r="L25" s="253"/>
      <c r="M25" s="253"/>
      <c r="N25" s="253"/>
      <c r="O25" s="275"/>
      <c r="P25" s="276"/>
      <c r="Q25" s="277"/>
      <c r="R25" s="274"/>
      <c r="S25" s="277">
        <f t="shared" si="16"/>
        <v>0</v>
      </c>
      <c r="T25" s="276"/>
      <c r="U25" s="277"/>
      <c r="V25" s="280"/>
      <c r="W25" s="146">
        <v>4</v>
      </c>
      <c r="X25" s="115" t="s">
        <v>662</v>
      </c>
      <c r="Y25" s="117" t="str">
        <f t="shared" ref="Y25:Y33" si="24">IF(OR(Z25="Preventivo",Z25="Detectivo"),"Probabilidad",IF(Z25="Correctivo","Impacto",""))</f>
        <v>Probabilidad</v>
      </c>
      <c r="Z25" s="118" t="s">
        <v>95</v>
      </c>
      <c r="AA25" s="118" t="s">
        <v>663</v>
      </c>
      <c r="AB25" s="119" t="str">
        <f t="shared" si="17"/>
        <v>50%</v>
      </c>
      <c r="AC25" s="118" t="s">
        <v>109</v>
      </c>
      <c r="AD25" s="118" t="s">
        <v>98</v>
      </c>
      <c r="AE25" s="118" t="s">
        <v>99</v>
      </c>
      <c r="AF25" s="120">
        <f t="shared" ref="AF25:AF27" si="25">IFERROR(IF(AND(Y24="Probabilidad",Y25="Probabilidad"),(AH24-(+AH24*AB25)),IF(AND(Y24="Impacto",Y25="Probabilidad"),(AH23-(+AH23*AB25)),IF(Y25="Impacto",AH24,""))),"")</f>
        <v>8.4000000000000005E-2</v>
      </c>
      <c r="AG25" s="121" t="str">
        <f t="shared" si="18"/>
        <v>Muy Baja</v>
      </c>
      <c r="AH25" s="119">
        <f t="shared" si="19"/>
        <v>8.4000000000000005E-2</v>
      </c>
      <c r="AI25" s="121" t="str">
        <f t="shared" si="20"/>
        <v/>
      </c>
      <c r="AJ25" s="119" t="str">
        <f t="shared" si="23"/>
        <v/>
      </c>
      <c r="AK25" s="122" t="str">
        <f>IFERROR(IF(OR(AND(AG25="Muy Baja",AI25="Leve"),AND(AG25="Muy Baja",AI25="Menor"),AND(AG25="Baja",AI25="Leve")),"Bajo",IF(OR(AND(AG25="Muy baja",AI25="Moderado"),AND(AG25="Baja",AI25="Menor"),AND(AG25="Baja",AI25="Moderado"),AND(AG25="Media",AI25="Leve"),AND(AG25="Media",AI25="Menor"),AND(AG25="Media",AI25="Moderado"),AND(AG25="Alta",AI25="Leve"),AND(AG25="Alta",AI25="Menor")),"Moderado",IF(OR(AND(AG25="Muy Baja",AI25="Mayor"),AND(AG25="Baja",AI25="Mayor"),AND(AG25="Media",AI25="Mayor"),AND(AG25="Alta",AI25="Moderado"),AND(AG25="Alta",AI25="Mayor"),AND(AG25="Muy Alta",AI25="Leve"),AND(AG25="Muy Alta",AI25="Menor"),AND(AG25="Muy Alta",AI25="Moderado"),AND(AG25="Muy Alta",AI25="Mayor")),"Alto",IF(OR(AND(AG25="Muy Baja",AI25="Catastrófico"),AND(AG25="Baja",AI25="Catastrófico"),AND(AG25="Media",AI25="Catastrófico"),AND(AG25="Alta",AI25="Catastrófico"),AND(AG25="Muy Alta",AI25="Catastrófico")),"Extremo","")))),"")</f>
        <v/>
      </c>
      <c r="AL25" s="123" t="s">
        <v>110</v>
      </c>
      <c r="AM25" s="114" t="s">
        <v>664</v>
      </c>
      <c r="AN25" s="124" t="s">
        <v>665</v>
      </c>
      <c r="AO25" s="114" t="s">
        <v>666</v>
      </c>
      <c r="AP25" s="125" t="s">
        <v>140</v>
      </c>
      <c r="AQ25" s="253"/>
      <c r="AR25" s="253"/>
      <c r="AS25" s="253"/>
    </row>
    <row r="26" spans="1:45" ht="37.5" customHeight="1" x14ac:dyDescent="0.2">
      <c r="A26" s="251"/>
      <c r="B26" s="253"/>
      <c r="C26" s="253"/>
      <c r="D26" s="253"/>
      <c r="E26" s="253"/>
      <c r="F26" s="253"/>
      <c r="G26" s="253"/>
      <c r="H26" s="253"/>
      <c r="I26" s="253"/>
      <c r="J26" s="253"/>
      <c r="K26" s="253"/>
      <c r="L26" s="253"/>
      <c r="M26" s="253"/>
      <c r="N26" s="253"/>
      <c r="O26" s="275"/>
      <c r="P26" s="276"/>
      <c r="Q26" s="277"/>
      <c r="R26" s="274"/>
      <c r="S26" s="277">
        <f t="shared" si="16"/>
        <v>0</v>
      </c>
      <c r="T26" s="276"/>
      <c r="U26" s="277"/>
      <c r="V26" s="280"/>
      <c r="W26" s="146">
        <v>5</v>
      </c>
      <c r="X26" s="115"/>
      <c r="Y26" s="117" t="str">
        <f t="shared" si="24"/>
        <v/>
      </c>
      <c r="Z26" s="118"/>
      <c r="AA26" s="118"/>
      <c r="AB26" s="119" t="str">
        <f t="shared" si="17"/>
        <v/>
      </c>
      <c r="AC26" s="118"/>
      <c r="AD26" s="118"/>
      <c r="AE26" s="118"/>
      <c r="AF26" s="120" t="str">
        <f t="shared" si="25"/>
        <v/>
      </c>
      <c r="AG26" s="121" t="str">
        <f t="shared" si="18"/>
        <v/>
      </c>
      <c r="AH26" s="119" t="str">
        <f t="shared" si="19"/>
        <v/>
      </c>
      <c r="AI26" s="121" t="str">
        <f t="shared" si="20"/>
        <v/>
      </c>
      <c r="AJ26" s="119" t="str">
        <f t="shared" si="23"/>
        <v/>
      </c>
      <c r="AK26" s="122" t="str">
        <f t="shared" ref="AK26:AK27" si="26">IFERROR(IF(OR(AND(AG26="Muy Baja",AI26="Leve"),AND(AG26="Muy Baja",AI26="Menor"),AND(AG26="Baja",AI26="Leve")),"Bajo",IF(OR(AND(AG26="Muy baja",AI26="Moderado"),AND(AG26="Baja",AI26="Menor"),AND(AG26="Baja",AI26="Moderado"),AND(AG26="Media",AI26="Leve"),AND(AG26="Media",AI26="Menor"),AND(AG26="Media",AI26="Moderado"),AND(AG26="Alta",AI26="Leve"),AND(AG26="Alta",AI26="Menor")),"Moderado",IF(OR(AND(AG26="Muy Baja",AI26="Mayor"),AND(AG26="Baja",AI26="Mayor"),AND(AG26="Media",AI26="Mayor"),AND(AG26="Alta",AI26="Moderado"),AND(AG26="Alta",AI26="Mayor"),AND(AG26="Muy Alta",AI26="Leve"),AND(AG26="Muy Alta",AI26="Menor"),AND(AG26="Muy Alta",AI26="Moderado"),AND(AG26="Muy Alta",AI26="Mayor")),"Alto",IF(OR(AND(AG26="Muy Baja",AI26="Catastrófico"),AND(AG26="Baja",AI26="Catastrófico"),AND(AG26="Media",AI26="Catastrófico"),AND(AG26="Alta",AI26="Catastrófico"),AND(AG26="Muy Alta",AI26="Catastrófico")),"Extremo","")))),"")</f>
        <v/>
      </c>
      <c r="AL26" s="123"/>
      <c r="AM26" s="114"/>
      <c r="AN26" s="124"/>
      <c r="AO26" s="124"/>
      <c r="AP26" s="125"/>
      <c r="AQ26" s="253"/>
      <c r="AR26" s="253"/>
      <c r="AS26" s="253"/>
    </row>
    <row r="27" spans="1:45" ht="37.5" customHeight="1" x14ac:dyDescent="0.2">
      <c r="A27" s="251"/>
      <c r="B27" s="253"/>
      <c r="C27" s="253"/>
      <c r="D27" s="253"/>
      <c r="E27" s="253"/>
      <c r="F27" s="253"/>
      <c r="G27" s="253"/>
      <c r="H27" s="253"/>
      <c r="I27" s="253"/>
      <c r="J27" s="253"/>
      <c r="K27" s="253"/>
      <c r="L27" s="253"/>
      <c r="M27" s="253"/>
      <c r="N27" s="253"/>
      <c r="O27" s="275"/>
      <c r="P27" s="276"/>
      <c r="Q27" s="277"/>
      <c r="R27" s="274"/>
      <c r="S27" s="277">
        <f t="shared" si="16"/>
        <v>0</v>
      </c>
      <c r="T27" s="276"/>
      <c r="U27" s="277"/>
      <c r="V27" s="280"/>
      <c r="W27" s="146">
        <v>6</v>
      </c>
      <c r="X27" s="115"/>
      <c r="Y27" s="117" t="str">
        <f t="shared" si="24"/>
        <v/>
      </c>
      <c r="Z27" s="118"/>
      <c r="AA27" s="118"/>
      <c r="AB27" s="119" t="str">
        <f t="shared" si="17"/>
        <v/>
      </c>
      <c r="AC27" s="118"/>
      <c r="AD27" s="118"/>
      <c r="AE27" s="118"/>
      <c r="AF27" s="120" t="str">
        <f t="shared" si="25"/>
        <v/>
      </c>
      <c r="AG27" s="121" t="str">
        <f t="shared" si="18"/>
        <v/>
      </c>
      <c r="AH27" s="119" t="str">
        <f t="shared" si="19"/>
        <v/>
      </c>
      <c r="AI27" s="121" t="str">
        <f t="shared" si="20"/>
        <v/>
      </c>
      <c r="AJ27" s="119" t="str">
        <f t="shared" si="23"/>
        <v/>
      </c>
      <c r="AK27" s="122" t="str">
        <f t="shared" si="26"/>
        <v/>
      </c>
      <c r="AL27" s="123"/>
      <c r="AM27" s="114"/>
      <c r="AN27" s="124"/>
      <c r="AO27" s="124"/>
      <c r="AP27" s="125"/>
      <c r="AQ27" s="253"/>
      <c r="AR27" s="253"/>
      <c r="AS27" s="253"/>
    </row>
    <row r="28" spans="1:45" ht="89.45" customHeight="1" x14ac:dyDescent="0.2">
      <c r="A28" s="251">
        <v>4</v>
      </c>
      <c r="B28" s="253" t="s">
        <v>667</v>
      </c>
      <c r="C28" s="253" t="s">
        <v>85</v>
      </c>
      <c r="D28" s="253" t="s">
        <v>668</v>
      </c>
      <c r="E28" s="253" t="s">
        <v>669</v>
      </c>
      <c r="F28" s="253" t="s">
        <v>670</v>
      </c>
      <c r="G28" s="253" t="s">
        <v>621</v>
      </c>
      <c r="H28" s="253" t="s">
        <v>671</v>
      </c>
      <c r="I28" s="253" t="s">
        <v>672</v>
      </c>
      <c r="J28" s="253" t="s">
        <v>673</v>
      </c>
      <c r="K28" s="253" t="s">
        <v>674</v>
      </c>
      <c r="L28" s="253" t="s">
        <v>675</v>
      </c>
      <c r="M28" s="253" t="s">
        <v>91</v>
      </c>
      <c r="N28" s="253"/>
      <c r="O28" s="275">
        <v>500</v>
      </c>
      <c r="P28" s="276" t="str">
        <f>IF(O28&lt;=0,"",IF(O28&lt;=2,"Muy Baja",IF(O28&lt;=24,"Baja",IF(O28&lt;=500,"Media",IF(O28&lt;=5000,"Alta","Muy Alta")))))</f>
        <v>Media</v>
      </c>
      <c r="Q28" s="277">
        <f>IF(P28="","",IF(P28="Muy Baja",0.2,IF(P28="Baja",0.4,IF(P28="Media",0.6,IF(P28="Alta",0.8,IF(P28="Muy Alta",1,))))))</f>
        <v>0.6</v>
      </c>
      <c r="R28" s="274" t="s">
        <v>93</v>
      </c>
      <c r="S28" s="277" t="str">
        <f>IF(NOT(ISERROR(MATCH(R28,'[11]Tabla Impacto'!$B$222:$B$224,0))),'[11]Tabla Impacto'!$F$224&amp;"Por favor no seleccionar los criterios de impacto(Afectación Económica o presupuestal y Pérdida Reputacional)",R28)</f>
        <v xml:space="preserve">     El riesgo afecta la imagen de la entidad con algunos usuarios de relevancia frente al logro de los objetivos</v>
      </c>
      <c r="T28" s="276" t="str">
        <f>IF(OR(S28='[11]Tabla Impacto'!$C$12,S28='[11]Tabla Impacto'!$D$12),"Leve",IF(OR(S28='[11]Tabla Impacto'!$C$13,S28='[11]Tabla Impacto'!$D$13),"Menor",IF(OR(S28='[11]Tabla Impacto'!$C$14,S28='[11]Tabla Impacto'!$D$14),"Moderado",IF(OR(S28='[11]Tabla Impacto'!$C$15,S28='[11]Tabla Impacto'!$D$15),"Mayor",IF(OR(S28='[11]Tabla Impacto'!$C$16,S28='[11]Tabla Impacto'!$D$16),"Catastrófico","")))))</f>
        <v>Moderado</v>
      </c>
      <c r="U28" s="277">
        <f>IF(T28="","",IF(T28="Leve",0.2,IF(T28="Menor",0.4,IF(T28="Moderado",0.6,IF(T28="Mayor",0.8,IF(T28="Catastrófico",1,))))))</f>
        <v>0.6</v>
      </c>
      <c r="V28" s="280" t="str">
        <f>IF(OR(AND(P28="Muy Baja",T28="Leve"),AND(P28="Muy Baja",T28="Menor"),AND(P28="Baja",T28="Leve")),"Bajo",IF(OR(AND(P28="Muy baja",T28="Moderado"),AND(P28="Baja",T28="Menor"),AND(P28="Baja",T28="Moderado"),AND(P28="Media",T28="Leve"),AND(P28="Media",T28="Menor"),AND(P28="Media",T28="Moderado"),AND(P28="Alta",T28="Leve"),AND(P28="Alta",T28="Menor")),"Moderado",IF(OR(AND(P28="Muy Baja",T28="Mayor"),AND(P28="Baja",T28="Mayor"),AND(P28="Media",T28="Mayor"),AND(P28="Alta",T28="Moderado"),AND(P28="Alta",T28="Mayor"),AND(P28="Muy Alta",T28="Leve"),AND(P28="Muy Alta",T28="Menor"),AND(P28="Muy Alta",T28="Moderado"),AND(P28="Muy Alta",T28="Mayor")),"Alto",IF(OR(AND(P28="Muy Baja",T28="Catastrófico"),AND(P28="Baja",T28="Catastrófico"),AND(P28="Media",T28="Catastrófico"),AND(P28="Alta",T28="Catastrófico"),AND(P28="Muy Alta",T28="Catastrófico")),"Extremo",""))))</f>
        <v>Moderado</v>
      </c>
      <c r="W28" s="146">
        <v>1</v>
      </c>
      <c r="X28" s="115" t="s">
        <v>676</v>
      </c>
      <c r="Y28" s="117" t="str">
        <f t="shared" si="24"/>
        <v>Probabilidad</v>
      </c>
      <c r="Z28" s="118" t="s">
        <v>95</v>
      </c>
      <c r="AA28" s="118" t="s">
        <v>96</v>
      </c>
      <c r="AB28" s="119" t="str">
        <f>IF(AND(Z28="Preventivo",AA28="Automático"),"50%",IF(AND(Z28="Preventivo",AA28="Manual"),"40%",IF(AND(Z28="Detectivo",AA28="Automático"),"40%",IF(AND(Z28="Detectivo",AA28="Manual"),"30%",IF(AND(Z28="Correctivo",AA28="Automático"),"35%",IF(AND(Z28="Correctivo",AA28="Manual"),"25%",""))))))</f>
        <v>40%</v>
      </c>
      <c r="AC28" s="118" t="s">
        <v>109</v>
      </c>
      <c r="AD28" s="118" t="s">
        <v>98</v>
      </c>
      <c r="AE28" s="118" t="s">
        <v>99</v>
      </c>
      <c r="AF28" s="200">
        <f>IFERROR(IF(Y28="Probabilidad",(Q28-(+Q28*AB28)),IF(Y28="Impacto",Q28,"")),"")</f>
        <v>0.36</v>
      </c>
      <c r="AG28" s="121" t="str">
        <f>IFERROR(IF(AF28="","",IF(AF28&lt;=0.2,"Muy Baja",IF(AF28&lt;=0.4,"Baja",IF(AF28&lt;=0.6,"Media",IF(AF28&lt;=0.8,"Alta","Muy Alta"))))),"")</f>
        <v>Baja</v>
      </c>
      <c r="AH28" s="119">
        <f>+AF28</f>
        <v>0.36</v>
      </c>
      <c r="AI28" s="121" t="str">
        <f>IFERROR(IF(AJ28="","",IF(AJ28&lt;=0.2,"Leve",IF(AJ28&lt;=0.4,"Menor",IF(AJ28&lt;=0.6,"Moderado",IF(AJ28&lt;=0.8,"Mayor","Catastrófico"))))),"")</f>
        <v>Moderado</v>
      </c>
      <c r="AJ28" s="119">
        <f>IFERROR(IF(Y28="Impacto",(U28-(+U28*AB28)),IF(Y28="Probabilidad",U28,"")),"")</f>
        <v>0.6</v>
      </c>
      <c r="AK28" s="122" t="str">
        <f>IFERROR(IF(OR(AND(AG28="Muy Baja",AI28="Leve"),AND(AG28="Muy Baja",AI28="Menor"),AND(AG28="Baja",AI28="Leve")),"Bajo",IF(OR(AND(AG28="Muy baja",AI28="Moderado"),AND(AG28="Baja",AI28="Menor"),AND(AG28="Baja",AI28="Moderado"),AND(AG28="Media",AI28="Leve"),AND(AG28="Media",AI28="Menor"),AND(AG28="Media",AI28="Moderado"),AND(AG28="Alta",AI28="Leve"),AND(AG28="Alta",AI28="Menor")),"Moderado",IF(OR(AND(AG28="Muy Baja",AI28="Mayor"),AND(AG28="Baja",AI28="Mayor"),AND(AG28="Media",AI28="Mayor"),AND(AG28="Alta",AI28="Moderado"),AND(AG28="Alta",AI28="Mayor"),AND(AG28="Muy Alta",AI28="Leve"),AND(AG28="Muy Alta",AI28="Menor"),AND(AG28="Muy Alta",AI28="Moderado"),AND(AG28="Muy Alta",AI28="Mayor")),"Alto",IF(OR(AND(AG28="Muy Baja",AI28="Catastrófico"),AND(AG28="Baja",AI28="Catastrófico"),AND(AG28="Media",AI28="Catastrófico"),AND(AG28="Alta",AI28="Catastrófico"),AND(AG28="Muy Alta",AI28="Catastrófico")),"Extremo","")))),"")</f>
        <v>Moderado</v>
      </c>
      <c r="AL28" s="123" t="s">
        <v>110</v>
      </c>
      <c r="AM28" s="114" t="s">
        <v>677</v>
      </c>
      <c r="AN28" s="114" t="s">
        <v>678</v>
      </c>
      <c r="AO28" s="114" t="s">
        <v>679</v>
      </c>
      <c r="AP28" s="125" t="s">
        <v>661</v>
      </c>
      <c r="AQ28" s="246" t="s">
        <v>680</v>
      </c>
      <c r="AR28" s="246" t="s">
        <v>679</v>
      </c>
      <c r="AS28" s="246" t="s">
        <v>678</v>
      </c>
    </row>
    <row r="29" spans="1:45" ht="85.15" customHeight="1" x14ac:dyDescent="0.2">
      <c r="A29" s="251"/>
      <c r="B29" s="253"/>
      <c r="C29" s="253"/>
      <c r="D29" s="253"/>
      <c r="E29" s="253"/>
      <c r="F29" s="253"/>
      <c r="G29" s="253"/>
      <c r="H29" s="253"/>
      <c r="I29" s="253"/>
      <c r="J29" s="253"/>
      <c r="K29" s="253"/>
      <c r="L29" s="253"/>
      <c r="M29" s="253"/>
      <c r="N29" s="253"/>
      <c r="O29" s="275"/>
      <c r="P29" s="276"/>
      <c r="Q29" s="277"/>
      <c r="R29" s="274"/>
      <c r="S29" s="277">
        <f>IF(NOT(ISERROR(MATCH(R29,_xlfn.ANCHORARRAY(H40),0))),Q42&amp;"Por favor no seleccionar los criterios de impacto",R29)</f>
        <v>0</v>
      </c>
      <c r="T29" s="276"/>
      <c r="U29" s="277"/>
      <c r="V29" s="280"/>
      <c r="W29" s="146">
        <v>2</v>
      </c>
      <c r="X29" s="115" t="s">
        <v>681</v>
      </c>
      <c r="Y29" s="117" t="str">
        <f t="shared" si="24"/>
        <v>Probabilidad</v>
      </c>
      <c r="Z29" s="118" t="s">
        <v>108</v>
      </c>
      <c r="AA29" s="118" t="s">
        <v>96</v>
      </c>
      <c r="AB29" s="119" t="str">
        <f t="shared" ref="AB29:AB33" si="27">IF(AND(Z29="Preventivo",AA29="Automático"),"50%",IF(AND(Z29="Preventivo",AA29="Manual"),"40%",IF(AND(Z29="Detectivo",AA29="Automático"),"40%",IF(AND(Z29="Detectivo",AA29="Manual"),"30%",IF(AND(Z29="Correctivo",AA29="Automático"),"35%",IF(AND(Z29="Correctivo",AA29="Manual"),"25%",""))))))</f>
        <v>30%</v>
      </c>
      <c r="AC29" s="118" t="s">
        <v>109</v>
      </c>
      <c r="AD29" s="118" t="s">
        <v>366</v>
      </c>
      <c r="AE29" s="118" t="s">
        <v>99</v>
      </c>
      <c r="AF29" s="200">
        <f>IFERROR(IF(AND(Y28="Probabilidad",Y29="Probabilidad"),(AH28-(+AH28*AB29)),IF(Y29="Probabilidad",(Q28-(+Q28*AB29)),IF(Y29="Impacto",AH28,""))),"")</f>
        <v>0.252</v>
      </c>
      <c r="AG29" s="121" t="str">
        <f t="shared" ref="AG29:AG69" si="28">IFERROR(IF(AF29="","",IF(AF29&lt;=0.2,"Muy Baja",IF(AF29&lt;=0.4,"Baja",IF(AF29&lt;=0.6,"Media",IF(AF29&lt;=0.8,"Alta","Muy Alta"))))),"")</f>
        <v>Baja</v>
      </c>
      <c r="AH29" s="119">
        <f t="shared" ref="AH29:AH33" si="29">+AF29</f>
        <v>0.252</v>
      </c>
      <c r="AI29" s="121" t="str">
        <f t="shared" ref="AI29:AI69" si="30">IFERROR(IF(AJ29="","",IF(AJ29&lt;=0.2,"Leve",IF(AJ29&lt;=0.4,"Menor",IF(AJ29&lt;=0.6,"Moderado",IF(AJ29&lt;=0.8,"Mayor","Catastrófico"))))),"")</f>
        <v>Moderado</v>
      </c>
      <c r="AJ29" s="119">
        <f>IFERROR(IF(AND(Y28="Impacto",Y29="Impacto"),(AJ28-(+AJ28*AB29)),IF(Y29="Impacto",($R$13-(+$R$13*AB29)),IF(Y29="Probabilidad",AJ28,""))),"")</f>
        <v>0.6</v>
      </c>
      <c r="AK29" s="122" t="str">
        <f t="shared" ref="AK29:AK33" si="31">IFERROR(IF(OR(AND(AG29="Muy Baja",AI29="Leve"),AND(AG29="Muy Baja",AI29="Menor"),AND(AG29="Baja",AI29="Leve")),"Bajo",IF(OR(AND(AG29="Muy baja",AI29="Moderado"),AND(AG29="Baja",AI29="Menor"),AND(AG29="Baja",AI29="Moderado"),AND(AG29="Media",AI29="Leve"),AND(AG29="Media",AI29="Menor"),AND(AG29="Media",AI29="Moderado"),AND(AG29="Alta",AI29="Leve"),AND(AG29="Alta",AI29="Menor")),"Moderado",IF(OR(AND(AG29="Muy Baja",AI29="Mayor"),AND(AG29="Baja",AI29="Mayor"),AND(AG29="Media",AI29="Mayor"),AND(AG29="Alta",AI29="Moderado"),AND(AG29="Alta",AI29="Mayor"),AND(AG29="Muy Alta",AI29="Leve"),AND(AG29="Muy Alta",AI29="Menor"),AND(AG29="Muy Alta",AI29="Moderado"),AND(AG29="Muy Alta",AI29="Mayor")),"Alto",IF(OR(AND(AG29="Muy Baja",AI29="Catastrófico"),AND(AG29="Baja",AI29="Catastrófico"),AND(AG29="Media",AI29="Catastrófico"),AND(AG29="Alta",AI29="Catastrófico"),AND(AG29="Muy Alta",AI29="Catastrófico")),"Extremo","")))),"")</f>
        <v>Moderado</v>
      </c>
      <c r="AL29" s="123" t="s">
        <v>110</v>
      </c>
      <c r="AM29" s="114" t="s">
        <v>682</v>
      </c>
      <c r="AN29" s="114" t="s">
        <v>678</v>
      </c>
      <c r="AO29" s="114" t="s">
        <v>679</v>
      </c>
      <c r="AP29" s="125" t="s">
        <v>661</v>
      </c>
      <c r="AQ29" s="247"/>
      <c r="AR29" s="247"/>
      <c r="AS29" s="247"/>
    </row>
    <row r="30" spans="1:45" ht="37.5" customHeight="1" x14ac:dyDescent="0.2">
      <c r="A30" s="251"/>
      <c r="B30" s="253"/>
      <c r="C30" s="253"/>
      <c r="D30" s="253"/>
      <c r="E30" s="253"/>
      <c r="F30" s="253"/>
      <c r="G30" s="253"/>
      <c r="H30" s="253"/>
      <c r="I30" s="253"/>
      <c r="J30" s="253"/>
      <c r="K30" s="253"/>
      <c r="L30" s="253"/>
      <c r="M30" s="253"/>
      <c r="N30" s="253"/>
      <c r="O30" s="275"/>
      <c r="P30" s="276"/>
      <c r="Q30" s="277"/>
      <c r="R30" s="274"/>
      <c r="S30" s="277">
        <f>IF(NOT(ISERROR(MATCH(R30,_xlfn.ANCHORARRAY(H41),0))),Q43&amp;"Por favor no seleccionar los criterios de impacto",R30)</f>
        <v>0</v>
      </c>
      <c r="T30" s="276"/>
      <c r="U30" s="277"/>
      <c r="V30" s="280"/>
      <c r="W30" s="146">
        <v>3</v>
      </c>
      <c r="X30" s="116"/>
      <c r="Y30" s="117" t="str">
        <f t="shared" si="24"/>
        <v/>
      </c>
      <c r="Z30" s="118"/>
      <c r="AA30" s="118"/>
      <c r="AB30" s="119" t="str">
        <f t="shared" si="27"/>
        <v/>
      </c>
      <c r="AC30" s="118"/>
      <c r="AD30" s="118"/>
      <c r="AE30" s="118"/>
      <c r="AF30" s="120" t="str">
        <f>IFERROR(IF(AND(Y29="Probabilidad",Y30="Probabilidad"),(AH29-(+AH29*AB30)),IF(AND(Y29="Impacto",Y30="Probabilidad"),(AH28-(+AH28*AB30)),IF(Y30="Impacto",AH29,""))),"")</f>
        <v/>
      </c>
      <c r="AG30" s="121" t="str">
        <f t="shared" si="28"/>
        <v/>
      </c>
      <c r="AH30" s="119" t="str">
        <f t="shared" si="29"/>
        <v/>
      </c>
      <c r="AI30" s="121" t="str">
        <f t="shared" si="30"/>
        <v/>
      </c>
      <c r="AJ30" s="119" t="str">
        <f>IFERROR(IF(AND(Y29="Impacto",Y30="Impacto"),(AJ29-(+AJ29*AB30)),IF(AND(Y29="Probabilidad",Y30="Impacto"),(AJ28-(+AJ28*AB30)),IF(Y30="Probabilidad",AJ29,""))),"")</f>
        <v/>
      </c>
      <c r="AK30" s="122" t="str">
        <f t="shared" si="31"/>
        <v/>
      </c>
      <c r="AL30" s="123"/>
      <c r="AM30" s="114"/>
      <c r="AN30" s="124"/>
      <c r="AO30" s="124"/>
      <c r="AP30" s="125"/>
      <c r="AQ30" s="125"/>
      <c r="AR30" s="125"/>
      <c r="AS30" s="125"/>
    </row>
    <row r="31" spans="1:45" ht="37.5" customHeight="1" x14ac:dyDescent="0.2">
      <c r="A31" s="251"/>
      <c r="B31" s="253"/>
      <c r="C31" s="253"/>
      <c r="D31" s="253"/>
      <c r="E31" s="253"/>
      <c r="F31" s="253"/>
      <c r="G31" s="253"/>
      <c r="H31" s="253"/>
      <c r="I31" s="253"/>
      <c r="J31" s="253"/>
      <c r="K31" s="253"/>
      <c r="L31" s="253"/>
      <c r="M31" s="253"/>
      <c r="N31" s="253"/>
      <c r="O31" s="275"/>
      <c r="P31" s="276"/>
      <c r="Q31" s="277"/>
      <c r="R31" s="274"/>
      <c r="S31" s="277">
        <f>IF(NOT(ISERROR(MATCH(R31,_xlfn.ANCHORARRAY(H42),0))),Q44&amp;"Por favor no seleccionar los criterios de impacto",R31)</f>
        <v>0</v>
      </c>
      <c r="T31" s="276"/>
      <c r="U31" s="277"/>
      <c r="V31" s="280"/>
      <c r="W31" s="146">
        <v>4</v>
      </c>
      <c r="X31" s="115"/>
      <c r="Y31" s="117" t="str">
        <f t="shared" si="24"/>
        <v/>
      </c>
      <c r="Z31" s="118"/>
      <c r="AA31" s="118"/>
      <c r="AB31" s="119" t="str">
        <f t="shared" si="27"/>
        <v/>
      </c>
      <c r="AC31" s="118"/>
      <c r="AD31" s="118"/>
      <c r="AE31" s="118"/>
      <c r="AF31" s="120" t="str">
        <f t="shared" ref="AF31:AF33" si="32">IFERROR(IF(AND(Y30="Probabilidad",Y31="Probabilidad"),(AH30-(+AH30*AB31)),IF(AND(Y30="Impacto",Y31="Probabilidad"),(AH29-(+AH29*AB31)),IF(Y31="Impacto",AH30,""))),"")</f>
        <v/>
      </c>
      <c r="AG31" s="121" t="str">
        <f t="shared" si="28"/>
        <v/>
      </c>
      <c r="AH31" s="119" t="str">
        <f t="shared" si="29"/>
        <v/>
      </c>
      <c r="AI31" s="121" t="str">
        <f t="shared" si="30"/>
        <v/>
      </c>
      <c r="AJ31" s="119" t="str">
        <f t="shared" ref="AJ31:AJ33" si="33">IFERROR(IF(AND(Y30="Impacto",Y31="Impacto"),(AJ30-(+AJ30*AB31)),IF(AND(Y30="Probabilidad",Y31="Impacto"),(AJ29-(+AJ29*AB31)),IF(Y31="Probabilidad",AJ30,""))),"")</f>
        <v/>
      </c>
      <c r="AK31" s="122" t="str">
        <f>IFERROR(IF(OR(AND(AG31="Muy Baja",AI31="Leve"),AND(AG31="Muy Baja",AI31="Menor"),AND(AG31="Baja",AI31="Leve")),"Bajo",IF(OR(AND(AG31="Muy baja",AI31="Moderado"),AND(AG31="Baja",AI31="Menor"),AND(AG31="Baja",AI31="Moderado"),AND(AG31="Media",AI31="Leve"),AND(AG31="Media",AI31="Menor"),AND(AG31="Media",AI31="Moderado"),AND(AG31="Alta",AI31="Leve"),AND(AG31="Alta",AI31="Menor")),"Moderado",IF(OR(AND(AG31="Muy Baja",AI31="Mayor"),AND(AG31="Baja",AI31="Mayor"),AND(AG31="Media",AI31="Mayor"),AND(AG31="Alta",AI31="Moderado"),AND(AG31="Alta",AI31="Mayor"),AND(AG31="Muy Alta",AI31="Leve"),AND(AG31="Muy Alta",AI31="Menor"),AND(AG31="Muy Alta",AI31="Moderado"),AND(AG31="Muy Alta",AI31="Mayor")),"Alto",IF(OR(AND(AG31="Muy Baja",AI31="Catastrófico"),AND(AG31="Baja",AI31="Catastrófico"),AND(AG31="Media",AI31="Catastrófico"),AND(AG31="Alta",AI31="Catastrófico"),AND(AG31="Muy Alta",AI31="Catastrófico")),"Extremo","")))),"")</f>
        <v/>
      </c>
      <c r="AL31" s="123"/>
      <c r="AM31" s="114"/>
      <c r="AN31" s="124"/>
      <c r="AO31" s="124"/>
      <c r="AP31" s="125"/>
      <c r="AQ31" s="125"/>
      <c r="AR31" s="125"/>
      <c r="AS31" s="125"/>
    </row>
    <row r="32" spans="1:45" ht="37.5" customHeight="1" x14ac:dyDescent="0.2">
      <c r="A32" s="251"/>
      <c r="B32" s="253"/>
      <c r="C32" s="253"/>
      <c r="D32" s="253"/>
      <c r="E32" s="253"/>
      <c r="F32" s="253"/>
      <c r="G32" s="253"/>
      <c r="H32" s="253"/>
      <c r="I32" s="253"/>
      <c r="J32" s="253"/>
      <c r="K32" s="253"/>
      <c r="L32" s="253"/>
      <c r="M32" s="253"/>
      <c r="N32" s="253"/>
      <c r="O32" s="275"/>
      <c r="P32" s="276"/>
      <c r="Q32" s="277"/>
      <c r="R32" s="274"/>
      <c r="S32" s="277">
        <f>IF(NOT(ISERROR(MATCH(R32,_xlfn.ANCHORARRAY(H43),0))),Q45&amp;"Por favor no seleccionar los criterios de impacto",R32)</f>
        <v>0</v>
      </c>
      <c r="T32" s="276"/>
      <c r="U32" s="277"/>
      <c r="V32" s="280"/>
      <c r="W32" s="146">
        <v>5</v>
      </c>
      <c r="X32" s="115"/>
      <c r="Y32" s="117" t="str">
        <f t="shared" si="24"/>
        <v/>
      </c>
      <c r="Z32" s="118"/>
      <c r="AA32" s="118"/>
      <c r="AB32" s="119" t="str">
        <f t="shared" si="27"/>
        <v/>
      </c>
      <c r="AC32" s="118"/>
      <c r="AD32" s="118"/>
      <c r="AE32" s="118"/>
      <c r="AF32" s="120" t="str">
        <f t="shared" si="32"/>
        <v/>
      </c>
      <c r="AG32" s="121" t="str">
        <f t="shared" si="28"/>
        <v/>
      </c>
      <c r="AH32" s="119" t="str">
        <f t="shared" si="29"/>
        <v/>
      </c>
      <c r="AI32" s="121" t="str">
        <f t="shared" si="30"/>
        <v/>
      </c>
      <c r="AJ32" s="119" t="str">
        <f t="shared" si="33"/>
        <v/>
      </c>
      <c r="AK32" s="122" t="str">
        <f t="shared" si="31"/>
        <v/>
      </c>
      <c r="AL32" s="123"/>
      <c r="AM32" s="114"/>
      <c r="AN32" s="124"/>
      <c r="AO32" s="124"/>
      <c r="AP32" s="125"/>
      <c r="AQ32" s="125"/>
      <c r="AR32" s="125"/>
      <c r="AS32" s="125"/>
    </row>
    <row r="33" spans="1:45" ht="37.5" customHeight="1" x14ac:dyDescent="0.2">
      <c r="A33" s="251"/>
      <c r="B33" s="253"/>
      <c r="C33" s="253"/>
      <c r="D33" s="253"/>
      <c r="E33" s="253"/>
      <c r="F33" s="253"/>
      <c r="G33" s="253"/>
      <c r="H33" s="253"/>
      <c r="I33" s="253"/>
      <c r="J33" s="253"/>
      <c r="K33" s="253"/>
      <c r="L33" s="253"/>
      <c r="M33" s="253"/>
      <c r="N33" s="253"/>
      <c r="O33" s="275"/>
      <c r="P33" s="276"/>
      <c r="Q33" s="277"/>
      <c r="R33" s="274"/>
      <c r="S33" s="277">
        <f>IF(NOT(ISERROR(MATCH(R33,_xlfn.ANCHORARRAY(H44),0))),Q46&amp;"Por favor no seleccionar los criterios de impacto",R33)</f>
        <v>0</v>
      </c>
      <c r="T33" s="276"/>
      <c r="U33" s="277"/>
      <c r="V33" s="280"/>
      <c r="W33" s="146">
        <v>6</v>
      </c>
      <c r="X33" s="115"/>
      <c r="Y33" s="117" t="str">
        <f t="shared" si="24"/>
        <v/>
      </c>
      <c r="Z33" s="118"/>
      <c r="AA33" s="118"/>
      <c r="AB33" s="119" t="str">
        <f t="shared" si="27"/>
        <v/>
      </c>
      <c r="AC33" s="118"/>
      <c r="AD33" s="118"/>
      <c r="AE33" s="118"/>
      <c r="AF33" s="120" t="str">
        <f t="shared" si="32"/>
        <v/>
      </c>
      <c r="AG33" s="121" t="str">
        <f t="shared" si="28"/>
        <v/>
      </c>
      <c r="AH33" s="119" t="str">
        <f t="shared" si="29"/>
        <v/>
      </c>
      <c r="AI33" s="121" t="str">
        <f t="shared" si="30"/>
        <v/>
      </c>
      <c r="AJ33" s="119" t="str">
        <f t="shared" si="33"/>
        <v/>
      </c>
      <c r="AK33" s="122" t="str">
        <f t="shared" si="31"/>
        <v/>
      </c>
      <c r="AL33" s="123"/>
      <c r="AM33" s="114"/>
      <c r="AN33" s="124"/>
      <c r="AO33" s="124"/>
      <c r="AP33" s="125"/>
      <c r="AQ33" s="125"/>
      <c r="AR33" s="125"/>
      <c r="AS33" s="125"/>
    </row>
    <row r="34" spans="1:45" ht="127.15" customHeight="1" x14ac:dyDescent="0.2">
      <c r="A34" s="251">
        <v>5</v>
      </c>
      <c r="B34" s="253" t="s">
        <v>667</v>
      </c>
      <c r="C34" s="253" t="s">
        <v>85</v>
      </c>
      <c r="D34" s="253" t="s">
        <v>683</v>
      </c>
      <c r="E34" s="253" t="s">
        <v>684</v>
      </c>
      <c r="F34" s="253" t="s">
        <v>685</v>
      </c>
      <c r="G34" s="253" t="s">
        <v>621</v>
      </c>
      <c r="H34" s="253" t="s">
        <v>671</v>
      </c>
      <c r="I34" s="253" t="s">
        <v>672</v>
      </c>
      <c r="J34" s="253" t="s">
        <v>686</v>
      </c>
      <c r="K34" s="253" t="s">
        <v>674</v>
      </c>
      <c r="L34" s="253" t="s">
        <v>687</v>
      </c>
      <c r="M34" s="253" t="s">
        <v>91</v>
      </c>
      <c r="N34" s="253"/>
      <c r="O34" s="275">
        <v>5000</v>
      </c>
      <c r="P34" s="276" t="str">
        <f>IF(O34&lt;=0,"",IF(O34&lt;=2,"Muy Baja",IF(O34&lt;=24,"Baja",IF(O34&lt;=500,"Media",IF(O34&lt;=5000,"Alta","Muy Alta")))))</f>
        <v>Alta</v>
      </c>
      <c r="Q34" s="277">
        <f>IF(P34="","",IF(P34="Muy Baja",0.2,IF(P34="Baja",0.4,IF(P34="Media",0.6,IF(P34="Alta",0.8,IF(P34="Muy Alta",1,))))))</f>
        <v>0.8</v>
      </c>
      <c r="R34" s="274" t="s">
        <v>176</v>
      </c>
      <c r="S34" s="277" t="str">
        <f>IF(NOT(ISERROR(MATCH(R34,'[11]Tabla Impacto'!$B$222:$B$224,0))),'[11]Tabla Impacto'!$F$224&amp;"Por favor no seleccionar los criterios de impacto(Afectación Económica o presupuestal y Pérdida Reputacional)",R34)</f>
        <v xml:space="preserve">     El riesgo afecta la imagen de la entidad internamente, de conocimiento general, nivel interno, de junta directiva y accionistas y/o de proveedores</v>
      </c>
      <c r="T34" s="276" t="str">
        <f>IF(OR(S34='[11]Tabla Impacto'!$C$12,S34='[11]Tabla Impacto'!$D$12),"Leve",IF(OR(S34='[11]Tabla Impacto'!$C$13,S34='[11]Tabla Impacto'!$D$13),"Menor",IF(OR(S34='[11]Tabla Impacto'!$C$14,S34='[11]Tabla Impacto'!$D$14),"Moderado",IF(OR(S34='[11]Tabla Impacto'!$C$15,S34='[11]Tabla Impacto'!$D$15),"Mayor",IF(OR(S34='[11]Tabla Impacto'!$C$16,S34='[11]Tabla Impacto'!$D$16),"Catastrófico","")))))</f>
        <v/>
      </c>
      <c r="U34" s="277" t="str">
        <f>IF(T34="","",IF(T34="Leve",0.2,IF(T34="Menor",0.4,IF(T34="Moderado",0.6,IF(T34="Mayor",0.8,IF(T34="Catastrófico",1,))))))</f>
        <v/>
      </c>
      <c r="V34" s="280" t="str">
        <f>IF(OR(AND(P34="Muy Baja",T34="Leve"),AND(P34="Muy Baja",T34="Menor"),AND(P34="Baja",T34="Leve")),"Bajo",IF(OR(AND(P34="Muy baja",T34="Moderado"),AND(P34="Baja",T34="Menor"),AND(P34="Baja",T34="Moderado"),AND(P34="Media",T34="Leve"),AND(P34="Media",T34="Menor"),AND(P34="Media",T34="Moderado"),AND(P34="Alta",T34="Leve"),AND(P34="Alta",T34="Menor")),"Moderado",IF(OR(AND(P34="Muy Baja",T34="Mayor"),AND(P34="Baja",T34="Mayor"),AND(P34="Media",T34="Mayor"),AND(P34="Alta",T34="Moderado"),AND(P34="Alta",T34="Mayor"),AND(P34="Muy Alta",T34="Leve"),AND(P34="Muy Alta",T34="Menor"),AND(P34="Muy Alta",T34="Moderado"),AND(P34="Muy Alta",T34="Mayor")),"Alto",IF(OR(AND(P34="Muy Baja",T34="Catastrófico"),AND(P34="Baja",T34="Catastrófico"),AND(P34="Media",T34="Catastrófico"),AND(P34="Alta",T34="Catastrófico"),AND(P34="Muy Alta",T34="Catastrófico")),"Extremo",""))))</f>
        <v/>
      </c>
      <c r="W34" s="146">
        <v>1</v>
      </c>
      <c r="X34" s="127" t="s">
        <v>688</v>
      </c>
      <c r="Y34" s="117" t="str">
        <f>IF(OR(Z34="Preventivo",Z34="Detectivo"),"Probabilidad",IF(Z34="Correctivo","Impacto",""))</f>
        <v>Probabilidad</v>
      </c>
      <c r="Z34" s="118" t="s">
        <v>95</v>
      </c>
      <c r="AA34" s="118" t="s">
        <v>96</v>
      </c>
      <c r="AB34" s="119" t="str">
        <f>IF(AND(Z34="Preventivo",AA34="Automático"),"50%",IF(AND(Z34="Preventivo",AA34="Manual"),"40%",IF(AND(Z34="Detectivo",AA34="Automático"),"40%",IF(AND(Z34="Detectivo",AA34="Manual"),"30%",IF(AND(Z34="Correctivo",AA34="Automático"),"35%",IF(AND(Z34="Correctivo",AA34="Manual"),"25%",""))))))</f>
        <v>40%</v>
      </c>
      <c r="AC34" s="118" t="s">
        <v>97</v>
      </c>
      <c r="AD34" s="118" t="s">
        <v>98</v>
      </c>
      <c r="AE34" s="118" t="s">
        <v>99</v>
      </c>
      <c r="AF34" s="200">
        <f>IFERROR(IF(Y34="Probabilidad",(Q34-(+Q34*AB34)),IF(Y34="Impacto",Q34,"")),"")</f>
        <v>0.48</v>
      </c>
      <c r="AG34" s="121" t="str">
        <f>IFERROR(IF(AF34="","",IF(AF34&lt;=0.2,"Muy Baja",IF(AF34&lt;=0.4,"Baja",IF(AF34&lt;=0.6,"Media",IF(AF34&lt;=0.8,"Alta","Muy Alta"))))),"")</f>
        <v>Media</v>
      </c>
      <c r="AH34" s="119">
        <f>+AF34</f>
        <v>0.48</v>
      </c>
      <c r="AI34" s="121" t="str">
        <f>IFERROR(IF(AJ34="","",IF(AJ34&lt;=0.2,"Leve",IF(AJ34&lt;=0.4,"Menor",IF(AJ34&lt;=0.6,"Moderado",IF(AJ34&lt;=0.8,"Mayor","Catastrófico"))))),"")</f>
        <v/>
      </c>
      <c r="AJ34" s="119" t="str">
        <f>IFERROR(IF(Y34="Impacto",(U34-(+U34*AB34)),IF(Y34="Probabilidad",U34,"")),"")</f>
        <v/>
      </c>
      <c r="AK34" s="122" t="str">
        <f>IFERROR(IF(OR(AND(AG34="Muy Baja",AI34="Leve"),AND(AG34="Muy Baja",AI34="Menor"),AND(AG34="Baja",AI34="Leve")),"Bajo",IF(OR(AND(AG34="Muy baja",AI34="Moderado"),AND(AG34="Baja",AI34="Menor"),AND(AG34="Baja",AI34="Moderado"),AND(AG34="Media",AI34="Leve"),AND(AG34="Media",AI34="Menor"),AND(AG34="Media",AI34="Moderado"),AND(AG34="Alta",AI34="Leve"),AND(AG34="Alta",AI34="Menor")),"Moderado",IF(OR(AND(AG34="Muy Baja",AI34="Mayor"),AND(AG34="Baja",AI34="Mayor"),AND(AG34="Media",AI34="Mayor"),AND(AG34="Alta",AI34="Moderado"),AND(AG34="Alta",AI34="Mayor"),AND(AG34="Muy Alta",AI34="Leve"),AND(AG34="Muy Alta",AI34="Menor"),AND(AG34="Muy Alta",AI34="Moderado"),AND(AG34="Muy Alta",AI34="Mayor")),"Alto",IF(OR(AND(AG34="Muy Baja",AI34="Catastrófico"),AND(AG34="Baja",AI34="Catastrófico"),AND(AG34="Media",AI34="Catastrófico"),AND(AG34="Alta",AI34="Catastrófico"),AND(AG34="Muy Alta",AI34="Catastrófico")),"Extremo","")))),"")</f>
        <v/>
      </c>
      <c r="AL34" s="123" t="s">
        <v>110</v>
      </c>
      <c r="AM34" s="114" t="s">
        <v>689</v>
      </c>
      <c r="AN34" s="114" t="s">
        <v>660</v>
      </c>
      <c r="AO34" s="114" t="s">
        <v>679</v>
      </c>
      <c r="AP34" s="125" t="s">
        <v>204</v>
      </c>
      <c r="AQ34" s="246" t="s">
        <v>690</v>
      </c>
      <c r="AR34" s="246" t="s">
        <v>679</v>
      </c>
      <c r="AS34" s="246" t="s">
        <v>691</v>
      </c>
    </row>
    <row r="35" spans="1:45" ht="127.15" customHeight="1" x14ac:dyDescent="0.2">
      <c r="A35" s="251"/>
      <c r="B35" s="253"/>
      <c r="C35" s="253"/>
      <c r="D35" s="253"/>
      <c r="E35" s="253"/>
      <c r="F35" s="253"/>
      <c r="G35" s="253"/>
      <c r="H35" s="253"/>
      <c r="I35" s="253"/>
      <c r="J35" s="253"/>
      <c r="K35" s="253"/>
      <c r="L35" s="253"/>
      <c r="M35" s="253"/>
      <c r="N35" s="253"/>
      <c r="O35" s="275"/>
      <c r="P35" s="276"/>
      <c r="Q35" s="277"/>
      <c r="R35" s="274"/>
      <c r="S35" s="277">
        <f>IF(NOT(ISERROR(MATCH(R35,_xlfn.ANCHORARRAY(H46),0))),Q48&amp;"Por favor no seleccionar los criterios de impacto",R35)</f>
        <v>0</v>
      </c>
      <c r="T35" s="276"/>
      <c r="U35" s="277"/>
      <c r="V35" s="280"/>
      <c r="W35" s="146">
        <v>2</v>
      </c>
      <c r="X35" s="115" t="s">
        <v>692</v>
      </c>
      <c r="Y35" s="117" t="str">
        <f>IF(OR(Z35="Preventivo",Z35="Detectivo"),"Probabilidad",IF(Z35="Correctivo","Impacto",""))</f>
        <v>Probabilidad</v>
      </c>
      <c r="Z35" s="118" t="s">
        <v>108</v>
      </c>
      <c r="AA35" s="118" t="s">
        <v>96</v>
      </c>
      <c r="AB35" s="119" t="str">
        <f t="shared" ref="AB35:AB39" si="34">IF(AND(Z35="Preventivo",AA35="Automático"),"50%",IF(AND(Z35="Preventivo",AA35="Manual"),"40%",IF(AND(Z35="Detectivo",AA35="Automático"),"40%",IF(AND(Z35="Detectivo",AA35="Manual"),"30%",IF(AND(Z35="Correctivo",AA35="Automático"),"35%",IF(AND(Z35="Correctivo",AA35="Manual"),"25%",""))))))</f>
        <v>30%</v>
      </c>
      <c r="AC35" s="118" t="s">
        <v>109</v>
      </c>
      <c r="AD35" s="118" t="s">
        <v>98</v>
      </c>
      <c r="AE35" s="118" t="s">
        <v>99</v>
      </c>
      <c r="AF35" s="200">
        <f>IFERROR(IF(AND(Y34="Probabilidad",Y35="Probabilidad"),(AH34-(+AH34*AB35)),IF(Y35="Probabilidad",(Q34-(+Q34*AB35)),IF(Y35="Impacto",AH34,""))),"")</f>
        <v>0.33599999999999997</v>
      </c>
      <c r="AG35" s="121" t="str">
        <f t="shared" si="28"/>
        <v>Baja</v>
      </c>
      <c r="AH35" s="119">
        <f t="shared" ref="AH35:AH39" si="35">+AF35</f>
        <v>0.33599999999999997</v>
      </c>
      <c r="AI35" s="121" t="str">
        <f t="shared" si="30"/>
        <v>Moderado</v>
      </c>
      <c r="AJ35" s="119">
        <f>IFERROR(IF(AND(Y34="Impacto",Y35="Impacto"),(AJ28-(+AJ28*AB35)),IF(Y35="Impacto",($R$19-(+$R$19*AB35)),IF(Y35="Probabilidad",AJ28,""))),"")</f>
        <v>0.6</v>
      </c>
      <c r="AK35" s="122" t="str">
        <f t="shared" ref="AK35:AK36" si="36">IFERROR(IF(OR(AND(AG35="Muy Baja",AI35="Leve"),AND(AG35="Muy Baja",AI35="Menor"),AND(AG35="Baja",AI35="Leve")),"Bajo",IF(OR(AND(AG35="Muy baja",AI35="Moderado"),AND(AG35="Baja",AI35="Menor"),AND(AG35="Baja",AI35="Moderado"),AND(AG35="Media",AI35="Leve"),AND(AG35="Media",AI35="Menor"),AND(AG35="Media",AI35="Moderado"),AND(AG35="Alta",AI35="Leve"),AND(AG35="Alta",AI35="Menor")),"Moderado",IF(OR(AND(AG35="Muy Baja",AI35="Mayor"),AND(AG35="Baja",AI35="Mayor"),AND(AG35="Media",AI35="Mayor"),AND(AG35="Alta",AI35="Moderado"),AND(AG35="Alta",AI35="Mayor"),AND(AG35="Muy Alta",AI35="Leve"),AND(AG35="Muy Alta",AI35="Menor"),AND(AG35="Muy Alta",AI35="Moderado"),AND(AG35="Muy Alta",AI35="Mayor")),"Alto",IF(OR(AND(AG35="Muy Baja",AI35="Catastrófico"),AND(AG35="Baja",AI35="Catastrófico"),AND(AG35="Media",AI35="Catastrófico"),AND(AG35="Alta",AI35="Catastrófico"),AND(AG35="Muy Alta",AI35="Catastrófico")),"Extremo","")))),"")</f>
        <v>Moderado</v>
      </c>
      <c r="AL35" s="123" t="s">
        <v>110</v>
      </c>
      <c r="AM35" s="114" t="s">
        <v>693</v>
      </c>
      <c r="AN35" s="114" t="s">
        <v>660</v>
      </c>
      <c r="AO35" s="114" t="s">
        <v>679</v>
      </c>
      <c r="AP35" s="125" t="s">
        <v>204</v>
      </c>
      <c r="AQ35" s="250"/>
      <c r="AR35" s="250"/>
      <c r="AS35" s="250"/>
    </row>
    <row r="36" spans="1:45" ht="127.15" customHeight="1" x14ac:dyDescent="0.2">
      <c r="A36" s="251"/>
      <c r="B36" s="253"/>
      <c r="C36" s="253"/>
      <c r="D36" s="253"/>
      <c r="E36" s="253"/>
      <c r="F36" s="253"/>
      <c r="G36" s="253"/>
      <c r="H36" s="253"/>
      <c r="I36" s="253"/>
      <c r="J36" s="253"/>
      <c r="K36" s="253"/>
      <c r="L36" s="253"/>
      <c r="M36" s="253"/>
      <c r="N36" s="253"/>
      <c r="O36" s="275"/>
      <c r="P36" s="276"/>
      <c r="Q36" s="277"/>
      <c r="R36" s="274"/>
      <c r="S36" s="277">
        <f>IF(NOT(ISERROR(MATCH(R36,_xlfn.ANCHORARRAY(H47),0))),Q49&amp;"Por favor no seleccionar los criterios de impacto",R36)</f>
        <v>0</v>
      </c>
      <c r="T36" s="276"/>
      <c r="U36" s="277"/>
      <c r="V36" s="280"/>
      <c r="W36" s="146">
        <v>3</v>
      </c>
      <c r="X36" s="116" t="s">
        <v>694</v>
      </c>
      <c r="Y36" s="117" t="str">
        <f>IF(OR(Z36="Preventivo",Z36="Detectivo"),"Probabilidad",IF(Z36="Correctivo","Impacto",""))</f>
        <v>Probabilidad</v>
      </c>
      <c r="Z36" s="118" t="s">
        <v>108</v>
      </c>
      <c r="AA36" s="118" t="s">
        <v>96</v>
      </c>
      <c r="AB36" s="119" t="str">
        <f t="shared" si="34"/>
        <v>30%</v>
      </c>
      <c r="AC36" s="118" t="s">
        <v>109</v>
      </c>
      <c r="AD36" s="118" t="s">
        <v>98</v>
      </c>
      <c r="AE36" s="118" t="s">
        <v>99</v>
      </c>
      <c r="AF36" s="200">
        <f>IFERROR(IF(AND(Y35="Probabilidad",Y36="Probabilidad"),(AH35-(+AH35*AB36)),IF(AND(Y35="Impacto",Y36="Probabilidad"),(AH34-(+AH34*AB36)),IF(Y36="Impacto",AH35,""))),"")</f>
        <v>0.23519999999999996</v>
      </c>
      <c r="AG36" s="121" t="str">
        <f t="shared" si="28"/>
        <v>Baja</v>
      </c>
      <c r="AH36" s="119">
        <f t="shared" si="35"/>
        <v>0.23519999999999996</v>
      </c>
      <c r="AI36" s="121" t="str">
        <f t="shared" si="30"/>
        <v>Moderado</v>
      </c>
      <c r="AJ36" s="119">
        <f>IFERROR(IF(AND(Y35="Impacto",Y36="Impacto"),(AJ35-(+AJ35*AB36)),IF(AND(Y35="Probabilidad",Y36="Impacto"),(AJ34-(+AJ34*AB36)),IF(Y36="Probabilidad",AJ35,""))),"")</f>
        <v>0.6</v>
      </c>
      <c r="AK36" s="122" t="str">
        <f t="shared" si="36"/>
        <v>Moderado</v>
      </c>
      <c r="AL36" s="123" t="s">
        <v>110</v>
      </c>
      <c r="AM36" s="114" t="s">
        <v>695</v>
      </c>
      <c r="AN36" s="114" t="s">
        <v>660</v>
      </c>
      <c r="AO36" s="114" t="s">
        <v>679</v>
      </c>
      <c r="AP36" s="125" t="s">
        <v>204</v>
      </c>
      <c r="AQ36" s="247"/>
      <c r="AR36" s="247"/>
      <c r="AS36" s="247"/>
    </row>
    <row r="37" spans="1:45" ht="37.5" customHeight="1" x14ac:dyDescent="0.2">
      <c r="A37" s="251"/>
      <c r="B37" s="253"/>
      <c r="C37" s="253"/>
      <c r="D37" s="253"/>
      <c r="E37" s="253"/>
      <c r="F37" s="253"/>
      <c r="G37" s="253"/>
      <c r="H37" s="253"/>
      <c r="I37" s="253"/>
      <c r="J37" s="253"/>
      <c r="K37" s="253"/>
      <c r="L37" s="253"/>
      <c r="M37" s="253"/>
      <c r="N37" s="253"/>
      <c r="O37" s="275"/>
      <c r="P37" s="276"/>
      <c r="Q37" s="277"/>
      <c r="R37" s="274"/>
      <c r="S37" s="277">
        <f>IF(NOT(ISERROR(MATCH(R37,_xlfn.ANCHORARRAY(H48),0))),Q50&amp;"Por favor no seleccionar los criterios de impacto",R37)</f>
        <v>0</v>
      </c>
      <c r="T37" s="276"/>
      <c r="U37" s="277"/>
      <c r="V37" s="280"/>
      <c r="W37" s="146">
        <v>4</v>
      </c>
      <c r="X37" s="115"/>
      <c r="Y37" s="117" t="str">
        <f t="shared" ref="Y37:Y39" si="37">IF(OR(Z37="Preventivo",Z37="Detectivo"),"Probabilidad",IF(Z37="Correctivo","Impacto",""))</f>
        <v/>
      </c>
      <c r="Z37" s="118"/>
      <c r="AA37" s="118"/>
      <c r="AB37" s="119" t="str">
        <f t="shared" si="34"/>
        <v/>
      </c>
      <c r="AC37" s="118"/>
      <c r="AD37" s="118"/>
      <c r="AE37" s="118"/>
      <c r="AF37" s="120" t="str">
        <f t="shared" ref="AF37:AF39" si="38">IFERROR(IF(AND(Y36="Probabilidad",Y37="Probabilidad"),(AH36-(+AH36*AB37)),IF(AND(Y36="Impacto",Y37="Probabilidad"),(AH35-(+AH35*AB37)),IF(Y37="Impacto",AH36,""))),"")</f>
        <v/>
      </c>
      <c r="AG37" s="121" t="str">
        <f t="shared" si="28"/>
        <v/>
      </c>
      <c r="AH37" s="119" t="str">
        <f t="shared" si="35"/>
        <v/>
      </c>
      <c r="AI37" s="121" t="str">
        <f t="shared" si="30"/>
        <v/>
      </c>
      <c r="AJ37" s="119" t="str">
        <f t="shared" ref="AJ37:AJ39" si="39">IFERROR(IF(AND(Y36="Impacto",Y37="Impacto"),(AJ36-(+AJ36*AB37)),IF(AND(Y36="Probabilidad",Y37="Impacto"),(AJ35-(+AJ35*AB37)),IF(Y37="Probabilidad",AJ36,""))),"")</f>
        <v/>
      </c>
      <c r="AK37" s="122" t="str">
        <f>IFERROR(IF(OR(AND(AG37="Muy Baja",AI37="Leve"),AND(AG37="Muy Baja",AI37="Menor"),AND(AG37="Baja",AI37="Leve")),"Bajo",IF(OR(AND(AG37="Muy baja",AI37="Moderado"),AND(AG37="Baja",AI37="Menor"),AND(AG37="Baja",AI37="Moderado"),AND(AG37="Media",AI37="Leve"),AND(AG37="Media",AI37="Menor"),AND(AG37="Media",AI37="Moderado"),AND(AG37="Alta",AI37="Leve"),AND(AG37="Alta",AI37="Menor")),"Moderado",IF(OR(AND(AG37="Muy Baja",AI37="Mayor"),AND(AG37="Baja",AI37="Mayor"),AND(AG37="Media",AI37="Mayor"),AND(AG37="Alta",AI37="Moderado"),AND(AG37="Alta",AI37="Mayor"),AND(AG37="Muy Alta",AI37="Leve"),AND(AG37="Muy Alta",AI37="Menor"),AND(AG37="Muy Alta",AI37="Moderado"),AND(AG37="Muy Alta",AI37="Mayor")),"Alto",IF(OR(AND(AG37="Muy Baja",AI37="Catastrófico"),AND(AG37="Baja",AI37="Catastrófico"),AND(AG37="Media",AI37="Catastrófico"),AND(AG37="Alta",AI37="Catastrófico"),AND(AG37="Muy Alta",AI37="Catastrófico")),"Extremo","")))),"")</f>
        <v/>
      </c>
      <c r="AL37" s="123"/>
      <c r="AM37" s="114"/>
      <c r="AN37" s="124"/>
      <c r="AO37" s="124"/>
      <c r="AP37" s="125"/>
      <c r="AQ37" s="125"/>
      <c r="AR37" s="125"/>
      <c r="AS37" s="125"/>
    </row>
    <row r="38" spans="1:45" ht="37.5" customHeight="1" x14ac:dyDescent="0.2">
      <c r="A38" s="251"/>
      <c r="B38" s="253"/>
      <c r="C38" s="253"/>
      <c r="D38" s="253"/>
      <c r="E38" s="253"/>
      <c r="F38" s="253"/>
      <c r="G38" s="253"/>
      <c r="H38" s="253"/>
      <c r="I38" s="253"/>
      <c r="J38" s="253"/>
      <c r="K38" s="253"/>
      <c r="L38" s="253"/>
      <c r="M38" s="253"/>
      <c r="N38" s="253"/>
      <c r="O38" s="275"/>
      <c r="P38" s="276"/>
      <c r="Q38" s="277"/>
      <c r="R38" s="274"/>
      <c r="S38" s="277">
        <f>IF(NOT(ISERROR(MATCH(R38,_xlfn.ANCHORARRAY(H49),0))),Q51&amp;"Por favor no seleccionar los criterios de impacto",R38)</f>
        <v>0</v>
      </c>
      <c r="T38" s="276"/>
      <c r="U38" s="277"/>
      <c r="V38" s="280"/>
      <c r="W38" s="146">
        <v>5</v>
      </c>
      <c r="X38" s="115"/>
      <c r="Y38" s="117" t="str">
        <f t="shared" si="37"/>
        <v/>
      </c>
      <c r="Z38" s="118"/>
      <c r="AA38" s="118"/>
      <c r="AB38" s="119" t="str">
        <f t="shared" si="34"/>
        <v/>
      </c>
      <c r="AC38" s="118"/>
      <c r="AD38" s="118"/>
      <c r="AE38" s="118"/>
      <c r="AF38" s="120" t="str">
        <f t="shared" si="38"/>
        <v/>
      </c>
      <c r="AG38" s="121" t="str">
        <f t="shared" si="28"/>
        <v/>
      </c>
      <c r="AH38" s="119" t="str">
        <f t="shared" si="35"/>
        <v/>
      </c>
      <c r="AI38" s="121" t="str">
        <f t="shared" si="30"/>
        <v/>
      </c>
      <c r="AJ38" s="119" t="str">
        <f t="shared" si="39"/>
        <v/>
      </c>
      <c r="AK38" s="122" t="str">
        <f t="shared" ref="AK38:AK39" si="40">IFERROR(IF(OR(AND(AG38="Muy Baja",AI38="Leve"),AND(AG38="Muy Baja",AI38="Menor"),AND(AG38="Baja",AI38="Leve")),"Bajo",IF(OR(AND(AG38="Muy baja",AI38="Moderado"),AND(AG38="Baja",AI38="Menor"),AND(AG38="Baja",AI38="Moderado"),AND(AG38="Media",AI38="Leve"),AND(AG38="Media",AI38="Menor"),AND(AG38="Media",AI38="Moderado"),AND(AG38="Alta",AI38="Leve"),AND(AG38="Alta",AI38="Menor")),"Moderado",IF(OR(AND(AG38="Muy Baja",AI38="Mayor"),AND(AG38="Baja",AI38="Mayor"),AND(AG38="Media",AI38="Mayor"),AND(AG38="Alta",AI38="Moderado"),AND(AG38="Alta",AI38="Mayor"),AND(AG38="Muy Alta",AI38="Leve"),AND(AG38="Muy Alta",AI38="Menor"),AND(AG38="Muy Alta",AI38="Moderado"),AND(AG38="Muy Alta",AI38="Mayor")),"Alto",IF(OR(AND(AG38="Muy Baja",AI38="Catastrófico"),AND(AG38="Baja",AI38="Catastrófico"),AND(AG38="Media",AI38="Catastrófico"),AND(AG38="Alta",AI38="Catastrófico"),AND(AG38="Muy Alta",AI38="Catastrófico")),"Extremo","")))),"")</f>
        <v/>
      </c>
      <c r="AL38" s="123"/>
      <c r="AM38" s="114"/>
      <c r="AN38" s="124"/>
      <c r="AO38" s="124"/>
      <c r="AP38" s="125"/>
      <c r="AQ38" s="125"/>
      <c r="AR38" s="125"/>
      <c r="AS38" s="125"/>
    </row>
    <row r="39" spans="1:45" ht="37.5" customHeight="1" x14ac:dyDescent="0.2">
      <c r="A39" s="251"/>
      <c r="B39" s="253"/>
      <c r="C39" s="253"/>
      <c r="D39" s="253"/>
      <c r="E39" s="253"/>
      <c r="F39" s="253"/>
      <c r="G39" s="253"/>
      <c r="H39" s="253"/>
      <c r="I39" s="253"/>
      <c r="J39" s="253"/>
      <c r="K39" s="253"/>
      <c r="L39" s="253"/>
      <c r="M39" s="253"/>
      <c r="N39" s="253"/>
      <c r="O39" s="275"/>
      <c r="P39" s="276"/>
      <c r="Q39" s="277"/>
      <c r="R39" s="274"/>
      <c r="S39" s="277">
        <f>IF(NOT(ISERROR(MATCH(R39,_xlfn.ANCHORARRAY(H50),0))),#REF!&amp;"Por favor no seleccionar los criterios de impacto",R39)</f>
        <v>0</v>
      </c>
      <c r="T39" s="276"/>
      <c r="U39" s="277"/>
      <c r="V39" s="280"/>
      <c r="W39" s="146">
        <v>6</v>
      </c>
      <c r="X39" s="115"/>
      <c r="Y39" s="117" t="str">
        <f t="shared" si="37"/>
        <v/>
      </c>
      <c r="Z39" s="118"/>
      <c r="AA39" s="118"/>
      <c r="AB39" s="119" t="str">
        <f t="shared" si="34"/>
        <v/>
      </c>
      <c r="AC39" s="118"/>
      <c r="AD39" s="118"/>
      <c r="AE39" s="118"/>
      <c r="AF39" s="120" t="str">
        <f t="shared" si="38"/>
        <v/>
      </c>
      <c r="AG39" s="121" t="str">
        <f t="shared" si="28"/>
        <v/>
      </c>
      <c r="AH39" s="119" t="str">
        <f t="shared" si="35"/>
        <v/>
      </c>
      <c r="AI39" s="121" t="str">
        <f t="shared" si="30"/>
        <v/>
      </c>
      <c r="AJ39" s="119" t="str">
        <f t="shared" si="39"/>
        <v/>
      </c>
      <c r="AK39" s="122" t="str">
        <f t="shared" si="40"/>
        <v/>
      </c>
      <c r="AL39" s="123"/>
      <c r="AM39" s="114"/>
      <c r="AN39" s="124"/>
      <c r="AO39" s="124"/>
      <c r="AP39" s="125"/>
      <c r="AQ39" s="125"/>
      <c r="AR39" s="125"/>
      <c r="AS39" s="125"/>
    </row>
    <row r="40" spans="1:45" ht="149.44999999999999" customHeight="1" x14ac:dyDescent="0.2">
      <c r="A40" s="251">
        <v>6</v>
      </c>
      <c r="B40" s="253" t="s">
        <v>667</v>
      </c>
      <c r="C40" s="253" t="s">
        <v>85</v>
      </c>
      <c r="D40" s="253" t="s">
        <v>696</v>
      </c>
      <c r="E40" s="253" t="s">
        <v>697</v>
      </c>
      <c r="F40" s="253" t="s">
        <v>698</v>
      </c>
      <c r="G40" s="253" t="s">
        <v>621</v>
      </c>
      <c r="H40" s="253" t="s">
        <v>671</v>
      </c>
      <c r="I40" s="253" t="s">
        <v>672</v>
      </c>
      <c r="J40" s="253" t="s">
        <v>699</v>
      </c>
      <c r="K40" s="253" t="s">
        <v>674</v>
      </c>
      <c r="L40" s="253" t="s">
        <v>700</v>
      </c>
      <c r="M40" s="253" t="s">
        <v>91</v>
      </c>
      <c r="N40" s="253"/>
      <c r="O40" s="275">
        <v>5001</v>
      </c>
      <c r="P40" s="276" t="str">
        <f>IF(O40&lt;=0,"",IF(O40&lt;=2,"Muy Baja",IF(O40&lt;=24,"Baja",IF(O40&lt;=500,"Media",IF(O40&lt;=5000,"Alta","Muy Alta")))))</f>
        <v>Muy Alta</v>
      </c>
      <c r="Q40" s="277">
        <f>IF(P40="","",IF(P40="Muy Baja",0.2,IF(P40="Baja",0.4,IF(P40="Media",0.6,IF(P40="Alta",0.8,IF(P40="Muy Alta",1,))))))</f>
        <v>1</v>
      </c>
      <c r="R40" s="274" t="s">
        <v>93</v>
      </c>
      <c r="S40" s="277" t="str">
        <f>IF(NOT(ISERROR(MATCH(R40,'[11]Tabla Impacto'!$B$222:$B$224,0))),'[11]Tabla Impacto'!$F$224&amp;"Por favor no seleccionar los criterios de impacto(Afectación Económica o presupuestal y Pérdida Reputacional)",R40)</f>
        <v xml:space="preserve">     El riesgo afecta la imagen de la entidad con algunos usuarios de relevancia frente al logro de los objetivos</v>
      </c>
      <c r="T40" s="276" t="str">
        <f>IF(OR(S40='[11]Tabla Impacto'!$C$12,S40='[11]Tabla Impacto'!$D$12),"Leve",IF(OR(S40='[11]Tabla Impacto'!$C$13,S40='[11]Tabla Impacto'!$D$13),"Menor",IF(OR(S40='[11]Tabla Impacto'!$C$14,S40='[11]Tabla Impacto'!$D$14),"Moderado",IF(OR(S40='[11]Tabla Impacto'!$C$15,S40='[11]Tabla Impacto'!$D$15),"Mayor",IF(OR(S40='[11]Tabla Impacto'!$C$16,S40='[11]Tabla Impacto'!$D$16),"Catastrófico","")))))</f>
        <v>Moderado</v>
      </c>
      <c r="U40" s="277">
        <f>IF(T40="","",IF(T40="Leve",0.2,IF(T40="Menor",0.4,IF(T40="Moderado",0.6,IF(T40="Mayor",0.8,IF(T40="Catastrófico",1,))))))</f>
        <v>0.6</v>
      </c>
      <c r="V40" s="280" t="str">
        <f>IF(OR(AND(P40="Muy Baja",T40="Leve"),AND(P40="Muy Baja",T40="Menor"),AND(P40="Baja",T40="Leve")),"Bajo",IF(OR(AND(P40="Muy baja",T40="Moderado"),AND(P40="Baja",T40="Menor"),AND(P40="Baja",T40="Moderado"),AND(P40="Media",T40="Leve"),AND(P40="Media",T40="Menor"),AND(P40="Media",T40="Moderado"),AND(P40="Alta",T40="Leve"),AND(P40="Alta",T40="Menor")),"Moderado",IF(OR(AND(P40="Muy Baja",T40="Mayor"),AND(P40="Baja",T40="Mayor"),AND(P40="Media",T40="Mayor"),AND(P40="Alta",T40="Moderado"),AND(P40="Alta",T40="Mayor"),AND(P40="Muy Alta",T40="Leve"),AND(P40="Muy Alta",T40="Menor"),AND(P40="Muy Alta",T40="Moderado"),AND(P40="Muy Alta",T40="Mayor")),"Alto",IF(OR(AND(P40="Muy Baja",T40="Catastrófico"),AND(P40="Baja",T40="Catastrófico"),AND(P40="Media",T40="Catastrófico"),AND(P40="Alta",T40="Catastrófico"),AND(P40="Muy Alta",T40="Catastrófico")),"Extremo",""))))</f>
        <v>Alto</v>
      </c>
      <c r="W40" s="146">
        <v>1</v>
      </c>
      <c r="X40" s="115" t="s">
        <v>701</v>
      </c>
      <c r="Y40" s="117" t="str">
        <f>IF(OR(Z40="Preventivo",Z40="Detectivo"),"Probabilidad",IF(Z40="Correctivo","Impacto",""))</f>
        <v>Probabilidad</v>
      </c>
      <c r="Z40" s="118" t="s">
        <v>108</v>
      </c>
      <c r="AA40" s="118" t="s">
        <v>96</v>
      </c>
      <c r="AB40" s="119" t="str">
        <f>IF(AND(Z40="Preventivo",AA40="Automático"),"50%",IF(AND(Z40="Preventivo",AA40="Manual"),"40%",IF(AND(Z40="Detectivo",AA40="Automático"),"40%",IF(AND(Z40="Detectivo",AA40="Manual"),"30%",IF(AND(Z40="Correctivo",AA40="Automático"),"35%",IF(AND(Z40="Correctivo",AA40="Manual"),"25%",""))))))</f>
        <v>30%</v>
      </c>
      <c r="AC40" s="118" t="s">
        <v>109</v>
      </c>
      <c r="AD40" s="118" t="s">
        <v>98</v>
      </c>
      <c r="AE40" s="118" t="s">
        <v>99</v>
      </c>
      <c r="AF40" s="200">
        <f>IFERROR(IF(Y40="Probabilidad",(Q40-(+Q40*AB40)),IF(Y40="Impacto",Q40,"")),"")</f>
        <v>0.7</v>
      </c>
      <c r="AG40" s="121" t="str">
        <f>IFERROR(IF(AF40="","",IF(AF40&lt;=0.2,"Muy Baja",IF(AF40&lt;=0.4,"Baja",IF(AF40&lt;=0.6,"Media",IF(AF40&lt;=0.8,"Alta","Muy Alta"))))),"")</f>
        <v>Alta</v>
      </c>
      <c r="AH40" s="119">
        <f>+AF40</f>
        <v>0.7</v>
      </c>
      <c r="AI40" s="121" t="str">
        <f>IFERROR(IF(AJ40="","",IF(AJ40&lt;=0.2,"Leve",IF(AJ40&lt;=0.4,"Menor",IF(AJ40&lt;=0.6,"Moderado",IF(AJ40&lt;=0.8,"Mayor","Catastrófico"))))),"")</f>
        <v>Moderado</v>
      </c>
      <c r="AJ40" s="119">
        <f>IFERROR(IF(Y40="Impacto",(U40-(+U40*AB40)),IF(Y40="Probabilidad",U40,"")),"")</f>
        <v>0.6</v>
      </c>
      <c r="AK40" s="122" t="str">
        <f>IFERROR(IF(OR(AND(AG40="Muy Baja",AI40="Leve"),AND(AG40="Muy Baja",AI40="Menor"),AND(AG40="Baja",AI40="Leve")),"Bajo",IF(OR(AND(AG40="Muy baja",AI40="Moderado"),AND(AG40="Baja",AI40="Menor"),AND(AG40="Baja",AI40="Moderado"),AND(AG40="Media",AI40="Leve"),AND(AG40="Media",AI40="Menor"),AND(AG40="Media",AI40="Moderado"),AND(AG40="Alta",AI40="Leve"),AND(AG40="Alta",AI40="Menor")),"Moderado",IF(OR(AND(AG40="Muy Baja",AI40="Mayor"),AND(AG40="Baja",AI40="Mayor"),AND(AG40="Media",AI40="Mayor"),AND(AG40="Alta",AI40="Moderado"),AND(AG40="Alta",AI40="Mayor"),AND(AG40="Muy Alta",AI40="Leve"),AND(AG40="Muy Alta",AI40="Menor"),AND(AG40="Muy Alta",AI40="Moderado"),AND(AG40="Muy Alta",AI40="Mayor")),"Alto",IF(OR(AND(AG40="Muy Baja",AI40="Catastrófico"),AND(AG40="Baja",AI40="Catastrófico"),AND(AG40="Media",AI40="Catastrófico"),AND(AG40="Alta",AI40="Catastrófico"),AND(AG40="Muy Alta",AI40="Catastrófico")),"Extremo","")))),"")</f>
        <v>Alto</v>
      </c>
      <c r="AL40" s="123" t="s">
        <v>110</v>
      </c>
      <c r="AM40" s="114" t="s">
        <v>702</v>
      </c>
      <c r="AN40" s="114" t="s">
        <v>660</v>
      </c>
      <c r="AO40" s="114" t="s">
        <v>679</v>
      </c>
      <c r="AP40" s="125" t="s">
        <v>703</v>
      </c>
      <c r="AQ40" s="246" t="s">
        <v>704</v>
      </c>
      <c r="AR40" s="246" t="s">
        <v>705</v>
      </c>
      <c r="AS40" s="255" t="s">
        <v>706</v>
      </c>
    </row>
    <row r="41" spans="1:45" ht="149.44999999999999" customHeight="1" x14ac:dyDescent="0.2">
      <c r="A41" s="251"/>
      <c r="B41" s="253"/>
      <c r="C41" s="253"/>
      <c r="D41" s="253"/>
      <c r="E41" s="253"/>
      <c r="F41" s="253"/>
      <c r="G41" s="253"/>
      <c r="H41" s="253"/>
      <c r="I41" s="253"/>
      <c r="J41" s="253"/>
      <c r="K41" s="253"/>
      <c r="L41" s="253"/>
      <c r="M41" s="253"/>
      <c r="N41" s="253"/>
      <c r="O41" s="275"/>
      <c r="P41" s="276"/>
      <c r="Q41" s="277"/>
      <c r="R41" s="274"/>
      <c r="S41" s="277">
        <f>IF(NOT(ISERROR(MATCH(R41,_xlfn.ANCHORARRAY(#REF!),0))),#REF!&amp;"Por favor no seleccionar los criterios de impacto",R41)</f>
        <v>0</v>
      </c>
      <c r="T41" s="276"/>
      <c r="U41" s="277"/>
      <c r="V41" s="280"/>
      <c r="W41" s="146">
        <v>2</v>
      </c>
      <c r="X41" s="115" t="s">
        <v>707</v>
      </c>
      <c r="Y41" s="117" t="str">
        <f>IF(OR(Z41="Preventivo",Z41="Detectivo"),"Probabilidad",IF(Z41="Correctivo","Impacto",""))</f>
        <v>Impacto</v>
      </c>
      <c r="Z41" s="118" t="s">
        <v>186</v>
      </c>
      <c r="AA41" s="118" t="s">
        <v>96</v>
      </c>
      <c r="AB41" s="119" t="str">
        <f t="shared" ref="AB41:AB45" si="41">IF(AND(Z41="Preventivo",AA41="Automático"),"50%",IF(AND(Z41="Preventivo",AA41="Manual"),"40%",IF(AND(Z41="Detectivo",AA41="Automático"),"40%",IF(AND(Z41="Detectivo",AA41="Manual"),"30%",IF(AND(Z41="Correctivo",AA41="Automático"),"35%",IF(AND(Z41="Correctivo",AA41="Manual"),"25%",""))))))</f>
        <v>25%</v>
      </c>
      <c r="AC41" s="118" t="s">
        <v>109</v>
      </c>
      <c r="AD41" s="118" t="s">
        <v>98</v>
      </c>
      <c r="AE41" s="118" t="s">
        <v>99</v>
      </c>
      <c r="AF41" s="200">
        <f>IFERROR(IF(AND(Y40="Probabilidad",Y41="Probabilidad"),(AH40-(+AH40*AB41)),IF(Y41="Probabilidad",(Q40-(+Q40*AB41)),IF(Y41="Impacto",AH40,""))),"")</f>
        <v>0.7</v>
      </c>
      <c r="AG41" s="121" t="str">
        <f t="shared" si="28"/>
        <v>Alta</v>
      </c>
      <c r="AH41" s="119">
        <f t="shared" ref="AH41:AH45" si="42">+AF41</f>
        <v>0.7</v>
      </c>
      <c r="AI41" s="121" t="str">
        <f t="shared" si="30"/>
        <v>Leve</v>
      </c>
      <c r="AJ41" s="119">
        <f>IFERROR(IF(AND(Y40="Impacto",Y41="Impacto"),(AJ34-(+AJ34*AB41)),IF(Y41="Impacto",($R$25-(+$R$25*AB41)),IF(Y41="Probabilidad",AJ34,""))),"")</f>
        <v>0</v>
      </c>
      <c r="AK41" s="122" t="str">
        <f t="shared" ref="AK41:AK42" si="43">IFERROR(IF(OR(AND(AG41="Muy Baja",AI41="Leve"),AND(AG41="Muy Baja",AI41="Menor"),AND(AG41="Baja",AI41="Leve")),"Bajo",IF(OR(AND(AG41="Muy baja",AI41="Moderado"),AND(AG41="Baja",AI41="Menor"),AND(AG41="Baja",AI41="Moderado"),AND(AG41="Media",AI41="Leve"),AND(AG41="Media",AI41="Menor"),AND(AG41="Media",AI41="Moderado"),AND(AG41="Alta",AI41="Leve"),AND(AG41="Alta",AI41="Menor")),"Moderado",IF(OR(AND(AG41="Muy Baja",AI41="Mayor"),AND(AG41="Baja",AI41="Mayor"),AND(AG41="Media",AI41="Mayor"),AND(AG41="Alta",AI41="Moderado"),AND(AG41="Alta",AI41="Mayor"),AND(AG41="Muy Alta",AI41="Leve"),AND(AG41="Muy Alta",AI41="Menor"),AND(AG41="Muy Alta",AI41="Moderado"),AND(AG41="Muy Alta",AI41="Mayor")),"Alto",IF(OR(AND(AG41="Muy Baja",AI41="Catastrófico"),AND(AG41="Baja",AI41="Catastrófico"),AND(AG41="Media",AI41="Catastrófico"),AND(AG41="Alta",AI41="Catastrófico"),AND(AG41="Muy Alta",AI41="Catastrófico")),"Extremo","")))),"")</f>
        <v>Moderado</v>
      </c>
      <c r="AL41" s="123" t="s">
        <v>110</v>
      </c>
      <c r="AM41" s="114" t="s">
        <v>708</v>
      </c>
      <c r="AN41" s="114" t="s">
        <v>660</v>
      </c>
      <c r="AO41" s="114" t="s">
        <v>679</v>
      </c>
      <c r="AP41" s="125" t="s">
        <v>140</v>
      </c>
      <c r="AQ41" s="250"/>
      <c r="AR41" s="250"/>
      <c r="AS41" s="256"/>
    </row>
    <row r="42" spans="1:45" ht="37.5" customHeight="1" x14ac:dyDescent="0.2">
      <c r="A42" s="251"/>
      <c r="B42" s="253"/>
      <c r="C42" s="253"/>
      <c r="D42" s="253"/>
      <c r="E42" s="253"/>
      <c r="F42" s="253"/>
      <c r="G42" s="253"/>
      <c r="H42" s="253"/>
      <c r="I42" s="253"/>
      <c r="J42" s="253"/>
      <c r="K42" s="253"/>
      <c r="L42" s="253"/>
      <c r="M42" s="253"/>
      <c r="N42" s="253"/>
      <c r="O42" s="275"/>
      <c r="P42" s="276"/>
      <c r="Q42" s="277"/>
      <c r="R42" s="274"/>
      <c r="S42" s="277">
        <f>IF(NOT(ISERROR(MATCH(R42,_xlfn.ANCHORARRAY(#REF!),0))),#REF!&amp;"Por favor no seleccionar los criterios de impacto",R42)</f>
        <v>0</v>
      </c>
      <c r="T42" s="276"/>
      <c r="U42" s="277"/>
      <c r="V42" s="280"/>
      <c r="W42" s="146">
        <v>3</v>
      </c>
      <c r="X42" s="115"/>
      <c r="Y42" s="117" t="str">
        <f>IF(OR(Z42="Preventivo",Z42="Detectivo"),"Probabilidad",IF(Z42="Correctivo","Impacto",""))</f>
        <v/>
      </c>
      <c r="Z42" s="118"/>
      <c r="AA42" s="118"/>
      <c r="AB42" s="119" t="str">
        <f t="shared" si="41"/>
        <v/>
      </c>
      <c r="AC42" s="118"/>
      <c r="AD42" s="118"/>
      <c r="AE42" s="118"/>
      <c r="AF42" s="200" t="str">
        <f>IFERROR(IF(AND(Y41="Probabilidad",Y42="Probabilidad"),(AH41-(+AH41*AB42)),IF(AND(Y41="Impacto",Y42="Probabilidad"),(AH40-(+AH40*AB42)),IF(Y42="Impacto",AH41,""))),"")</f>
        <v/>
      </c>
      <c r="AG42" s="121" t="str">
        <f t="shared" si="28"/>
        <v/>
      </c>
      <c r="AH42" s="119" t="str">
        <f t="shared" si="42"/>
        <v/>
      </c>
      <c r="AI42" s="121" t="str">
        <f t="shared" si="30"/>
        <v/>
      </c>
      <c r="AJ42" s="119" t="str">
        <f>IFERROR(IF(AND(Y41="Impacto",Y42="Impacto"),(AJ41-(+AJ41*AB42)),IF(AND(Y41="Probabilidad",Y42="Impacto"),(AJ40-(+AJ40*AB42)),IF(Y42="Probabilidad",AJ41,""))),"")</f>
        <v/>
      </c>
      <c r="AK42" s="122" t="str">
        <f t="shared" si="43"/>
        <v/>
      </c>
      <c r="AL42" s="123"/>
      <c r="AM42" s="114"/>
      <c r="AN42" s="124"/>
      <c r="AO42" s="124"/>
      <c r="AP42" s="125"/>
      <c r="AQ42" s="250"/>
      <c r="AR42" s="250"/>
      <c r="AS42" s="256"/>
    </row>
    <row r="43" spans="1:45" ht="37.5" customHeight="1" x14ac:dyDescent="0.2">
      <c r="A43" s="251"/>
      <c r="B43" s="253"/>
      <c r="C43" s="253"/>
      <c r="D43" s="253"/>
      <c r="E43" s="253"/>
      <c r="F43" s="253"/>
      <c r="G43" s="253"/>
      <c r="H43" s="253"/>
      <c r="I43" s="253"/>
      <c r="J43" s="253"/>
      <c r="K43" s="253"/>
      <c r="L43" s="253"/>
      <c r="M43" s="253"/>
      <c r="N43" s="253"/>
      <c r="O43" s="275"/>
      <c r="P43" s="276"/>
      <c r="Q43" s="277"/>
      <c r="R43" s="274"/>
      <c r="S43" s="277">
        <f>IF(NOT(ISERROR(MATCH(R43,_xlfn.ANCHORARRAY(#REF!),0))),#REF!&amp;"Por favor no seleccionar los criterios de impacto",R43)</f>
        <v>0</v>
      </c>
      <c r="T43" s="276"/>
      <c r="U43" s="277"/>
      <c r="V43" s="280"/>
      <c r="W43" s="146">
        <v>4</v>
      </c>
      <c r="X43" s="115"/>
      <c r="Y43" s="117" t="str">
        <f t="shared" ref="Y43:Y45" si="44">IF(OR(Z43="Preventivo",Z43="Detectivo"),"Probabilidad",IF(Z43="Correctivo","Impacto",""))</f>
        <v/>
      </c>
      <c r="Z43" s="118"/>
      <c r="AA43" s="118"/>
      <c r="AB43" s="119" t="str">
        <f t="shared" si="41"/>
        <v/>
      </c>
      <c r="AC43" s="118"/>
      <c r="AD43" s="118"/>
      <c r="AE43" s="118"/>
      <c r="AF43" s="200" t="str">
        <f t="shared" ref="AF43:AF45" si="45">IFERROR(IF(AND(Y42="Probabilidad",Y43="Probabilidad"),(AH42-(+AH42*AB43)),IF(AND(Y42="Impacto",Y43="Probabilidad"),(AH41-(+AH41*AB43)),IF(Y43="Impacto",AH42,""))),"")</f>
        <v/>
      </c>
      <c r="AG43" s="121" t="str">
        <f t="shared" si="28"/>
        <v/>
      </c>
      <c r="AH43" s="119" t="str">
        <f t="shared" si="42"/>
        <v/>
      </c>
      <c r="AI43" s="121" t="str">
        <f t="shared" si="30"/>
        <v/>
      </c>
      <c r="AJ43" s="119" t="str">
        <f t="shared" ref="AJ43:AJ45" si="46">IFERROR(IF(AND(Y42="Impacto",Y43="Impacto"),(AJ42-(+AJ42*AB43)),IF(AND(Y42="Probabilidad",Y43="Impacto"),(AJ41-(+AJ41*AB43)),IF(Y43="Probabilidad",AJ42,""))),"")</f>
        <v/>
      </c>
      <c r="AK43" s="122" t="str">
        <f>IFERROR(IF(OR(AND(AG43="Muy Baja",AI43="Leve"),AND(AG43="Muy Baja",AI43="Menor"),AND(AG43="Baja",AI43="Leve")),"Bajo",IF(OR(AND(AG43="Muy baja",AI43="Moderado"),AND(AG43="Baja",AI43="Menor"),AND(AG43="Baja",AI43="Moderado"),AND(AG43="Media",AI43="Leve"),AND(AG43="Media",AI43="Menor"),AND(AG43="Media",AI43="Moderado"),AND(AG43="Alta",AI43="Leve"),AND(AG43="Alta",AI43="Menor")),"Moderado",IF(OR(AND(AG43="Muy Baja",AI43="Mayor"),AND(AG43="Baja",AI43="Mayor"),AND(AG43="Media",AI43="Mayor"),AND(AG43="Alta",AI43="Moderado"),AND(AG43="Alta",AI43="Mayor"),AND(AG43="Muy Alta",AI43="Leve"),AND(AG43="Muy Alta",AI43="Menor"),AND(AG43="Muy Alta",AI43="Moderado"),AND(AG43="Muy Alta",AI43="Mayor")),"Alto",IF(OR(AND(AG43="Muy Baja",AI43="Catastrófico"),AND(AG43="Baja",AI43="Catastrófico"),AND(AG43="Media",AI43="Catastrófico"),AND(AG43="Alta",AI43="Catastrófico"),AND(AG43="Muy Alta",AI43="Catastrófico")),"Extremo","")))),"")</f>
        <v/>
      </c>
      <c r="AL43" s="123"/>
      <c r="AM43" s="114"/>
      <c r="AN43" s="124"/>
      <c r="AO43" s="124"/>
      <c r="AP43" s="125"/>
      <c r="AQ43" s="250"/>
      <c r="AR43" s="250"/>
      <c r="AS43" s="256"/>
    </row>
    <row r="44" spans="1:45" ht="37.5" customHeight="1" x14ac:dyDescent="0.2">
      <c r="A44" s="251"/>
      <c r="B44" s="253"/>
      <c r="C44" s="253"/>
      <c r="D44" s="253"/>
      <c r="E44" s="253"/>
      <c r="F44" s="253"/>
      <c r="G44" s="253"/>
      <c r="H44" s="253"/>
      <c r="I44" s="253"/>
      <c r="J44" s="253"/>
      <c r="K44" s="253"/>
      <c r="L44" s="253"/>
      <c r="M44" s="253"/>
      <c r="N44" s="253"/>
      <c r="O44" s="275"/>
      <c r="P44" s="276"/>
      <c r="Q44" s="277"/>
      <c r="R44" s="274"/>
      <c r="S44" s="277">
        <f>IF(NOT(ISERROR(MATCH(R44,_xlfn.ANCHORARRAY(#REF!),0))),#REF!&amp;"Por favor no seleccionar los criterios de impacto",R44)</f>
        <v>0</v>
      </c>
      <c r="T44" s="276"/>
      <c r="U44" s="277"/>
      <c r="V44" s="280"/>
      <c r="W44" s="146">
        <v>5</v>
      </c>
      <c r="X44" s="115"/>
      <c r="Y44" s="117" t="str">
        <f t="shared" si="44"/>
        <v/>
      </c>
      <c r="Z44" s="118"/>
      <c r="AA44" s="118"/>
      <c r="AB44" s="119" t="str">
        <f t="shared" si="41"/>
        <v/>
      </c>
      <c r="AC44" s="118"/>
      <c r="AD44" s="118"/>
      <c r="AE44" s="118"/>
      <c r="AF44" s="200" t="str">
        <f t="shared" si="45"/>
        <v/>
      </c>
      <c r="AG44" s="121" t="str">
        <f t="shared" si="28"/>
        <v/>
      </c>
      <c r="AH44" s="119" t="str">
        <f t="shared" si="42"/>
        <v/>
      </c>
      <c r="AI44" s="121" t="str">
        <f t="shared" si="30"/>
        <v/>
      </c>
      <c r="AJ44" s="119" t="str">
        <f t="shared" si="46"/>
        <v/>
      </c>
      <c r="AK44" s="122" t="str">
        <f t="shared" ref="AK44:AK45" si="47">IFERROR(IF(OR(AND(AG44="Muy Baja",AI44="Leve"),AND(AG44="Muy Baja",AI44="Menor"),AND(AG44="Baja",AI44="Leve")),"Bajo",IF(OR(AND(AG44="Muy baja",AI44="Moderado"),AND(AG44="Baja",AI44="Menor"),AND(AG44="Baja",AI44="Moderado"),AND(AG44="Media",AI44="Leve"),AND(AG44="Media",AI44="Menor"),AND(AG44="Media",AI44="Moderado"),AND(AG44="Alta",AI44="Leve"),AND(AG44="Alta",AI44="Menor")),"Moderado",IF(OR(AND(AG44="Muy Baja",AI44="Mayor"),AND(AG44="Baja",AI44="Mayor"),AND(AG44="Media",AI44="Mayor"),AND(AG44="Alta",AI44="Moderado"),AND(AG44="Alta",AI44="Mayor"),AND(AG44="Muy Alta",AI44="Leve"),AND(AG44="Muy Alta",AI44="Menor"),AND(AG44="Muy Alta",AI44="Moderado"),AND(AG44="Muy Alta",AI44="Mayor")),"Alto",IF(OR(AND(AG44="Muy Baja",AI44="Catastrófico"),AND(AG44="Baja",AI44="Catastrófico"),AND(AG44="Media",AI44="Catastrófico"),AND(AG44="Alta",AI44="Catastrófico"),AND(AG44="Muy Alta",AI44="Catastrófico")),"Extremo","")))),"")</f>
        <v/>
      </c>
      <c r="AL44" s="123"/>
      <c r="AM44" s="114"/>
      <c r="AN44" s="124"/>
      <c r="AO44" s="124"/>
      <c r="AP44" s="125"/>
      <c r="AQ44" s="250"/>
      <c r="AR44" s="250"/>
      <c r="AS44" s="256"/>
    </row>
    <row r="45" spans="1:45" ht="37.5" customHeight="1" x14ac:dyDescent="0.2">
      <c r="A45" s="251"/>
      <c r="B45" s="253"/>
      <c r="C45" s="253"/>
      <c r="D45" s="253"/>
      <c r="E45" s="253"/>
      <c r="F45" s="253"/>
      <c r="G45" s="253"/>
      <c r="H45" s="253"/>
      <c r="I45" s="253"/>
      <c r="J45" s="253"/>
      <c r="K45" s="253"/>
      <c r="L45" s="253"/>
      <c r="M45" s="253"/>
      <c r="N45" s="253"/>
      <c r="O45" s="275"/>
      <c r="P45" s="276"/>
      <c r="Q45" s="277"/>
      <c r="R45" s="274"/>
      <c r="S45" s="277">
        <f>IF(NOT(ISERROR(MATCH(R45,_xlfn.ANCHORARRAY(#REF!),0))),Q52&amp;"Por favor no seleccionar los criterios de impacto",R45)</f>
        <v>0</v>
      </c>
      <c r="T45" s="276"/>
      <c r="U45" s="277"/>
      <c r="V45" s="280"/>
      <c r="W45" s="146">
        <v>6</v>
      </c>
      <c r="X45" s="115"/>
      <c r="Y45" s="117" t="str">
        <f t="shared" si="44"/>
        <v/>
      </c>
      <c r="Z45" s="118"/>
      <c r="AA45" s="118"/>
      <c r="AB45" s="119" t="str">
        <f t="shared" si="41"/>
        <v/>
      </c>
      <c r="AC45" s="118"/>
      <c r="AD45" s="118"/>
      <c r="AE45" s="118"/>
      <c r="AF45" s="200" t="str">
        <f t="shared" si="45"/>
        <v/>
      </c>
      <c r="AG45" s="121" t="str">
        <f t="shared" si="28"/>
        <v/>
      </c>
      <c r="AH45" s="119" t="str">
        <f t="shared" si="42"/>
        <v/>
      </c>
      <c r="AI45" s="121" t="str">
        <f t="shared" si="30"/>
        <v/>
      </c>
      <c r="AJ45" s="119" t="str">
        <f t="shared" si="46"/>
        <v/>
      </c>
      <c r="AK45" s="122" t="str">
        <f t="shared" si="47"/>
        <v/>
      </c>
      <c r="AL45" s="123"/>
      <c r="AM45" s="114"/>
      <c r="AN45" s="124"/>
      <c r="AO45" s="124"/>
      <c r="AP45" s="125"/>
      <c r="AQ45" s="247"/>
      <c r="AR45" s="247"/>
      <c r="AS45" s="257"/>
    </row>
    <row r="46" spans="1:45" ht="129.6" customHeight="1" x14ac:dyDescent="0.2">
      <c r="A46" s="251">
        <v>7</v>
      </c>
      <c r="B46" s="253" t="s">
        <v>667</v>
      </c>
      <c r="C46" s="253" t="s">
        <v>85</v>
      </c>
      <c r="D46" s="253" t="s">
        <v>709</v>
      </c>
      <c r="E46" s="253" t="s">
        <v>710</v>
      </c>
      <c r="F46" s="253" t="s">
        <v>711</v>
      </c>
      <c r="G46" s="253" t="s">
        <v>621</v>
      </c>
      <c r="H46" s="253" t="s">
        <v>671</v>
      </c>
      <c r="I46" s="253" t="s">
        <v>672</v>
      </c>
      <c r="J46" s="253" t="s">
        <v>712</v>
      </c>
      <c r="K46" s="253" t="s">
        <v>674</v>
      </c>
      <c r="L46" s="253" t="s">
        <v>713</v>
      </c>
      <c r="M46" s="253" t="s">
        <v>91</v>
      </c>
      <c r="N46" s="253"/>
      <c r="O46" s="275">
        <v>5001</v>
      </c>
      <c r="P46" s="276" t="str">
        <f>IF(O46&lt;=0,"",IF(O46&lt;=2,"Muy Baja",IF(O46&lt;=24,"Baja",IF(O46&lt;=500,"Media",IF(O46&lt;=5000,"Alta","Muy Alta")))))</f>
        <v>Muy Alta</v>
      </c>
      <c r="Q46" s="277">
        <f>IF(P46="","",IF(P46="Muy Baja",0.2,IF(P46="Baja",0.4,IF(P46="Media",0.6,IF(P46="Alta",0.8,IF(P46="Muy Alta",1,))))))</f>
        <v>1</v>
      </c>
      <c r="R46" s="274" t="s">
        <v>576</v>
      </c>
      <c r="S46" s="277" t="str">
        <f>IF(NOT(ISERROR(MATCH(R46,'[11]Tabla Impacto'!$B$222:$B$224,0))),'[11]Tabla Impacto'!$F$224&amp;"Por favor no seleccionar los criterios de impacto(Afectación Económica o presupuestal y Pérdida Reputacional)",R46)</f>
        <v xml:space="preserve">     El riesgo afecta la imagen de  la entidad con efecto publicitario sostenido a nivel de sector administrativo, nivel departamental o municipal</v>
      </c>
      <c r="T46" s="276" t="str">
        <f>IF(OR(S46='[11]Tabla Impacto'!$C$12,S46='[11]Tabla Impacto'!$D$12),"Leve",IF(OR(S46='[11]Tabla Impacto'!$C$13,S46='[11]Tabla Impacto'!$D$13),"Menor",IF(OR(S46='[11]Tabla Impacto'!$C$14,S46='[11]Tabla Impacto'!$D$14),"Moderado",IF(OR(S46='[11]Tabla Impacto'!$C$15,S46='[11]Tabla Impacto'!$D$15),"Mayor",IF(OR(S46='[11]Tabla Impacto'!$C$16,S46='[11]Tabla Impacto'!$D$16),"Catastrófico","")))))</f>
        <v/>
      </c>
      <c r="U46" s="277" t="str">
        <f>IF(T46="","",IF(T46="Leve",0.2,IF(T46="Menor",0.4,IF(T46="Moderado",0.6,IF(T46="Mayor",0.8,IF(T46="Catastrófico",1,))))))</f>
        <v/>
      </c>
      <c r="V46" s="280" t="str">
        <f>IF(OR(AND(P46="Muy Baja",T46="Leve"),AND(P46="Muy Baja",T46="Menor"),AND(P46="Baja",T46="Leve")),"Bajo",IF(OR(AND(P46="Muy baja",T46="Moderado"),AND(P46="Baja",T46="Menor"),AND(P46="Baja",T46="Moderado"),AND(P46="Media",T46="Leve"),AND(P46="Media",T46="Menor"),AND(P46="Media",T46="Moderado"),AND(P46="Alta",T46="Leve"),AND(P46="Alta",T46="Menor")),"Moderado",IF(OR(AND(P46="Muy Baja",T46="Mayor"),AND(P46="Baja",T46="Mayor"),AND(P46="Media",T46="Mayor"),AND(P46="Alta",T46="Moderado"),AND(P46="Alta",T46="Mayor"),AND(P46="Muy Alta",T46="Leve"),AND(P46="Muy Alta",T46="Menor"),AND(P46="Muy Alta",T46="Moderado"),AND(P46="Muy Alta",T46="Mayor")),"Alto",IF(OR(AND(P46="Muy Baja",T46="Catastrófico"),AND(P46="Baja",T46="Catastrófico"),AND(P46="Media",T46="Catastrófico"),AND(P46="Alta",T46="Catastrófico"),AND(P46="Muy Alta",T46="Catastrófico")),"Extremo",""))))</f>
        <v/>
      </c>
      <c r="W46" s="146">
        <v>1</v>
      </c>
      <c r="X46" s="115" t="s">
        <v>714</v>
      </c>
      <c r="Y46" s="117" t="str">
        <f>IF(OR(Z46="Preventivo",Z46="Detectivo"),"Probabilidad",IF(Z46="Correctivo","Impacto",""))</f>
        <v>Probabilidad</v>
      </c>
      <c r="Z46" s="118" t="s">
        <v>108</v>
      </c>
      <c r="AA46" s="118" t="s">
        <v>663</v>
      </c>
      <c r="AB46" s="119" t="str">
        <f>IF(AND(Z46="Preventivo",AA46="Automático"),"50%",IF(AND(Z46="Preventivo",AA46="Manual"),"40%",IF(AND(Z46="Detectivo",AA46="Automático"),"40%",IF(AND(Z46="Detectivo",AA46="Manual"),"30%",IF(AND(Z46="Correctivo",AA46="Automático"),"35%",IF(AND(Z46="Correctivo",AA46="Manual"),"25%",""))))))</f>
        <v>40%</v>
      </c>
      <c r="AC46" s="118" t="s">
        <v>109</v>
      </c>
      <c r="AD46" s="118" t="s">
        <v>98</v>
      </c>
      <c r="AE46" s="118" t="s">
        <v>99</v>
      </c>
      <c r="AF46" s="200">
        <f>IFERROR(IF(Y46="Probabilidad",(Q46-(+Q46*AB46)),IF(Y46="Impacto",Q46,"")),"")</f>
        <v>0.6</v>
      </c>
      <c r="AG46" s="121" t="str">
        <f>IFERROR(IF(AF46="","",IF(AF46&lt;=0.2,"Muy Baja",IF(AF46&lt;=0.4,"Baja",IF(AF46&lt;=0.6,"Media",IF(AF46&lt;=0.8,"Alta","Muy Alta"))))),"")</f>
        <v>Media</v>
      </c>
      <c r="AH46" s="119">
        <f>+AF46</f>
        <v>0.6</v>
      </c>
      <c r="AI46" s="121" t="str">
        <f>IFERROR(IF(AJ46="","",IF(AJ46&lt;=0.2,"Leve",IF(AJ46&lt;=0.4,"Menor",IF(AJ46&lt;=0.6,"Moderado",IF(AJ46&lt;=0.8,"Mayor","Catastrófico"))))),"")</f>
        <v/>
      </c>
      <c r="AJ46" s="119" t="str">
        <f>IFERROR(IF(Y46="Impacto",(U46-(+U46*AB46)),IF(Y46="Probabilidad",U46,"")),"")</f>
        <v/>
      </c>
      <c r="AK46" s="122" t="str">
        <f>IFERROR(IF(OR(AND(AG46="Muy Baja",AI46="Leve"),AND(AG46="Muy Baja",AI46="Menor"),AND(AG46="Baja",AI46="Leve")),"Bajo",IF(OR(AND(AG46="Muy baja",AI46="Moderado"),AND(AG46="Baja",AI46="Menor"),AND(AG46="Baja",AI46="Moderado"),AND(AG46="Media",AI46="Leve"),AND(AG46="Media",AI46="Menor"),AND(AG46="Media",AI46="Moderado"),AND(AG46="Alta",AI46="Leve"),AND(AG46="Alta",AI46="Menor")),"Moderado",IF(OR(AND(AG46="Muy Baja",AI46="Mayor"),AND(AG46="Baja",AI46="Mayor"),AND(AG46="Media",AI46="Mayor"),AND(AG46="Alta",AI46="Moderado"),AND(AG46="Alta",AI46="Mayor"),AND(AG46="Muy Alta",AI46="Leve"),AND(AG46="Muy Alta",AI46="Menor"),AND(AG46="Muy Alta",AI46="Moderado"),AND(AG46="Muy Alta",AI46="Mayor")),"Alto",IF(OR(AND(AG46="Muy Baja",AI46="Catastrófico"),AND(AG46="Baja",AI46="Catastrófico"),AND(AG46="Media",AI46="Catastrófico"),AND(AG46="Alta",AI46="Catastrófico"),AND(AG46="Muy Alta",AI46="Catastrófico")),"Extremo","")))),"")</f>
        <v/>
      </c>
      <c r="AL46" s="123" t="s">
        <v>110</v>
      </c>
      <c r="AM46" s="114" t="s">
        <v>715</v>
      </c>
      <c r="AN46" s="114" t="s">
        <v>716</v>
      </c>
      <c r="AO46" s="114" t="s">
        <v>717</v>
      </c>
      <c r="AP46" s="125" t="s">
        <v>718</v>
      </c>
      <c r="AQ46" s="253" t="s">
        <v>719</v>
      </c>
      <c r="AR46" s="253" t="s">
        <v>720</v>
      </c>
      <c r="AS46" s="275" t="s">
        <v>660</v>
      </c>
    </row>
    <row r="47" spans="1:45" ht="129.6" customHeight="1" x14ac:dyDescent="0.2">
      <c r="A47" s="251"/>
      <c r="B47" s="253"/>
      <c r="C47" s="253"/>
      <c r="D47" s="253"/>
      <c r="E47" s="253"/>
      <c r="F47" s="253"/>
      <c r="G47" s="253"/>
      <c r="H47" s="253"/>
      <c r="I47" s="253"/>
      <c r="J47" s="253"/>
      <c r="K47" s="253"/>
      <c r="L47" s="253"/>
      <c r="M47" s="253"/>
      <c r="N47" s="253"/>
      <c r="O47" s="275"/>
      <c r="P47" s="276"/>
      <c r="Q47" s="277"/>
      <c r="R47" s="274"/>
      <c r="S47" s="277">
        <f>IF(NOT(ISERROR(MATCH(R47,_xlfn.ANCHORARRAY(H52),0))),Q54&amp;"Por favor no seleccionar los criterios de impacto",R47)</f>
        <v>0</v>
      </c>
      <c r="T47" s="276"/>
      <c r="U47" s="277"/>
      <c r="V47" s="280"/>
      <c r="W47" s="146">
        <v>2</v>
      </c>
      <c r="X47" s="115" t="s">
        <v>694</v>
      </c>
      <c r="Y47" s="117" t="str">
        <f>IF(OR(Z47="Preventivo",Z47="Detectivo"),"Probabilidad",IF(Z47="Correctivo","Impacto",""))</f>
        <v>Probabilidad</v>
      </c>
      <c r="Z47" s="118" t="s">
        <v>95</v>
      </c>
      <c r="AA47" s="118" t="s">
        <v>96</v>
      </c>
      <c r="AB47" s="119" t="str">
        <f t="shared" ref="AB47:AB51" si="48">IF(AND(Z47="Preventivo",AA47="Automático"),"50%",IF(AND(Z47="Preventivo",AA47="Manual"),"40%",IF(AND(Z47="Detectivo",AA47="Automático"),"40%",IF(AND(Z47="Detectivo",AA47="Manual"),"30%",IF(AND(Z47="Correctivo",AA47="Automático"),"35%",IF(AND(Z47="Correctivo",AA47="Manual"),"25%",""))))))</f>
        <v>40%</v>
      </c>
      <c r="AC47" s="118" t="s">
        <v>109</v>
      </c>
      <c r="AD47" s="118" t="s">
        <v>98</v>
      </c>
      <c r="AE47" s="118" t="s">
        <v>99</v>
      </c>
      <c r="AF47" s="200">
        <f>IFERROR(IF(AND(Y46="Probabilidad",Y47="Probabilidad"),(AH46-(+AH46*AB47)),IF(Y47="Probabilidad",(Q46-(+Q46*AB47)),IF(Y47="Impacto",AH46,""))),"")</f>
        <v>0.36</v>
      </c>
      <c r="AG47" s="121" t="str">
        <f t="shared" si="28"/>
        <v>Baja</v>
      </c>
      <c r="AH47" s="119">
        <f t="shared" ref="AH47:AH51" si="49">+AF47</f>
        <v>0.36</v>
      </c>
      <c r="AI47" s="121" t="str">
        <f t="shared" si="30"/>
        <v>Moderado</v>
      </c>
      <c r="AJ47" s="119">
        <f>IFERROR(IF(AND(Y46="Impacto",Y47="Impacto"),(AJ40-(+AJ40*AB47)),IF(Y47="Impacto",($R$31-(+$R$31*AB47)),IF(Y47="Probabilidad",AJ40,""))),"")</f>
        <v>0.6</v>
      </c>
      <c r="AK47" s="122" t="str">
        <f t="shared" ref="AK47:AK48" si="50">IFERROR(IF(OR(AND(AG47="Muy Baja",AI47="Leve"),AND(AG47="Muy Baja",AI47="Menor"),AND(AG47="Baja",AI47="Leve")),"Bajo",IF(OR(AND(AG47="Muy baja",AI47="Moderado"),AND(AG47="Baja",AI47="Menor"),AND(AG47="Baja",AI47="Moderado"),AND(AG47="Media",AI47="Leve"),AND(AG47="Media",AI47="Menor"),AND(AG47="Media",AI47="Moderado"),AND(AG47="Alta",AI47="Leve"),AND(AG47="Alta",AI47="Menor")),"Moderado",IF(OR(AND(AG47="Muy Baja",AI47="Mayor"),AND(AG47="Baja",AI47="Mayor"),AND(AG47="Media",AI47="Mayor"),AND(AG47="Alta",AI47="Moderado"),AND(AG47="Alta",AI47="Mayor"),AND(AG47="Muy Alta",AI47="Leve"),AND(AG47="Muy Alta",AI47="Menor"),AND(AG47="Muy Alta",AI47="Moderado"),AND(AG47="Muy Alta",AI47="Mayor")),"Alto",IF(OR(AND(AG47="Muy Baja",AI47="Catastrófico"),AND(AG47="Baja",AI47="Catastrófico"),AND(AG47="Media",AI47="Catastrófico"),AND(AG47="Alta",AI47="Catastrófico"),AND(AG47="Muy Alta",AI47="Catastrófico")),"Extremo","")))),"")</f>
        <v>Moderado</v>
      </c>
      <c r="AL47" s="123" t="s">
        <v>110</v>
      </c>
      <c r="AM47" s="114" t="s">
        <v>721</v>
      </c>
      <c r="AN47" s="114" t="s">
        <v>722</v>
      </c>
      <c r="AO47" s="114" t="s">
        <v>679</v>
      </c>
      <c r="AP47" s="125" t="s">
        <v>204</v>
      </c>
      <c r="AQ47" s="253"/>
      <c r="AR47" s="253"/>
      <c r="AS47" s="275"/>
    </row>
    <row r="48" spans="1:45" ht="37.5" customHeight="1" x14ac:dyDescent="0.2">
      <c r="A48" s="251"/>
      <c r="B48" s="253"/>
      <c r="C48" s="253"/>
      <c r="D48" s="253"/>
      <c r="E48" s="253"/>
      <c r="F48" s="253"/>
      <c r="G48" s="253"/>
      <c r="H48" s="253"/>
      <c r="I48" s="253"/>
      <c r="J48" s="253"/>
      <c r="K48" s="253"/>
      <c r="L48" s="253"/>
      <c r="M48" s="253"/>
      <c r="N48" s="253"/>
      <c r="O48" s="275"/>
      <c r="P48" s="276"/>
      <c r="Q48" s="277"/>
      <c r="R48" s="274"/>
      <c r="S48" s="277">
        <f>IF(NOT(ISERROR(MATCH(R48,_xlfn.ANCHORARRAY(H53),0))),Q55&amp;"Por favor no seleccionar los criterios de impacto",R48)</f>
        <v>0</v>
      </c>
      <c r="T48" s="276"/>
      <c r="U48" s="277"/>
      <c r="V48" s="280"/>
      <c r="W48" s="146">
        <v>3</v>
      </c>
      <c r="X48" s="116"/>
      <c r="Y48" s="117" t="str">
        <f>IF(OR(Z48="Preventivo",Z48="Detectivo"),"Probabilidad",IF(Z48="Correctivo","Impacto",""))</f>
        <v/>
      </c>
      <c r="Z48" s="118"/>
      <c r="AA48" s="118"/>
      <c r="AB48" s="119" t="str">
        <f t="shared" si="48"/>
        <v/>
      </c>
      <c r="AC48" s="118"/>
      <c r="AD48" s="118"/>
      <c r="AE48" s="118"/>
      <c r="AF48" s="200" t="str">
        <f>IFERROR(IF(AND(Y47="Probabilidad",Y48="Probabilidad"),(AH47-(+AH47*AB48)),IF(AND(Y47="Impacto",Y48="Probabilidad"),(AH46-(+AH46*AB48)),IF(Y48="Impacto",AH47,""))),"")</f>
        <v/>
      </c>
      <c r="AG48" s="121" t="str">
        <f t="shared" si="28"/>
        <v/>
      </c>
      <c r="AH48" s="119" t="str">
        <f t="shared" si="49"/>
        <v/>
      </c>
      <c r="AI48" s="121" t="str">
        <f t="shared" si="30"/>
        <v/>
      </c>
      <c r="AJ48" s="119" t="str">
        <f>IFERROR(IF(AND(Y47="Impacto",Y48="Impacto"),(AJ47-(+AJ47*AB48)),IF(AND(Y47="Probabilidad",Y48="Impacto"),(AJ46-(+AJ46*AB48)),IF(Y48="Probabilidad",AJ47,""))),"")</f>
        <v/>
      </c>
      <c r="AK48" s="122" t="str">
        <f t="shared" si="50"/>
        <v/>
      </c>
      <c r="AL48" s="123"/>
      <c r="AM48" s="114"/>
      <c r="AN48" s="124"/>
      <c r="AO48" s="124"/>
      <c r="AP48" s="125"/>
      <c r="AQ48" s="253"/>
      <c r="AR48" s="253"/>
      <c r="AS48" s="275"/>
    </row>
    <row r="49" spans="1:45" ht="37.5" customHeight="1" x14ac:dyDescent="0.2">
      <c r="A49" s="251"/>
      <c r="B49" s="253"/>
      <c r="C49" s="253"/>
      <c r="D49" s="253"/>
      <c r="E49" s="253"/>
      <c r="F49" s="253"/>
      <c r="G49" s="253"/>
      <c r="H49" s="253"/>
      <c r="I49" s="253"/>
      <c r="J49" s="253"/>
      <c r="K49" s="253"/>
      <c r="L49" s="253"/>
      <c r="M49" s="253"/>
      <c r="N49" s="253"/>
      <c r="O49" s="275"/>
      <c r="P49" s="276"/>
      <c r="Q49" s="277"/>
      <c r="R49" s="274"/>
      <c r="S49" s="277">
        <f>IF(NOT(ISERROR(MATCH(R49,_xlfn.ANCHORARRAY(H54),0))),Q56&amp;"Por favor no seleccionar los criterios de impacto",R49)</f>
        <v>0</v>
      </c>
      <c r="T49" s="276"/>
      <c r="U49" s="277"/>
      <c r="V49" s="280"/>
      <c r="W49" s="146">
        <v>4</v>
      </c>
      <c r="X49" s="115"/>
      <c r="Y49" s="117" t="str">
        <f t="shared" ref="Y49:Y51" si="51">IF(OR(Z49="Preventivo",Z49="Detectivo"),"Probabilidad",IF(Z49="Correctivo","Impacto",""))</f>
        <v/>
      </c>
      <c r="Z49" s="118"/>
      <c r="AA49" s="118"/>
      <c r="AB49" s="119" t="str">
        <f t="shared" si="48"/>
        <v/>
      </c>
      <c r="AC49" s="118"/>
      <c r="AD49" s="118"/>
      <c r="AE49" s="118"/>
      <c r="AF49" s="200" t="str">
        <f t="shared" ref="AF49:AF51" si="52">IFERROR(IF(AND(Y48="Probabilidad",Y49="Probabilidad"),(AH48-(+AH48*AB49)),IF(AND(Y48="Impacto",Y49="Probabilidad"),(AH47-(+AH47*AB49)),IF(Y49="Impacto",AH48,""))),"")</f>
        <v/>
      </c>
      <c r="AG49" s="121" t="str">
        <f t="shared" si="28"/>
        <v/>
      </c>
      <c r="AH49" s="119" t="str">
        <f t="shared" si="49"/>
        <v/>
      </c>
      <c r="AI49" s="121" t="str">
        <f t="shared" si="30"/>
        <v/>
      </c>
      <c r="AJ49" s="119" t="str">
        <f t="shared" ref="AJ49:AJ51" si="53">IFERROR(IF(AND(Y48="Impacto",Y49="Impacto"),(AJ48-(+AJ48*AB49)),IF(AND(Y48="Probabilidad",Y49="Impacto"),(AJ47-(+AJ47*AB49)),IF(Y49="Probabilidad",AJ48,""))),"")</f>
        <v/>
      </c>
      <c r="AK49" s="122" t="str">
        <f>IFERROR(IF(OR(AND(AG49="Muy Baja",AI49="Leve"),AND(AG49="Muy Baja",AI49="Menor"),AND(AG49="Baja",AI49="Leve")),"Bajo",IF(OR(AND(AG49="Muy baja",AI49="Moderado"),AND(AG49="Baja",AI49="Menor"),AND(AG49="Baja",AI49="Moderado"),AND(AG49="Media",AI49="Leve"),AND(AG49="Media",AI49="Menor"),AND(AG49="Media",AI49="Moderado"),AND(AG49="Alta",AI49="Leve"),AND(AG49="Alta",AI49="Menor")),"Moderado",IF(OR(AND(AG49="Muy Baja",AI49="Mayor"),AND(AG49="Baja",AI49="Mayor"),AND(AG49="Media",AI49="Mayor"),AND(AG49="Alta",AI49="Moderado"),AND(AG49="Alta",AI49="Mayor"),AND(AG49="Muy Alta",AI49="Leve"),AND(AG49="Muy Alta",AI49="Menor"),AND(AG49="Muy Alta",AI49="Moderado"),AND(AG49="Muy Alta",AI49="Mayor")),"Alto",IF(OR(AND(AG49="Muy Baja",AI49="Catastrófico"),AND(AG49="Baja",AI49="Catastrófico"),AND(AG49="Media",AI49="Catastrófico"),AND(AG49="Alta",AI49="Catastrófico"),AND(AG49="Muy Alta",AI49="Catastrófico")),"Extremo","")))),"")</f>
        <v/>
      </c>
      <c r="AL49" s="123"/>
      <c r="AM49" s="114"/>
      <c r="AN49" s="124"/>
      <c r="AO49" s="124"/>
      <c r="AP49" s="125"/>
      <c r="AQ49" s="253"/>
      <c r="AR49" s="253"/>
      <c r="AS49" s="275"/>
    </row>
    <row r="50" spans="1:45" ht="37.5" customHeight="1" x14ac:dyDescent="0.2">
      <c r="A50" s="251"/>
      <c r="B50" s="253"/>
      <c r="C50" s="253"/>
      <c r="D50" s="253"/>
      <c r="E50" s="253"/>
      <c r="F50" s="253"/>
      <c r="G50" s="253"/>
      <c r="H50" s="253"/>
      <c r="I50" s="253"/>
      <c r="J50" s="253"/>
      <c r="K50" s="253"/>
      <c r="L50" s="253"/>
      <c r="M50" s="253"/>
      <c r="N50" s="253"/>
      <c r="O50" s="275"/>
      <c r="P50" s="276"/>
      <c r="Q50" s="277"/>
      <c r="R50" s="274"/>
      <c r="S50" s="277">
        <f>IF(NOT(ISERROR(MATCH(R50,_xlfn.ANCHORARRAY(H55),0))),Q57&amp;"Por favor no seleccionar los criterios de impacto",R50)</f>
        <v>0</v>
      </c>
      <c r="T50" s="276"/>
      <c r="U50" s="277"/>
      <c r="V50" s="280"/>
      <c r="W50" s="146">
        <v>5</v>
      </c>
      <c r="X50" s="115"/>
      <c r="Y50" s="117" t="str">
        <f t="shared" si="51"/>
        <v/>
      </c>
      <c r="Z50" s="118"/>
      <c r="AA50" s="118"/>
      <c r="AB50" s="119" t="str">
        <f t="shared" si="48"/>
        <v/>
      </c>
      <c r="AC50" s="118"/>
      <c r="AD50" s="118"/>
      <c r="AE50" s="118"/>
      <c r="AF50" s="200" t="str">
        <f t="shared" si="52"/>
        <v/>
      </c>
      <c r="AG50" s="121" t="str">
        <f>IFERROR(IF(AF50="","",IF(AF50&lt;=0.2,"Muy Baja",IF(AF50&lt;=0.4,"Baja",IF(AF50&lt;=0.6,"Media",IF(AF50&lt;=0.8,"Alta","Muy Alta"))))),"")</f>
        <v/>
      </c>
      <c r="AH50" s="119" t="str">
        <f t="shared" si="49"/>
        <v/>
      </c>
      <c r="AI50" s="121" t="str">
        <f t="shared" si="30"/>
        <v/>
      </c>
      <c r="AJ50" s="119" t="str">
        <f t="shared" si="53"/>
        <v/>
      </c>
      <c r="AK50" s="122" t="str">
        <f t="shared" ref="AK50:AK51" si="54">IFERROR(IF(OR(AND(AG50="Muy Baja",AI50="Leve"),AND(AG50="Muy Baja",AI50="Menor"),AND(AG50="Baja",AI50="Leve")),"Bajo",IF(OR(AND(AG50="Muy baja",AI50="Moderado"),AND(AG50="Baja",AI50="Menor"),AND(AG50="Baja",AI50="Moderado"),AND(AG50="Media",AI50="Leve"),AND(AG50="Media",AI50="Menor"),AND(AG50="Media",AI50="Moderado"),AND(AG50="Alta",AI50="Leve"),AND(AG50="Alta",AI50="Menor")),"Moderado",IF(OR(AND(AG50="Muy Baja",AI50="Mayor"),AND(AG50="Baja",AI50="Mayor"),AND(AG50="Media",AI50="Mayor"),AND(AG50="Alta",AI50="Moderado"),AND(AG50="Alta",AI50="Mayor"),AND(AG50="Muy Alta",AI50="Leve"),AND(AG50="Muy Alta",AI50="Menor"),AND(AG50="Muy Alta",AI50="Moderado"),AND(AG50="Muy Alta",AI50="Mayor")),"Alto",IF(OR(AND(AG50="Muy Baja",AI50="Catastrófico"),AND(AG50="Baja",AI50="Catastrófico"),AND(AG50="Media",AI50="Catastrófico"),AND(AG50="Alta",AI50="Catastrófico"),AND(AG50="Muy Alta",AI50="Catastrófico")),"Extremo","")))),"")</f>
        <v/>
      </c>
      <c r="AL50" s="123"/>
      <c r="AM50" s="114"/>
      <c r="AN50" s="124"/>
      <c r="AO50" s="124"/>
      <c r="AP50" s="125"/>
      <c r="AQ50" s="253"/>
      <c r="AR50" s="253"/>
      <c r="AS50" s="275"/>
    </row>
    <row r="51" spans="1:45" ht="37.5" customHeight="1" x14ac:dyDescent="0.2">
      <c r="A51" s="251"/>
      <c r="B51" s="253"/>
      <c r="C51" s="253"/>
      <c r="D51" s="253"/>
      <c r="E51" s="253"/>
      <c r="F51" s="253"/>
      <c r="G51" s="253"/>
      <c r="H51" s="253"/>
      <c r="I51" s="253"/>
      <c r="J51" s="253"/>
      <c r="K51" s="253"/>
      <c r="L51" s="253"/>
      <c r="M51" s="253"/>
      <c r="N51" s="253"/>
      <c r="O51" s="275"/>
      <c r="P51" s="276"/>
      <c r="Q51" s="277"/>
      <c r="R51" s="274"/>
      <c r="S51" s="277">
        <f>IF(NOT(ISERROR(MATCH(R51,_xlfn.ANCHORARRAY(H56),0))),Q58&amp;"Por favor no seleccionar los criterios de impacto",R51)</f>
        <v>0</v>
      </c>
      <c r="T51" s="276"/>
      <c r="U51" s="277"/>
      <c r="V51" s="280"/>
      <c r="W51" s="146">
        <v>6</v>
      </c>
      <c r="X51" s="115"/>
      <c r="Y51" s="117" t="str">
        <f t="shared" si="51"/>
        <v/>
      </c>
      <c r="Z51" s="118"/>
      <c r="AA51" s="118"/>
      <c r="AB51" s="119" t="str">
        <f t="shared" si="48"/>
        <v/>
      </c>
      <c r="AC51" s="118"/>
      <c r="AD51" s="118"/>
      <c r="AE51" s="118"/>
      <c r="AF51" s="200" t="str">
        <f t="shared" si="52"/>
        <v/>
      </c>
      <c r="AG51" s="121" t="str">
        <f t="shared" si="28"/>
        <v/>
      </c>
      <c r="AH51" s="119" t="str">
        <f t="shared" si="49"/>
        <v/>
      </c>
      <c r="AI51" s="121" t="str">
        <f t="shared" si="30"/>
        <v/>
      </c>
      <c r="AJ51" s="119" t="str">
        <f t="shared" si="53"/>
        <v/>
      </c>
      <c r="AK51" s="122" t="str">
        <f t="shared" si="54"/>
        <v/>
      </c>
      <c r="AL51" s="123"/>
      <c r="AM51" s="114"/>
      <c r="AN51" s="124"/>
      <c r="AO51" s="124"/>
      <c r="AP51" s="125"/>
      <c r="AQ51" s="253"/>
      <c r="AR51" s="253"/>
      <c r="AS51" s="275"/>
    </row>
    <row r="52" spans="1:45" ht="123" customHeight="1" x14ac:dyDescent="0.2">
      <c r="A52" s="251">
        <v>8</v>
      </c>
      <c r="B52" s="253" t="s">
        <v>667</v>
      </c>
      <c r="C52" s="253" t="s">
        <v>128</v>
      </c>
      <c r="D52" s="253" t="s">
        <v>723</v>
      </c>
      <c r="E52" s="253" t="s">
        <v>724</v>
      </c>
      <c r="F52" s="246" t="s">
        <v>725</v>
      </c>
      <c r="G52" s="253" t="s">
        <v>621</v>
      </c>
      <c r="H52" s="253" t="s">
        <v>671</v>
      </c>
      <c r="I52" s="253" t="s">
        <v>672</v>
      </c>
      <c r="J52" s="253" t="s">
        <v>726</v>
      </c>
      <c r="K52" s="253" t="s">
        <v>674</v>
      </c>
      <c r="L52" s="253" t="s">
        <v>727</v>
      </c>
      <c r="M52" s="253" t="s">
        <v>91</v>
      </c>
      <c r="N52" s="253"/>
      <c r="O52" s="275">
        <v>5001</v>
      </c>
      <c r="P52" s="276" t="str">
        <f>IF(O52&lt;=0,"",IF(O52&lt;=2,"Muy Baja",IF(O52&lt;=24,"Baja",IF(O52&lt;=500,"Media",IF(O52&lt;=5000,"Alta","Muy Alta")))))</f>
        <v>Muy Alta</v>
      </c>
      <c r="Q52" s="277">
        <f>IF(P52="","",IF(P52="Muy Baja",0.2,IF(P52="Baja",0.4,IF(P52="Media",0.6,IF(P52="Alta",0.8,IF(P52="Muy Alta",1,))))))</f>
        <v>1</v>
      </c>
      <c r="R52" s="274" t="s">
        <v>358</v>
      </c>
      <c r="S52" s="277" t="str">
        <f>IF(NOT(ISERROR(MATCH(R52,'[11]Tabla Impacto'!$B$222:$B$224,0))),'[11]Tabla Impacto'!$F$224&amp;"Por favor no seleccionar los criterios de impacto(Afectación Económica o presupuestal y Pérdida Reputacional)",R52)</f>
        <v xml:space="preserve">     El riesgo afecta la imagen de alguna área de la organización</v>
      </c>
      <c r="T52" s="276" t="str">
        <f>IF(OR(S52='[11]Tabla Impacto'!$C$12,S52='[11]Tabla Impacto'!$D$12),"Leve",IF(OR(S52='[11]Tabla Impacto'!$C$13,S52='[11]Tabla Impacto'!$D$13),"Menor",IF(OR(S52='[11]Tabla Impacto'!$C$14,S52='[11]Tabla Impacto'!$D$14),"Moderado",IF(OR(S52='[11]Tabla Impacto'!$C$15,S52='[11]Tabla Impacto'!$D$15),"Mayor",IF(OR(S52='[11]Tabla Impacto'!$C$16,S52='[11]Tabla Impacto'!$D$16),"Catastrófico","")))))</f>
        <v>Leve</v>
      </c>
      <c r="U52" s="277">
        <f>IF(T52="","",IF(T52="Leve",0.2,IF(T52="Menor",0.4,IF(T52="Moderado",0.6,IF(T52="Mayor",0.8,IF(T52="Catastrófico",1,))))))</f>
        <v>0.2</v>
      </c>
      <c r="V52" s="280" t="str">
        <f>IF(OR(AND(P52="Muy Baja",T52="Leve"),AND(P52="Muy Baja",T52="Menor"),AND(P52="Baja",T52="Leve")),"Bajo",IF(OR(AND(P52="Muy baja",T52="Moderado"),AND(P52="Baja",T52="Menor"),AND(P52="Baja",T52="Moderado"),AND(P52="Media",T52="Leve"),AND(P52="Media",T52="Menor"),AND(P52="Media",T52="Moderado"),AND(P52="Alta",T52="Leve"),AND(P52="Alta",T52="Menor")),"Moderado",IF(OR(AND(P52="Muy Baja",T52="Mayor"),AND(P52="Baja",T52="Mayor"),AND(P52="Media",T52="Mayor"),AND(P52="Alta",T52="Moderado"),AND(P52="Alta",T52="Mayor"),AND(P52="Muy Alta",T52="Leve"),AND(P52="Muy Alta",T52="Menor"),AND(P52="Muy Alta",T52="Moderado"),AND(P52="Muy Alta",T52="Mayor")),"Alto",IF(OR(AND(P52="Muy Baja",T52="Catastrófico"),AND(P52="Baja",T52="Catastrófico"),AND(P52="Media",T52="Catastrófico"),AND(P52="Alta",T52="Catastrófico"),AND(P52="Muy Alta",T52="Catastrófico")),"Extremo",""))))</f>
        <v>Alto</v>
      </c>
      <c r="W52" s="146">
        <v>1</v>
      </c>
      <c r="X52" s="115" t="s">
        <v>728</v>
      </c>
      <c r="Y52" s="117" t="str">
        <f>IF(OR(Z52="Preventivo",Z52="Detectivo"),"Probabilidad",IF(Z52="Correctivo","Impacto",""))</f>
        <v>Probabilidad</v>
      </c>
      <c r="Z52" s="118" t="s">
        <v>95</v>
      </c>
      <c r="AA52" s="118" t="s">
        <v>96</v>
      </c>
      <c r="AB52" s="119" t="str">
        <f>IF(AND(Z52="Preventivo",AA52="Automático"),"50%",IF(AND(Z52="Preventivo",AA52="Manual"),"40%",IF(AND(Z52="Detectivo",AA52="Automático"),"40%",IF(AND(Z52="Detectivo",AA52="Manual"),"30%",IF(AND(Z52="Correctivo",AA52="Automático"),"35%",IF(AND(Z52="Correctivo",AA52="Manual"),"25%",""))))))</f>
        <v>40%</v>
      </c>
      <c r="AC52" s="118" t="s">
        <v>109</v>
      </c>
      <c r="AD52" s="118" t="s">
        <v>98</v>
      </c>
      <c r="AE52" s="118" t="s">
        <v>99</v>
      </c>
      <c r="AF52" s="200">
        <f>IFERROR(IF(Y52="Probabilidad",(Q52-(+Q52*AB52)),IF(Y52="Impacto",Q52,"")),"")</f>
        <v>0.6</v>
      </c>
      <c r="AG52" s="121" t="str">
        <f>IFERROR(IF(AF52="","",IF(AF52&lt;=0.2,"Muy Baja",IF(AF52&lt;=0.4,"Baja",IF(AF52&lt;=0.6,"Media",IF(AF52&lt;=0.8,"Alta","Muy Alta"))))),"")</f>
        <v>Media</v>
      </c>
      <c r="AH52" s="119">
        <f>+AF52</f>
        <v>0.6</v>
      </c>
      <c r="AI52" s="121" t="str">
        <f>IFERROR(IF(AJ52="","",IF(AJ52&lt;=0.2,"Leve",IF(AJ52&lt;=0.4,"Menor",IF(AJ52&lt;=0.6,"Moderado",IF(AJ52&lt;=0.8,"Mayor","Catastrófico"))))),"")</f>
        <v>Leve</v>
      </c>
      <c r="AJ52" s="119">
        <f>IFERROR(IF(Y52="Impacto",(U52-(+U52*AB52)),IF(Y52="Probabilidad",U52,"")),"")</f>
        <v>0.2</v>
      </c>
      <c r="AK52" s="122" t="str">
        <f>IFERROR(IF(OR(AND(AG52="Muy Baja",AI52="Leve"),AND(AG52="Muy Baja",AI52="Menor"),AND(AG52="Baja",AI52="Leve")),"Bajo",IF(OR(AND(AG52="Muy baja",AI52="Moderado"),AND(AG52="Baja",AI52="Menor"),AND(AG52="Baja",AI52="Moderado"),AND(AG52="Media",AI52="Leve"),AND(AG52="Media",AI52="Menor"),AND(AG52="Media",AI52="Moderado"),AND(AG52="Alta",AI52="Leve"),AND(AG52="Alta",AI52="Menor")),"Moderado",IF(OR(AND(AG52="Muy Baja",AI52="Mayor"),AND(AG52="Baja",AI52="Mayor"),AND(AG52="Media",AI52="Mayor"),AND(AG52="Alta",AI52="Moderado"),AND(AG52="Alta",AI52="Mayor"),AND(AG52="Muy Alta",AI52="Leve"),AND(AG52="Muy Alta",AI52="Menor"),AND(AG52="Muy Alta",AI52="Moderado"),AND(AG52="Muy Alta",AI52="Mayor")),"Alto",IF(OR(AND(AG52="Muy Baja",AI52="Catastrófico"),AND(AG52="Baja",AI52="Catastrófico"),AND(AG52="Media",AI52="Catastrófico"),AND(AG52="Alta",AI52="Catastrófico"),AND(AG52="Muy Alta",AI52="Catastrófico")),"Extremo","")))),"")</f>
        <v>Moderado</v>
      </c>
      <c r="AL52" s="118" t="s">
        <v>110</v>
      </c>
      <c r="AM52" s="114" t="s">
        <v>729</v>
      </c>
      <c r="AN52" s="114" t="s">
        <v>730</v>
      </c>
      <c r="AO52" s="114" t="s">
        <v>679</v>
      </c>
      <c r="AP52" s="125" t="s">
        <v>204</v>
      </c>
      <c r="AQ52" s="253" t="s">
        <v>731</v>
      </c>
      <c r="AR52" s="253" t="s">
        <v>679</v>
      </c>
      <c r="AS52" s="253" t="s">
        <v>732</v>
      </c>
    </row>
    <row r="53" spans="1:45" ht="123" customHeight="1" x14ac:dyDescent="0.2">
      <c r="A53" s="251"/>
      <c r="B53" s="253"/>
      <c r="C53" s="253"/>
      <c r="D53" s="253"/>
      <c r="E53" s="253"/>
      <c r="F53" s="250"/>
      <c r="G53" s="253"/>
      <c r="H53" s="253"/>
      <c r="I53" s="253"/>
      <c r="J53" s="253"/>
      <c r="K53" s="253"/>
      <c r="L53" s="253"/>
      <c r="M53" s="253"/>
      <c r="N53" s="253"/>
      <c r="O53" s="275"/>
      <c r="P53" s="276"/>
      <c r="Q53" s="277"/>
      <c r="R53" s="274"/>
      <c r="S53" s="277">
        <f t="shared" ref="S53:S57" si="55">IF(NOT(ISERROR(MATCH(R53,_xlfn.ANCHORARRAY(H64),0))),Q66&amp;"Por favor no seleccionar los criterios de impacto",R53)</f>
        <v>0</v>
      </c>
      <c r="T53" s="276"/>
      <c r="U53" s="277"/>
      <c r="V53" s="280"/>
      <c r="W53" s="146">
        <v>2</v>
      </c>
      <c r="X53" s="115" t="s">
        <v>733</v>
      </c>
      <c r="Y53" s="117" t="str">
        <f>IF(OR(Z53="Preventivo",Z53="Detectivo"),"Probabilidad",IF(Z53="Correctivo","Impacto",""))</f>
        <v>Probabilidad</v>
      </c>
      <c r="Z53" s="118" t="s">
        <v>95</v>
      </c>
      <c r="AA53" s="118" t="s">
        <v>663</v>
      </c>
      <c r="AB53" s="119" t="str">
        <f t="shared" ref="AB53:AB57" si="56">IF(AND(Z53="Preventivo",AA53="Automático"),"50%",IF(AND(Z53="Preventivo",AA53="Manual"),"40%",IF(AND(Z53="Detectivo",AA53="Automático"),"40%",IF(AND(Z53="Detectivo",AA53="Manual"),"30%",IF(AND(Z53="Correctivo",AA53="Automático"),"35%",IF(AND(Z53="Correctivo",AA53="Manual"),"25%",""))))))</f>
        <v>50%</v>
      </c>
      <c r="AC53" s="118" t="s">
        <v>97</v>
      </c>
      <c r="AD53" s="118" t="s">
        <v>98</v>
      </c>
      <c r="AE53" s="118" t="s">
        <v>99</v>
      </c>
      <c r="AF53" s="200">
        <f>IFERROR(IF(AND(Y52="Probabilidad",Y53="Probabilidad"),(AH52-(+AH52*AB53)),IF(Y53="Probabilidad",(Q52-(+Q52*AB53)),IF(Y53="Impacto",AH52,""))),"")</f>
        <v>0.3</v>
      </c>
      <c r="AG53" s="121" t="str">
        <f t="shared" si="28"/>
        <v>Baja</v>
      </c>
      <c r="AH53" s="119">
        <f t="shared" ref="AH53:AH57" si="57">+AF53</f>
        <v>0.3</v>
      </c>
      <c r="AI53" s="121" t="str">
        <f t="shared" si="30"/>
        <v/>
      </c>
      <c r="AJ53" s="119" t="str">
        <f>IFERROR(IF(AND(Y52="Impacto",Y53="Impacto"),(#REF!-(+#REF!*AB53)),IF(Y53="Impacto",($R$37-(+$R$37*AB53)),IF(Y53="Probabilidad",#REF!,""))),"")</f>
        <v/>
      </c>
      <c r="AK53" s="122" t="str">
        <f t="shared" ref="AK53:AK54" si="58">IFERROR(IF(OR(AND(AG53="Muy Baja",AI53="Leve"),AND(AG53="Muy Baja",AI53="Menor"),AND(AG53="Baja",AI53="Leve")),"Bajo",IF(OR(AND(AG53="Muy baja",AI53="Moderado"),AND(AG53="Baja",AI53="Menor"),AND(AG53="Baja",AI53="Moderado"),AND(AG53="Media",AI53="Leve"),AND(AG53="Media",AI53="Menor"),AND(AG53="Media",AI53="Moderado"),AND(AG53="Alta",AI53="Leve"),AND(AG53="Alta",AI53="Menor")),"Moderado",IF(OR(AND(AG53="Muy Baja",AI53="Mayor"),AND(AG53="Baja",AI53="Mayor"),AND(AG53="Media",AI53="Mayor"),AND(AG53="Alta",AI53="Moderado"),AND(AG53="Alta",AI53="Mayor"),AND(AG53="Muy Alta",AI53="Leve"),AND(AG53="Muy Alta",AI53="Menor"),AND(AG53="Muy Alta",AI53="Moderado"),AND(AG53="Muy Alta",AI53="Mayor")),"Alto",IF(OR(AND(AG53="Muy Baja",AI53="Catastrófico"),AND(AG53="Baja",AI53="Catastrófico"),AND(AG53="Media",AI53="Catastrófico"),AND(AG53="Alta",AI53="Catastrófico"),AND(AG53="Muy Alta",AI53="Catastrófico")),"Extremo","")))),"")</f>
        <v/>
      </c>
      <c r="AL53" s="123"/>
      <c r="AM53" s="114"/>
      <c r="AN53" s="124"/>
      <c r="AO53" s="124"/>
      <c r="AP53" s="125"/>
      <c r="AQ53" s="253"/>
      <c r="AR53" s="253"/>
      <c r="AS53" s="253"/>
    </row>
    <row r="54" spans="1:45" ht="37.5" customHeight="1" x14ac:dyDescent="0.2">
      <c r="A54" s="251"/>
      <c r="B54" s="253"/>
      <c r="C54" s="253"/>
      <c r="D54" s="253"/>
      <c r="E54" s="253"/>
      <c r="F54" s="250"/>
      <c r="G54" s="253"/>
      <c r="H54" s="253"/>
      <c r="I54" s="253"/>
      <c r="J54" s="253"/>
      <c r="K54" s="253"/>
      <c r="L54" s="253"/>
      <c r="M54" s="253"/>
      <c r="N54" s="253"/>
      <c r="O54" s="275"/>
      <c r="P54" s="276"/>
      <c r="Q54" s="277"/>
      <c r="R54" s="274"/>
      <c r="S54" s="277">
        <f t="shared" si="55"/>
        <v>0</v>
      </c>
      <c r="T54" s="276"/>
      <c r="U54" s="277"/>
      <c r="V54" s="280"/>
      <c r="W54" s="146">
        <v>3</v>
      </c>
      <c r="X54" s="116"/>
      <c r="Y54" s="117" t="str">
        <f>IF(OR(Z54="Preventivo",Z54="Detectivo"),"Probabilidad",IF(Z54="Correctivo","Impacto",""))</f>
        <v/>
      </c>
      <c r="Z54" s="118"/>
      <c r="AA54" s="118"/>
      <c r="AB54" s="119" t="str">
        <f t="shared" si="56"/>
        <v/>
      </c>
      <c r="AC54" s="118"/>
      <c r="AD54" s="118"/>
      <c r="AE54" s="118"/>
      <c r="AF54" s="200" t="str">
        <f>IFERROR(IF(AND(Y53="Probabilidad",Y54="Probabilidad"),(AH53-(+AH53*AB54)),IF(AND(Y53="Impacto",Y54="Probabilidad"),(AH52-(+AH52*AB54)),IF(Y54="Impacto",AH53,""))),"")</f>
        <v/>
      </c>
      <c r="AG54" s="121" t="str">
        <f t="shared" si="28"/>
        <v/>
      </c>
      <c r="AH54" s="119" t="str">
        <f t="shared" si="57"/>
        <v/>
      </c>
      <c r="AI54" s="121" t="str">
        <f t="shared" si="30"/>
        <v/>
      </c>
      <c r="AJ54" s="119" t="str">
        <f>IFERROR(IF(AND(Y53="Impacto",Y54="Impacto"),(AJ53-(+AJ53*AB54)),IF(AND(Y53="Probabilidad",Y54="Impacto"),(AJ52-(+AJ52*AB54)),IF(Y54="Probabilidad",AJ53,""))),"")</f>
        <v/>
      </c>
      <c r="AK54" s="122" t="str">
        <f t="shared" si="58"/>
        <v/>
      </c>
      <c r="AL54" s="123"/>
      <c r="AM54" s="114"/>
      <c r="AN54" s="124"/>
      <c r="AO54" s="124"/>
      <c r="AP54" s="125"/>
      <c r="AQ54" s="253"/>
      <c r="AR54" s="253"/>
      <c r="AS54" s="253"/>
    </row>
    <row r="55" spans="1:45" ht="37.5" customHeight="1" x14ac:dyDescent="0.2">
      <c r="A55" s="251"/>
      <c r="B55" s="253"/>
      <c r="C55" s="253"/>
      <c r="D55" s="253"/>
      <c r="E55" s="253"/>
      <c r="F55" s="250"/>
      <c r="G55" s="253"/>
      <c r="H55" s="253"/>
      <c r="I55" s="253"/>
      <c r="J55" s="253"/>
      <c r="K55" s="253"/>
      <c r="L55" s="253"/>
      <c r="M55" s="253"/>
      <c r="N55" s="253"/>
      <c r="O55" s="275"/>
      <c r="P55" s="276"/>
      <c r="Q55" s="277"/>
      <c r="R55" s="274"/>
      <c r="S55" s="277">
        <f t="shared" si="55"/>
        <v>0</v>
      </c>
      <c r="T55" s="276"/>
      <c r="U55" s="277"/>
      <c r="V55" s="280"/>
      <c r="W55" s="146">
        <v>4</v>
      </c>
      <c r="X55" s="115"/>
      <c r="Y55" s="117" t="str">
        <f t="shared" ref="Y55:Y57" si="59">IF(OR(Z55="Preventivo",Z55="Detectivo"),"Probabilidad",IF(Z55="Correctivo","Impacto",""))</f>
        <v/>
      </c>
      <c r="Z55" s="118"/>
      <c r="AA55" s="118"/>
      <c r="AB55" s="119" t="str">
        <f t="shared" si="56"/>
        <v/>
      </c>
      <c r="AC55" s="118"/>
      <c r="AD55" s="118"/>
      <c r="AE55" s="118"/>
      <c r="AF55" s="200" t="str">
        <f t="shared" ref="AF55:AF57" si="60">IFERROR(IF(AND(Y54="Probabilidad",Y55="Probabilidad"),(AH54-(+AH54*AB55)),IF(AND(Y54="Impacto",Y55="Probabilidad"),(AH53-(+AH53*AB55)),IF(Y55="Impacto",AH54,""))),"")</f>
        <v/>
      </c>
      <c r="AG55" s="121" t="str">
        <f t="shared" si="28"/>
        <v/>
      </c>
      <c r="AH55" s="119" t="str">
        <f t="shared" si="57"/>
        <v/>
      </c>
      <c r="AI55" s="121" t="str">
        <f t="shared" si="30"/>
        <v/>
      </c>
      <c r="AJ55" s="119" t="str">
        <f t="shared" ref="AJ55:AJ57" si="61">IFERROR(IF(AND(Y54="Impacto",Y55="Impacto"),(AJ54-(+AJ54*AB55)),IF(AND(Y54="Probabilidad",Y55="Impacto"),(AJ53-(+AJ53*AB55)),IF(Y55="Probabilidad",AJ54,""))),"")</f>
        <v/>
      </c>
      <c r="AK55" s="122" t="str">
        <f>IFERROR(IF(OR(AND(AG55="Muy Baja",AI55="Leve"),AND(AG55="Muy Baja",AI55="Menor"),AND(AG55="Baja",AI55="Leve")),"Bajo",IF(OR(AND(AG55="Muy baja",AI55="Moderado"),AND(AG55="Baja",AI55="Menor"),AND(AG55="Baja",AI55="Moderado"),AND(AG55="Media",AI55="Leve"),AND(AG55="Media",AI55="Menor"),AND(AG55="Media",AI55="Moderado"),AND(AG55="Alta",AI55="Leve"),AND(AG55="Alta",AI55="Menor")),"Moderado",IF(OR(AND(AG55="Muy Baja",AI55="Mayor"),AND(AG55="Baja",AI55="Mayor"),AND(AG55="Media",AI55="Mayor"),AND(AG55="Alta",AI55="Moderado"),AND(AG55="Alta",AI55="Mayor"),AND(AG55="Muy Alta",AI55="Leve"),AND(AG55="Muy Alta",AI55="Menor"),AND(AG55="Muy Alta",AI55="Moderado"),AND(AG55="Muy Alta",AI55="Mayor")),"Alto",IF(OR(AND(AG55="Muy Baja",AI55="Catastrófico"),AND(AG55="Baja",AI55="Catastrófico"),AND(AG55="Media",AI55="Catastrófico"),AND(AG55="Alta",AI55="Catastrófico"),AND(AG55="Muy Alta",AI55="Catastrófico")),"Extremo","")))),"")</f>
        <v/>
      </c>
      <c r="AL55" s="123"/>
      <c r="AM55" s="114"/>
      <c r="AN55" s="124"/>
      <c r="AO55" s="124"/>
      <c r="AP55" s="125"/>
      <c r="AQ55" s="253"/>
      <c r="AR55" s="253"/>
      <c r="AS55" s="253"/>
    </row>
    <row r="56" spans="1:45" ht="37.5" customHeight="1" x14ac:dyDescent="0.2">
      <c r="A56" s="251"/>
      <c r="B56" s="253"/>
      <c r="C56" s="253"/>
      <c r="D56" s="253"/>
      <c r="E56" s="253"/>
      <c r="F56" s="250"/>
      <c r="G56" s="253"/>
      <c r="H56" s="253"/>
      <c r="I56" s="253"/>
      <c r="J56" s="253"/>
      <c r="K56" s="253"/>
      <c r="L56" s="253"/>
      <c r="M56" s="253"/>
      <c r="N56" s="253"/>
      <c r="O56" s="275"/>
      <c r="P56" s="276"/>
      <c r="Q56" s="277"/>
      <c r="R56" s="274"/>
      <c r="S56" s="277">
        <f t="shared" si="55"/>
        <v>0</v>
      </c>
      <c r="T56" s="276"/>
      <c r="U56" s="277"/>
      <c r="V56" s="280"/>
      <c r="W56" s="146">
        <v>5</v>
      </c>
      <c r="X56" s="115"/>
      <c r="Y56" s="117" t="str">
        <f t="shared" si="59"/>
        <v/>
      </c>
      <c r="Z56" s="118"/>
      <c r="AA56" s="118"/>
      <c r="AB56" s="119" t="str">
        <f t="shared" si="56"/>
        <v/>
      </c>
      <c r="AC56" s="118"/>
      <c r="AD56" s="118"/>
      <c r="AE56" s="118"/>
      <c r="AF56" s="200" t="str">
        <f t="shared" si="60"/>
        <v/>
      </c>
      <c r="AG56" s="121" t="str">
        <f t="shared" si="28"/>
        <v/>
      </c>
      <c r="AH56" s="119" t="str">
        <f t="shared" si="57"/>
        <v/>
      </c>
      <c r="AI56" s="121" t="str">
        <f t="shared" si="30"/>
        <v/>
      </c>
      <c r="AJ56" s="119" t="str">
        <f t="shared" si="61"/>
        <v/>
      </c>
      <c r="AK56" s="122" t="str">
        <f t="shared" ref="AK56" si="62">IFERROR(IF(OR(AND(AG56="Muy Baja",AI56="Leve"),AND(AG56="Muy Baja",AI56="Menor"),AND(AG56="Baja",AI56="Leve")),"Bajo",IF(OR(AND(AG56="Muy baja",AI56="Moderado"),AND(AG56="Baja",AI56="Menor"),AND(AG56="Baja",AI56="Moderado"),AND(AG56="Media",AI56="Leve"),AND(AG56="Media",AI56="Menor"),AND(AG56="Media",AI56="Moderado"),AND(AG56="Alta",AI56="Leve"),AND(AG56="Alta",AI56="Menor")),"Moderado",IF(OR(AND(AG56="Muy Baja",AI56="Mayor"),AND(AG56="Baja",AI56="Mayor"),AND(AG56="Media",AI56="Mayor"),AND(AG56="Alta",AI56="Moderado"),AND(AG56="Alta",AI56="Mayor"),AND(AG56="Muy Alta",AI56="Leve"),AND(AG56="Muy Alta",AI56="Menor"),AND(AG56="Muy Alta",AI56="Moderado"),AND(AG56="Muy Alta",AI56="Mayor")),"Alto",IF(OR(AND(AG56="Muy Baja",AI56="Catastrófico"),AND(AG56="Baja",AI56="Catastrófico"),AND(AG56="Media",AI56="Catastrófico"),AND(AG56="Alta",AI56="Catastrófico"),AND(AG56="Muy Alta",AI56="Catastrófico")),"Extremo","")))),"")</f>
        <v/>
      </c>
      <c r="AL56" s="123"/>
      <c r="AM56" s="114"/>
      <c r="AN56" s="124"/>
      <c r="AO56" s="124"/>
      <c r="AP56" s="125"/>
      <c r="AQ56" s="253"/>
      <c r="AR56" s="253"/>
      <c r="AS56" s="253"/>
    </row>
    <row r="57" spans="1:45" ht="37.15" customHeight="1" x14ac:dyDescent="0.2">
      <c r="A57" s="251"/>
      <c r="B57" s="253"/>
      <c r="C57" s="253"/>
      <c r="D57" s="253"/>
      <c r="E57" s="253"/>
      <c r="F57" s="247"/>
      <c r="G57" s="253"/>
      <c r="H57" s="253"/>
      <c r="I57" s="253"/>
      <c r="J57" s="253"/>
      <c r="K57" s="253"/>
      <c r="L57" s="253"/>
      <c r="M57" s="253"/>
      <c r="N57" s="253"/>
      <c r="O57" s="275"/>
      <c r="P57" s="276"/>
      <c r="Q57" s="277"/>
      <c r="R57" s="274"/>
      <c r="S57" s="277">
        <f t="shared" si="55"/>
        <v>0</v>
      </c>
      <c r="T57" s="276"/>
      <c r="U57" s="277"/>
      <c r="V57" s="280"/>
      <c r="W57" s="146">
        <v>6</v>
      </c>
      <c r="X57" s="115"/>
      <c r="Y57" s="117" t="str">
        <f t="shared" si="59"/>
        <v/>
      </c>
      <c r="Z57" s="118"/>
      <c r="AA57" s="118"/>
      <c r="AB57" s="119" t="str">
        <f t="shared" si="56"/>
        <v/>
      </c>
      <c r="AC57" s="118"/>
      <c r="AD57" s="118"/>
      <c r="AE57" s="118"/>
      <c r="AF57" s="200" t="str">
        <f t="shared" si="60"/>
        <v/>
      </c>
      <c r="AG57" s="121" t="str">
        <f t="shared" si="28"/>
        <v/>
      </c>
      <c r="AH57" s="119" t="str">
        <f t="shared" si="57"/>
        <v/>
      </c>
      <c r="AI57" s="121" t="str">
        <f>IFERROR(IF(AJ57="","",IF(AJ57&lt;=0.2,"Leve",IF(AJ57&lt;=0.4,"Menor",IF(AJ57&lt;=0.6,"Moderado",IF(AJ57&lt;=0.8,"Mayor","Catastrófico"))))),"")</f>
        <v/>
      </c>
      <c r="AJ57" s="119" t="str">
        <f t="shared" si="61"/>
        <v/>
      </c>
      <c r="AK57" s="122" t="str">
        <f>IFERROR(IF(OR(AND(AG57="Muy Baja",AI57="Leve"),AND(AG57="Muy Baja",AI57="Menor"),AND(AG57="Baja",AI57="Leve")),"Bajo",IF(OR(AND(AG57="Muy baja",AI57="Moderado"),AND(AG57="Baja",AI57="Menor"),AND(AG57="Baja",AI57="Moderado"),AND(AG57="Media",AI57="Leve"),AND(AG57="Media",AI57="Menor"),AND(AG57="Media",AI57="Moderado"),AND(AG57="Alta",AI57="Leve"),AND(AG57="Alta",AI57="Menor")),"Moderado",IF(OR(AND(AG57="Muy Baja",AI57="Mayor"),AND(AG57="Baja",AI57="Mayor"),AND(AG57="Media",AI57="Mayor"),AND(AG57="Alta",AI57="Moderado"),AND(AG57="Alta",AI57="Mayor"),AND(AG57="Muy Alta",AI57="Leve"),AND(AG57="Muy Alta",AI57="Menor"),AND(AG57="Muy Alta",AI57="Moderado"),AND(AG57="Muy Alta",AI57="Mayor")),"Alto",IF(OR(AND(AG57="Muy Baja",AI57="Catastrófico"),AND(AG57="Baja",AI57="Catastrófico"),AND(AG57="Media",AI57="Catastrófico"),AND(AG57="Alta",AI57="Catastrófico"),AND(AG57="Muy Alta",AI57="Catastrófico")),"Extremo","")))),"")</f>
        <v/>
      </c>
      <c r="AL57" s="123"/>
      <c r="AM57" s="114"/>
      <c r="AN57" s="124"/>
      <c r="AO57" s="124"/>
      <c r="AP57" s="125"/>
      <c r="AQ57" s="253"/>
      <c r="AR57" s="253"/>
      <c r="AS57" s="253"/>
    </row>
    <row r="58" spans="1:45" ht="137.44999999999999" customHeight="1" x14ac:dyDescent="0.2">
      <c r="A58" s="251">
        <v>9</v>
      </c>
      <c r="B58" s="253" t="s">
        <v>667</v>
      </c>
      <c r="C58" s="253" t="s">
        <v>85</v>
      </c>
      <c r="D58" s="253" t="s">
        <v>734</v>
      </c>
      <c r="E58" s="348" t="s">
        <v>735</v>
      </c>
      <c r="F58" s="253" t="s">
        <v>736</v>
      </c>
      <c r="G58" s="253" t="s">
        <v>621</v>
      </c>
      <c r="H58" s="253" t="s">
        <v>671</v>
      </c>
      <c r="I58" s="253" t="s">
        <v>672</v>
      </c>
      <c r="J58" s="253" t="s">
        <v>737</v>
      </c>
      <c r="K58" s="253" t="s">
        <v>674</v>
      </c>
      <c r="L58" s="253" t="s">
        <v>738</v>
      </c>
      <c r="M58" s="253" t="s">
        <v>91</v>
      </c>
      <c r="N58" s="253"/>
      <c r="O58" s="275">
        <v>288</v>
      </c>
      <c r="P58" s="276" t="str">
        <f>IF(O58&lt;=0,"",IF(O58&lt;=2,"Muy Baja",IF(O58&lt;=24,"Baja",IF(O58&lt;=500,"Media",IF(O58&lt;=5000,"Alta","Muy Alta")))))</f>
        <v>Media</v>
      </c>
      <c r="Q58" s="277">
        <f>IF(P58="","",IF(P58="Muy Baja",0.2,IF(P58="Baja",0.4,IF(P58="Media",0.6,IF(P58="Alta",0.8,IF(P58="Muy Alta",1,))))))</f>
        <v>0.6</v>
      </c>
      <c r="R58" s="274" t="s">
        <v>576</v>
      </c>
      <c r="S58" s="277" t="str">
        <f>IF(NOT(ISERROR(MATCH(R58,'[11]Tabla Impacto'!$B$222:$B$224,0))),'[11]Tabla Impacto'!$F$224&amp;"Por favor no seleccionar los criterios de impacto(Afectación Económica o presupuestal y Pérdida Reputacional)",R58)</f>
        <v xml:space="preserve">     El riesgo afecta la imagen de  la entidad con efecto publicitario sostenido a nivel de sector administrativo, nivel departamental o municipal</v>
      </c>
      <c r="T58" s="276" t="str">
        <f>IF(OR(S58='[11]Tabla Impacto'!$C$12,S58='[11]Tabla Impacto'!$D$12),"Leve",IF(OR(S58='[11]Tabla Impacto'!$C$13,S58='[11]Tabla Impacto'!$D$13),"Menor",IF(OR(S58='[11]Tabla Impacto'!$C$14,S58='[11]Tabla Impacto'!$D$14),"Moderado",IF(OR(S58='[11]Tabla Impacto'!$C$15,S58='[11]Tabla Impacto'!$D$15),"Mayor",IF(OR(S58='[11]Tabla Impacto'!$C$16,S58='[11]Tabla Impacto'!$D$16),"Catastrófico","")))))</f>
        <v/>
      </c>
      <c r="U58" s="277" t="str">
        <f>IF(T58="","",IF(T58="Leve",0.2,IF(T58="Menor",0.4,IF(T58="Moderado",0.6,IF(T58="Mayor",0.8,IF(T58="Catastrófico",1,))))))</f>
        <v/>
      </c>
      <c r="V58" s="280" t="str">
        <f>IF(OR(AND(P58="Muy Baja",T58="Leve"),AND(P58="Muy Baja",T58="Menor"),AND(P58="Baja",T58="Leve")),"Bajo",IF(OR(AND(P58="Muy baja",T58="Moderado"),AND(P58="Baja",T58="Menor"),AND(P58="Baja",T58="Moderado"),AND(P58="Media",T58="Leve"),AND(P58="Media",T58="Menor"),AND(P58="Media",T58="Moderado"),AND(P58="Alta",T58="Leve"),AND(P58="Alta",T58="Menor")),"Moderado",IF(OR(AND(P58="Muy Baja",T58="Mayor"),AND(P58="Baja",T58="Mayor"),AND(P58="Media",T58="Mayor"),AND(P58="Alta",T58="Moderado"),AND(P58="Alta",T58="Mayor"),AND(P58="Muy Alta",T58="Leve"),AND(P58="Muy Alta",T58="Menor"),AND(P58="Muy Alta",T58="Moderado"),AND(P58="Muy Alta",T58="Mayor")),"Alto",IF(OR(AND(P58="Muy Baja",T58="Catastrófico"),AND(P58="Baja",T58="Catastrófico"),AND(P58="Media",T58="Catastrófico"),AND(P58="Alta",T58="Catastrófico"),AND(P58="Muy Alta",T58="Catastrófico")),"Extremo",""))))</f>
        <v/>
      </c>
      <c r="W58" s="146">
        <v>1</v>
      </c>
      <c r="X58" s="127" t="s">
        <v>739</v>
      </c>
      <c r="Y58" s="117" t="str">
        <f>IF(OR(Z58="Preventivo",Z58="Detectivo"),"Probabilidad",IF(Z58="Correctivo","Impacto",""))</f>
        <v>Probabilidad</v>
      </c>
      <c r="Z58" s="118" t="s">
        <v>108</v>
      </c>
      <c r="AA58" s="118" t="s">
        <v>96</v>
      </c>
      <c r="AB58" s="119" t="str">
        <f>IF(AND(Z58="Preventivo",AA58="Automático"),"50%",IF(AND(Z58="Preventivo",AA58="Manual"),"40%",IF(AND(Z58="Detectivo",AA58="Automático"),"40%",IF(AND(Z58="Detectivo",AA58="Manual"),"30%",IF(AND(Z58="Correctivo",AA58="Automático"),"35%",IF(AND(Z58="Correctivo",AA58="Manual"),"25%",""))))))</f>
        <v>30%</v>
      </c>
      <c r="AC58" s="118" t="s">
        <v>109</v>
      </c>
      <c r="AD58" s="118" t="s">
        <v>366</v>
      </c>
      <c r="AE58" s="118" t="s">
        <v>99</v>
      </c>
      <c r="AF58" s="200">
        <f>IFERROR(IF(Y58="Probabilidad",(Q58-(+Q58*AB58)),IF(Y58="Impacto",Q58,"")),"")</f>
        <v>0.42</v>
      </c>
      <c r="AG58" s="121" t="str">
        <f>IFERROR(IF(AF58="","",IF(AF58&lt;=0.2,"Muy Baja",IF(AF58&lt;=0.4,"Baja",IF(AF58&lt;=0.6,"Media",IF(AF58&lt;=0.8,"Alta","Muy Alta"))))),"")</f>
        <v>Media</v>
      </c>
      <c r="AH58" s="119">
        <f>+AF58</f>
        <v>0.42</v>
      </c>
      <c r="AI58" s="121" t="str">
        <f>IFERROR(IF(AJ58="","",IF(AJ58&lt;=0.2,"Leve",IF(AJ58&lt;=0.4,"Menor",IF(AJ58&lt;=0.6,"Moderado",IF(AJ58&lt;=0.8,"Mayor","Catastrófico"))))),"")</f>
        <v/>
      </c>
      <c r="AJ58" s="119" t="str">
        <f>IFERROR(IF(Y58="Impacto",(U58-(+U58*AB58)),IF(Y58="Probabilidad",U58,"")),"")</f>
        <v/>
      </c>
      <c r="AK58" s="122" t="str">
        <f>IFERROR(IF(OR(AND(AG58="Muy Baja",AI58="Leve"),AND(AG58="Muy Baja",AI58="Menor"),AND(AG58="Baja",AI58="Leve")),"Bajo",IF(OR(AND(AG58="Muy baja",AI58="Moderado"),AND(AG58="Baja",AI58="Menor"),AND(AG58="Baja",AI58="Moderado"),AND(AG58="Media",AI58="Leve"),AND(AG58="Media",AI58="Menor"),AND(AG58="Media",AI58="Moderado"),AND(AG58="Alta",AI58="Leve"),AND(AG58="Alta",AI58="Menor")),"Moderado",IF(OR(AND(AG58="Muy Baja",AI58="Mayor"),AND(AG58="Baja",AI58="Mayor"),AND(AG58="Media",AI58="Mayor"),AND(AG58="Alta",AI58="Moderado"),AND(AG58="Alta",AI58="Mayor"),AND(AG58="Muy Alta",AI58="Leve"),AND(AG58="Muy Alta",AI58="Menor"),AND(AG58="Muy Alta",AI58="Moderado"),AND(AG58="Muy Alta",AI58="Mayor")),"Alto",IF(OR(AND(AG58="Muy Baja",AI58="Catastrófico"),AND(AG58="Baja",AI58="Catastrófico"),AND(AG58="Media",AI58="Catastrófico"),AND(AG58="Alta",AI58="Catastrófico"),AND(AG58="Muy Alta",AI58="Catastrófico")),"Extremo","")))),"")</f>
        <v/>
      </c>
      <c r="AL58" s="123" t="s">
        <v>110</v>
      </c>
      <c r="AM58" s="114" t="s">
        <v>740</v>
      </c>
      <c r="AN58" s="114" t="s">
        <v>741</v>
      </c>
      <c r="AO58" s="114" t="s">
        <v>742</v>
      </c>
      <c r="AP58" s="125" t="s">
        <v>165</v>
      </c>
      <c r="AQ58" s="253" t="s">
        <v>743</v>
      </c>
      <c r="AR58" s="253" t="s">
        <v>744</v>
      </c>
      <c r="AS58" s="253" t="s">
        <v>745</v>
      </c>
    </row>
    <row r="59" spans="1:45" ht="137.44999999999999" customHeight="1" x14ac:dyDescent="0.2">
      <c r="A59" s="251"/>
      <c r="B59" s="253"/>
      <c r="C59" s="253"/>
      <c r="D59" s="253"/>
      <c r="E59" s="348"/>
      <c r="F59" s="253"/>
      <c r="G59" s="253"/>
      <c r="H59" s="253"/>
      <c r="I59" s="253"/>
      <c r="J59" s="253"/>
      <c r="K59" s="253"/>
      <c r="L59" s="253"/>
      <c r="M59" s="253"/>
      <c r="N59" s="253"/>
      <c r="O59" s="275"/>
      <c r="P59" s="276"/>
      <c r="Q59" s="277"/>
      <c r="R59" s="274"/>
      <c r="S59" s="277">
        <f t="shared" ref="S59:S63" si="63">IF(NOT(ISERROR(MATCH(R59,_xlfn.ANCHORARRAY(H70),0))),Q72&amp;"Por favor no seleccionar los criterios de impacto",R59)</f>
        <v>0</v>
      </c>
      <c r="T59" s="276"/>
      <c r="U59" s="277"/>
      <c r="V59" s="280"/>
      <c r="W59" s="146">
        <v>2</v>
      </c>
      <c r="X59" s="115" t="s">
        <v>746</v>
      </c>
      <c r="Y59" s="117" t="str">
        <f>IF(OR(Z59="Preventivo",Z59="Detectivo"),"Probabilidad",IF(Z59="Correctivo","Impacto",""))</f>
        <v>Probabilidad</v>
      </c>
      <c r="Z59" s="118" t="s">
        <v>95</v>
      </c>
      <c r="AA59" s="118" t="s">
        <v>96</v>
      </c>
      <c r="AB59" s="119" t="str">
        <f t="shared" ref="AB59:AB63" si="64">IF(AND(Z59="Preventivo",AA59="Automático"),"50%",IF(AND(Z59="Preventivo",AA59="Manual"),"40%",IF(AND(Z59="Detectivo",AA59="Automático"),"40%",IF(AND(Z59="Detectivo",AA59="Manual"),"30%",IF(AND(Z59="Correctivo",AA59="Automático"),"35%",IF(AND(Z59="Correctivo",AA59="Manual"),"25%",""))))))</f>
        <v>40%</v>
      </c>
      <c r="AC59" s="118" t="s">
        <v>109</v>
      </c>
      <c r="AD59" s="118" t="s">
        <v>98</v>
      </c>
      <c r="AE59" s="118" t="s">
        <v>99</v>
      </c>
      <c r="AF59" s="200">
        <f>IFERROR(IF(AND(Y58="Probabilidad",Y59="Probabilidad"),(AH58-(+AH58*AB59)),IF(Y59="Probabilidad",(Q58-(+Q58*AB59)),IF(Y59="Impacto",AH58,""))),"")</f>
        <v>0.252</v>
      </c>
      <c r="AG59" s="121" t="str">
        <f t="shared" si="28"/>
        <v>Baja</v>
      </c>
      <c r="AH59" s="119">
        <f t="shared" ref="AH59:AH63" si="65">+AF59</f>
        <v>0.252</v>
      </c>
      <c r="AI59" s="121" t="str">
        <f t="shared" si="30"/>
        <v>Leve</v>
      </c>
      <c r="AJ59" s="119">
        <f>IFERROR(IF(AND(Y58="Impacto",Y59="Impacto"),(AJ52-(+AJ52*AB59)),IF(Y59="Impacto",($R$43-(+$R$43*AB59)),IF(Y59="Probabilidad",AJ52,""))),"")</f>
        <v>0.2</v>
      </c>
      <c r="AK59" s="122" t="str">
        <f t="shared" ref="AK59:AK60" si="66">IFERROR(IF(OR(AND(AG59="Muy Baja",AI59="Leve"),AND(AG59="Muy Baja",AI59="Menor"),AND(AG59="Baja",AI59="Leve")),"Bajo",IF(OR(AND(AG59="Muy baja",AI59="Moderado"),AND(AG59="Baja",AI59="Menor"),AND(AG59="Baja",AI59="Moderado"),AND(AG59="Media",AI59="Leve"),AND(AG59="Media",AI59="Menor"),AND(AG59="Media",AI59="Moderado"),AND(AG59="Alta",AI59="Leve"),AND(AG59="Alta",AI59="Menor")),"Moderado",IF(OR(AND(AG59="Muy Baja",AI59="Mayor"),AND(AG59="Baja",AI59="Mayor"),AND(AG59="Media",AI59="Mayor"),AND(AG59="Alta",AI59="Moderado"),AND(AG59="Alta",AI59="Mayor"),AND(AG59="Muy Alta",AI59="Leve"),AND(AG59="Muy Alta",AI59="Menor"),AND(AG59="Muy Alta",AI59="Moderado"),AND(AG59="Muy Alta",AI59="Mayor")),"Alto",IF(OR(AND(AG59="Muy Baja",AI59="Catastrófico"),AND(AG59="Baja",AI59="Catastrófico"),AND(AG59="Media",AI59="Catastrófico"),AND(AG59="Alta",AI59="Catastrófico"),AND(AG59="Muy Alta",AI59="Catastrófico")),"Extremo","")))),"")</f>
        <v>Bajo</v>
      </c>
      <c r="AL59" s="123" t="s">
        <v>217</v>
      </c>
      <c r="AM59" s="114"/>
      <c r="AN59" s="124"/>
      <c r="AO59" s="124"/>
      <c r="AP59" s="125"/>
      <c r="AQ59" s="253"/>
      <c r="AR59" s="253"/>
      <c r="AS59" s="253"/>
    </row>
    <row r="60" spans="1:45" ht="137.44999999999999" customHeight="1" x14ac:dyDescent="0.2">
      <c r="A60" s="251"/>
      <c r="B60" s="253"/>
      <c r="C60" s="253"/>
      <c r="D60" s="253"/>
      <c r="E60" s="348"/>
      <c r="F60" s="253"/>
      <c r="G60" s="253"/>
      <c r="H60" s="253"/>
      <c r="I60" s="253"/>
      <c r="J60" s="253"/>
      <c r="K60" s="253"/>
      <c r="L60" s="253"/>
      <c r="M60" s="253"/>
      <c r="N60" s="253"/>
      <c r="O60" s="275"/>
      <c r="P60" s="276"/>
      <c r="Q60" s="277"/>
      <c r="R60" s="274"/>
      <c r="S60" s="277">
        <f t="shared" si="63"/>
        <v>0</v>
      </c>
      <c r="T60" s="276"/>
      <c r="U60" s="277"/>
      <c r="V60" s="280"/>
      <c r="W60" s="146">
        <v>3</v>
      </c>
      <c r="X60" s="115" t="s">
        <v>747</v>
      </c>
      <c r="Y60" s="117" t="str">
        <f>IF(OR(Z60="Preventivo",Z60="Detectivo"),"Probabilidad",IF(Z60="Correctivo","Impacto",""))</f>
        <v>Probabilidad</v>
      </c>
      <c r="Z60" s="118" t="s">
        <v>95</v>
      </c>
      <c r="AA60" s="118" t="s">
        <v>96</v>
      </c>
      <c r="AB60" s="119" t="str">
        <f t="shared" si="64"/>
        <v>40%</v>
      </c>
      <c r="AC60" s="118" t="s">
        <v>97</v>
      </c>
      <c r="AD60" s="118" t="s">
        <v>366</v>
      </c>
      <c r="AE60" s="118" t="s">
        <v>99</v>
      </c>
      <c r="AF60" s="200">
        <f>IFERROR(IF(AND(Y59="Probabilidad",Y60="Probabilidad"),(AH59-(+AH59*AB60)),IF(AND(Y59="Impacto",Y60="Probabilidad"),(AH58-(+AH58*AB60)),IF(Y60="Impacto",AH59,""))),"")</f>
        <v>0.1512</v>
      </c>
      <c r="AG60" s="121" t="str">
        <f t="shared" si="28"/>
        <v>Muy Baja</v>
      </c>
      <c r="AH60" s="119">
        <f t="shared" si="65"/>
        <v>0.1512</v>
      </c>
      <c r="AI60" s="121" t="str">
        <f t="shared" si="30"/>
        <v>Leve</v>
      </c>
      <c r="AJ60" s="119">
        <f>IFERROR(IF(AND(Y59="Impacto",Y60="Impacto"),(AJ59-(+AJ59*AB60)),IF(AND(Y59="Probabilidad",Y60="Impacto"),(AJ58-(+AJ58*AB60)),IF(Y60="Probabilidad",AJ59,""))),"")</f>
        <v>0.2</v>
      </c>
      <c r="AK60" s="122" t="str">
        <f t="shared" si="66"/>
        <v>Bajo</v>
      </c>
      <c r="AL60" s="123" t="s">
        <v>217</v>
      </c>
      <c r="AM60" s="114"/>
      <c r="AN60" s="124"/>
      <c r="AO60" s="124"/>
      <c r="AP60" s="125"/>
      <c r="AQ60" s="253"/>
      <c r="AR60" s="253"/>
      <c r="AS60" s="253"/>
    </row>
    <row r="61" spans="1:45" ht="137.44999999999999" customHeight="1" x14ac:dyDescent="0.2">
      <c r="A61" s="251"/>
      <c r="B61" s="253"/>
      <c r="C61" s="253"/>
      <c r="D61" s="253"/>
      <c r="E61" s="348"/>
      <c r="F61" s="253"/>
      <c r="G61" s="253"/>
      <c r="H61" s="253"/>
      <c r="I61" s="253"/>
      <c r="J61" s="253"/>
      <c r="K61" s="253"/>
      <c r="L61" s="253"/>
      <c r="M61" s="253"/>
      <c r="N61" s="253"/>
      <c r="O61" s="275"/>
      <c r="P61" s="276"/>
      <c r="Q61" s="277"/>
      <c r="R61" s="274"/>
      <c r="S61" s="277">
        <f t="shared" si="63"/>
        <v>0</v>
      </c>
      <c r="T61" s="276"/>
      <c r="U61" s="277"/>
      <c r="V61" s="280"/>
      <c r="W61" s="146">
        <v>4</v>
      </c>
      <c r="X61" s="115" t="s">
        <v>748</v>
      </c>
      <c r="Y61" s="117" t="str">
        <f t="shared" ref="Y61:Y63" si="67">IF(OR(Z61="Preventivo",Z61="Detectivo"),"Probabilidad",IF(Z61="Correctivo","Impacto",""))</f>
        <v>Probabilidad</v>
      </c>
      <c r="Z61" s="118" t="s">
        <v>95</v>
      </c>
      <c r="AA61" s="118" t="s">
        <v>96</v>
      </c>
      <c r="AB61" s="119" t="str">
        <f t="shared" si="64"/>
        <v>40%</v>
      </c>
      <c r="AC61" s="118" t="s">
        <v>109</v>
      </c>
      <c r="AD61" s="118" t="s">
        <v>98</v>
      </c>
      <c r="AE61" s="118" t="s">
        <v>99</v>
      </c>
      <c r="AF61" s="200">
        <f t="shared" ref="AF61:AF63" si="68">IFERROR(IF(AND(Y60="Probabilidad",Y61="Probabilidad"),(AH60-(+AH60*AB61)),IF(AND(Y60="Impacto",Y61="Probabilidad"),(AH59-(+AH59*AB61)),IF(Y61="Impacto",AH60,""))),"")</f>
        <v>9.0719999999999995E-2</v>
      </c>
      <c r="AG61" s="121" t="str">
        <f t="shared" si="28"/>
        <v>Muy Baja</v>
      </c>
      <c r="AH61" s="119">
        <f t="shared" si="65"/>
        <v>9.0719999999999995E-2</v>
      </c>
      <c r="AI61" s="121" t="str">
        <f t="shared" si="30"/>
        <v>Leve</v>
      </c>
      <c r="AJ61" s="119">
        <f t="shared" ref="AJ61:AJ63" si="69">IFERROR(IF(AND(Y60="Impacto",Y61="Impacto"),(AJ60-(+AJ60*AB61)),IF(AND(Y60="Probabilidad",Y61="Impacto"),(AJ59-(+AJ59*AB61)),IF(Y61="Probabilidad",AJ60,""))),"")</f>
        <v>0.2</v>
      </c>
      <c r="AK61" s="122" t="str">
        <f>IFERROR(IF(OR(AND(AG61="Muy Baja",AI61="Leve"),AND(AG61="Muy Baja",AI61="Menor"),AND(AG61="Baja",AI61="Leve")),"Bajo",IF(OR(AND(AG61="Muy baja",AI61="Moderado"),AND(AG61="Baja",AI61="Menor"),AND(AG61="Baja",AI61="Moderado"),AND(AG61="Media",AI61="Leve"),AND(AG61="Media",AI61="Menor"),AND(AG61="Media",AI61="Moderado"),AND(AG61="Alta",AI61="Leve"),AND(AG61="Alta",AI61="Menor")),"Moderado",IF(OR(AND(AG61="Muy Baja",AI61="Mayor"),AND(AG61="Baja",AI61="Mayor"),AND(AG61="Media",AI61="Mayor"),AND(AG61="Alta",AI61="Moderado"),AND(AG61="Alta",AI61="Mayor"),AND(AG61="Muy Alta",AI61="Leve"),AND(AG61="Muy Alta",AI61="Menor"),AND(AG61="Muy Alta",AI61="Moderado"),AND(AG61="Muy Alta",AI61="Mayor")),"Alto",IF(OR(AND(AG61="Muy Baja",AI61="Catastrófico"),AND(AG61="Baja",AI61="Catastrófico"),AND(AG61="Media",AI61="Catastrófico"),AND(AG61="Alta",AI61="Catastrófico"),AND(AG61="Muy Alta",AI61="Catastrófico")),"Extremo","")))),"")</f>
        <v>Bajo</v>
      </c>
      <c r="AL61" s="123" t="s">
        <v>217</v>
      </c>
      <c r="AM61" s="114"/>
      <c r="AN61" s="124"/>
      <c r="AO61" s="124"/>
      <c r="AP61" s="125"/>
      <c r="AQ61" s="253"/>
      <c r="AR61" s="253"/>
      <c r="AS61" s="253"/>
    </row>
    <row r="62" spans="1:45" ht="137.44999999999999" customHeight="1" x14ac:dyDescent="0.2">
      <c r="A62" s="251"/>
      <c r="B62" s="253"/>
      <c r="C62" s="253"/>
      <c r="D62" s="253"/>
      <c r="E62" s="348"/>
      <c r="F62" s="253"/>
      <c r="G62" s="253"/>
      <c r="H62" s="253"/>
      <c r="I62" s="253"/>
      <c r="J62" s="253"/>
      <c r="K62" s="253"/>
      <c r="L62" s="253"/>
      <c r="M62" s="253"/>
      <c r="N62" s="253"/>
      <c r="O62" s="275"/>
      <c r="P62" s="276"/>
      <c r="Q62" s="277"/>
      <c r="R62" s="274"/>
      <c r="S62" s="277">
        <f t="shared" si="63"/>
        <v>0</v>
      </c>
      <c r="T62" s="276"/>
      <c r="U62" s="277"/>
      <c r="V62" s="280"/>
      <c r="W62" s="146">
        <v>5</v>
      </c>
      <c r="X62" s="115" t="s">
        <v>749</v>
      </c>
      <c r="Y62" s="117" t="str">
        <f t="shared" si="67"/>
        <v>Probabilidad</v>
      </c>
      <c r="Z62" s="118" t="s">
        <v>95</v>
      </c>
      <c r="AA62" s="118" t="s">
        <v>96</v>
      </c>
      <c r="AB62" s="119" t="str">
        <f t="shared" si="64"/>
        <v>40%</v>
      </c>
      <c r="AC62" s="118" t="s">
        <v>97</v>
      </c>
      <c r="AD62" s="118" t="s">
        <v>98</v>
      </c>
      <c r="AE62" s="118" t="s">
        <v>99</v>
      </c>
      <c r="AF62" s="200">
        <f t="shared" si="68"/>
        <v>5.4431999999999994E-2</v>
      </c>
      <c r="AG62" s="121" t="str">
        <f t="shared" si="28"/>
        <v>Muy Baja</v>
      </c>
      <c r="AH62" s="119">
        <f t="shared" si="65"/>
        <v>5.4431999999999994E-2</v>
      </c>
      <c r="AI62" s="121" t="str">
        <f t="shared" si="30"/>
        <v>Leve</v>
      </c>
      <c r="AJ62" s="119">
        <f t="shared" si="69"/>
        <v>0.2</v>
      </c>
      <c r="AK62" s="122" t="str">
        <f t="shared" ref="AK62:AK63" si="70">IFERROR(IF(OR(AND(AG62="Muy Baja",AI62="Leve"),AND(AG62="Muy Baja",AI62="Menor"),AND(AG62="Baja",AI62="Leve")),"Bajo",IF(OR(AND(AG62="Muy baja",AI62="Moderado"),AND(AG62="Baja",AI62="Menor"),AND(AG62="Baja",AI62="Moderado"),AND(AG62="Media",AI62="Leve"),AND(AG62="Media",AI62="Menor"),AND(AG62="Media",AI62="Moderado"),AND(AG62="Alta",AI62="Leve"),AND(AG62="Alta",AI62="Menor")),"Moderado",IF(OR(AND(AG62="Muy Baja",AI62="Mayor"),AND(AG62="Baja",AI62="Mayor"),AND(AG62="Media",AI62="Mayor"),AND(AG62="Alta",AI62="Moderado"),AND(AG62="Alta",AI62="Mayor"),AND(AG62="Muy Alta",AI62="Leve"),AND(AG62="Muy Alta",AI62="Menor"),AND(AG62="Muy Alta",AI62="Moderado"),AND(AG62="Muy Alta",AI62="Mayor")),"Alto",IF(OR(AND(AG62="Muy Baja",AI62="Catastrófico"),AND(AG62="Baja",AI62="Catastrófico"),AND(AG62="Media",AI62="Catastrófico"),AND(AG62="Alta",AI62="Catastrófico"),AND(AG62="Muy Alta",AI62="Catastrófico")),"Extremo","")))),"")</f>
        <v>Bajo</v>
      </c>
      <c r="AL62" s="123" t="s">
        <v>217</v>
      </c>
      <c r="AM62" s="114"/>
      <c r="AN62" s="124"/>
      <c r="AO62" s="124"/>
      <c r="AP62" s="125"/>
      <c r="AQ62" s="253"/>
      <c r="AR62" s="253"/>
      <c r="AS62" s="253"/>
    </row>
    <row r="63" spans="1:45" ht="37.5" customHeight="1" x14ac:dyDescent="0.2">
      <c r="A63" s="251"/>
      <c r="B63" s="253"/>
      <c r="C63" s="253"/>
      <c r="D63" s="253"/>
      <c r="E63" s="348"/>
      <c r="F63" s="253"/>
      <c r="G63" s="253"/>
      <c r="H63" s="253"/>
      <c r="I63" s="253"/>
      <c r="J63" s="253"/>
      <c r="K63" s="253"/>
      <c r="L63" s="253"/>
      <c r="M63" s="253"/>
      <c r="N63" s="253"/>
      <c r="O63" s="275"/>
      <c r="P63" s="276"/>
      <c r="Q63" s="277"/>
      <c r="R63" s="274"/>
      <c r="S63" s="277">
        <f t="shared" si="63"/>
        <v>0</v>
      </c>
      <c r="T63" s="276"/>
      <c r="U63" s="277"/>
      <c r="V63" s="280"/>
      <c r="W63" s="146">
        <v>6</v>
      </c>
      <c r="X63" s="115"/>
      <c r="Y63" s="117" t="str">
        <f t="shared" si="67"/>
        <v/>
      </c>
      <c r="Z63" s="118"/>
      <c r="AA63" s="118"/>
      <c r="AB63" s="119" t="str">
        <f t="shared" si="64"/>
        <v/>
      </c>
      <c r="AC63" s="118"/>
      <c r="AD63" s="118"/>
      <c r="AE63" s="118"/>
      <c r="AF63" s="200" t="str">
        <f t="shared" si="68"/>
        <v/>
      </c>
      <c r="AG63" s="121" t="str">
        <f t="shared" si="28"/>
        <v/>
      </c>
      <c r="AH63" s="119" t="str">
        <f t="shared" si="65"/>
        <v/>
      </c>
      <c r="AI63" s="121" t="str">
        <f t="shared" si="30"/>
        <v/>
      </c>
      <c r="AJ63" s="119" t="str">
        <f t="shared" si="69"/>
        <v/>
      </c>
      <c r="AK63" s="122" t="str">
        <f t="shared" si="70"/>
        <v/>
      </c>
      <c r="AL63" s="123"/>
      <c r="AM63" s="114"/>
      <c r="AN63" s="124"/>
      <c r="AO63" s="124"/>
      <c r="AP63" s="125"/>
      <c r="AQ63" s="253"/>
      <c r="AR63" s="253"/>
      <c r="AS63" s="253"/>
    </row>
    <row r="64" spans="1:45" ht="111" customHeight="1" x14ac:dyDescent="0.2">
      <c r="A64" s="251">
        <v>10</v>
      </c>
      <c r="B64" s="253" t="s">
        <v>667</v>
      </c>
      <c r="C64" s="253" t="s">
        <v>85</v>
      </c>
      <c r="D64" s="253" t="s">
        <v>750</v>
      </c>
      <c r="E64" s="253" t="s">
        <v>751</v>
      </c>
      <c r="F64" s="253" t="s">
        <v>752</v>
      </c>
      <c r="G64" s="253" t="s">
        <v>621</v>
      </c>
      <c r="H64" s="253" t="s">
        <v>671</v>
      </c>
      <c r="I64" s="253" t="s">
        <v>672</v>
      </c>
      <c r="J64" s="253" t="s">
        <v>753</v>
      </c>
      <c r="K64" s="253" t="s">
        <v>674</v>
      </c>
      <c r="L64" s="253" t="s">
        <v>738</v>
      </c>
      <c r="M64" s="253" t="s">
        <v>91</v>
      </c>
      <c r="N64" s="253"/>
      <c r="O64" s="275">
        <v>5001</v>
      </c>
      <c r="P64" s="276" t="str">
        <f>IF(O64&lt;=0,"",IF(O64&lt;=2,"Muy Baja",IF(O64&lt;=24,"Baja",IF(O64&lt;=500,"Media",IF(O64&lt;=5000,"Alta","Muy Alta")))))</f>
        <v>Muy Alta</v>
      </c>
      <c r="Q64" s="277">
        <f>IF(P64="","",IF(P64="Muy Baja",0.2,IF(P64="Baja",0.4,IF(P64="Media",0.6,IF(P64="Alta",0.8,IF(P64="Muy Alta",1,))))))</f>
        <v>1</v>
      </c>
      <c r="R64" s="274" t="s">
        <v>93</v>
      </c>
      <c r="S64" s="277" t="str">
        <f>IF(NOT(ISERROR(MATCH(R64,'[11]Tabla Impacto'!$B$222:$B$224,0))),'[11]Tabla Impacto'!$F$224&amp;"Por favor no seleccionar los criterios de impacto(Afectación Económica o presupuestal y Pérdida Reputacional)",R64)</f>
        <v xml:space="preserve">     El riesgo afecta la imagen de la entidad con algunos usuarios de relevancia frente al logro de los objetivos</v>
      </c>
      <c r="T64" s="276" t="str">
        <f>IF(OR(S64='[11]Tabla Impacto'!$C$12,S64='[11]Tabla Impacto'!$D$12),"Leve",IF(OR(S64='[11]Tabla Impacto'!$C$13,S64='[11]Tabla Impacto'!$D$13),"Menor",IF(OR(S64='[11]Tabla Impacto'!$C$14,S64='[11]Tabla Impacto'!$D$14),"Moderado",IF(OR(S64='[11]Tabla Impacto'!$C$15,S64='[11]Tabla Impacto'!$D$15),"Mayor",IF(OR(S64='[11]Tabla Impacto'!$C$16,S64='[11]Tabla Impacto'!$D$16),"Catastrófico","")))))</f>
        <v>Moderado</v>
      </c>
      <c r="U64" s="277">
        <f>IF(T64="","",IF(T64="Leve",0.2,IF(T64="Menor",0.4,IF(T64="Moderado",0.6,IF(T64="Mayor",0.8,IF(T64="Catastrófico",1,))))))</f>
        <v>0.6</v>
      </c>
      <c r="V64" s="280" t="str">
        <f>IF(OR(AND(P64="Muy Baja",T64="Leve"),AND(P64="Muy Baja",T64="Menor"),AND(P64="Baja",T64="Leve")),"Bajo",IF(OR(AND(P64="Muy baja",T64="Moderado"),AND(P64="Baja",T64="Menor"),AND(P64="Baja",T64="Moderado"),AND(P64="Media",T64="Leve"),AND(P64="Media",T64="Menor"),AND(P64="Media",T64="Moderado"),AND(P64="Alta",T64="Leve"),AND(P64="Alta",T64="Menor")),"Moderado",IF(OR(AND(P64="Muy Baja",T64="Mayor"),AND(P64="Baja",T64="Mayor"),AND(P64="Media",T64="Mayor"),AND(P64="Alta",T64="Moderado"),AND(P64="Alta",T64="Mayor"),AND(P64="Muy Alta",T64="Leve"),AND(P64="Muy Alta",T64="Menor"),AND(P64="Muy Alta",T64="Moderado"),AND(P64="Muy Alta",T64="Mayor")),"Alto",IF(OR(AND(P64="Muy Baja",T64="Catastrófico"),AND(P64="Baja",T64="Catastrófico"),AND(P64="Media",T64="Catastrófico"),AND(P64="Alta",T64="Catastrófico"),AND(P64="Muy Alta",T64="Catastrófico")),"Extremo",""))))</f>
        <v>Alto</v>
      </c>
      <c r="W64" s="146">
        <v>1</v>
      </c>
      <c r="X64" s="115" t="s">
        <v>754</v>
      </c>
      <c r="Y64" s="117" t="str">
        <f>IF(OR(Z64="Preventivo",Z64="Detectivo"),"Probabilidad",IF(Z64="Correctivo","Impacto",""))</f>
        <v>Probabilidad</v>
      </c>
      <c r="Z64" s="118" t="s">
        <v>108</v>
      </c>
      <c r="AA64" s="118" t="s">
        <v>96</v>
      </c>
      <c r="AB64" s="119" t="str">
        <f>IF(AND(Z64="Preventivo",AA64="Automático"),"50%",IF(AND(Z64="Preventivo",AA64="Manual"),"40%",IF(AND(Z64="Detectivo",AA64="Automático"),"40%",IF(AND(Z64="Detectivo",AA64="Manual"),"30%",IF(AND(Z64="Correctivo",AA64="Automático"),"35%",IF(AND(Z64="Correctivo",AA64="Manual"),"25%",""))))))</f>
        <v>30%</v>
      </c>
      <c r="AC64" s="118" t="s">
        <v>109</v>
      </c>
      <c r="AD64" s="118" t="s">
        <v>98</v>
      </c>
      <c r="AE64" s="118" t="s">
        <v>99</v>
      </c>
      <c r="AF64" s="200">
        <f>IFERROR(IF(Y64="Probabilidad",(Q64-(+Q64*AB64)),IF(Y64="Impacto",Q64,"")),"")</f>
        <v>0.7</v>
      </c>
      <c r="AG64" s="121" t="str">
        <f>IFERROR(IF(AF64="","",IF(AF64&lt;=0.2,"Muy Baja",IF(AF64&lt;=0.4,"Baja",IF(AF64&lt;=0.6,"Media",IF(AF64&lt;=0.8,"Alta","Muy Alta"))))),"")</f>
        <v>Alta</v>
      </c>
      <c r="AH64" s="119">
        <f>+AF64</f>
        <v>0.7</v>
      </c>
      <c r="AI64" s="121" t="str">
        <f>IFERROR(IF(AJ64="","",IF(AJ64&lt;=0.2,"Leve",IF(AJ64&lt;=0.4,"Menor",IF(AJ64&lt;=0.6,"Moderado",IF(AJ64&lt;=0.8,"Mayor","Catastrófico"))))),"")</f>
        <v>Moderado</v>
      </c>
      <c r="AJ64" s="119">
        <f>IFERROR(IF(Y64="Impacto",(U64-(+U64*AB64)),IF(Y64="Probabilidad",U64,"")),"")</f>
        <v>0.6</v>
      </c>
      <c r="AK64" s="122" t="str">
        <f>IFERROR(IF(OR(AND(AG64="Muy Baja",AI64="Leve"),AND(AG64="Muy Baja",AI64="Menor"),AND(AG64="Baja",AI64="Leve")),"Bajo",IF(OR(AND(AG64="Muy baja",AI64="Moderado"),AND(AG64="Baja",AI64="Menor"),AND(AG64="Baja",AI64="Moderado"),AND(AG64="Media",AI64="Leve"),AND(AG64="Media",AI64="Menor"),AND(AG64="Media",AI64="Moderado"),AND(AG64="Alta",AI64="Leve"),AND(AG64="Alta",AI64="Menor")),"Moderado",IF(OR(AND(AG64="Muy Baja",AI64="Mayor"),AND(AG64="Baja",AI64="Mayor"),AND(AG64="Media",AI64="Mayor"),AND(AG64="Alta",AI64="Moderado"),AND(AG64="Alta",AI64="Mayor"),AND(AG64="Muy Alta",AI64="Leve"),AND(AG64="Muy Alta",AI64="Menor"),AND(AG64="Muy Alta",AI64="Moderado"),AND(AG64="Muy Alta",AI64="Mayor")),"Alto",IF(OR(AND(AG64="Muy Baja",AI64="Catastrófico"),AND(AG64="Baja",AI64="Catastrófico"),AND(AG64="Media",AI64="Catastrófico"),AND(AG64="Alta",AI64="Catastrófico"),AND(AG64="Muy Alta",AI64="Catastrófico")),"Extremo","")))),"")</f>
        <v>Alto</v>
      </c>
      <c r="AL64" s="123" t="s">
        <v>110</v>
      </c>
      <c r="AM64" s="114" t="s">
        <v>755</v>
      </c>
      <c r="AN64" s="114" t="s">
        <v>756</v>
      </c>
      <c r="AO64" s="114" t="s">
        <v>757</v>
      </c>
      <c r="AP64" s="125" t="s">
        <v>204</v>
      </c>
      <c r="AQ64" s="253" t="s">
        <v>758</v>
      </c>
      <c r="AR64" s="253" t="s">
        <v>759</v>
      </c>
      <c r="AS64" s="253" t="s">
        <v>760</v>
      </c>
    </row>
    <row r="65" spans="1:45" ht="111" customHeight="1" x14ac:dyDescent="0.2">
      <c r="A65" s="251"/>
      <c r="B65" s="253"/>
      <c r="C65" s="253"/>
      <c r="D65" s="253"/>
      <c r="E65" s="253"/>
      <c r="F65" s="253"/>
      <c r="G65" s="253"/>
      <c r="H65" s="253"/>
      <c r="I65" s="253"/>
      <c r="J65" s="253"/>
      <c r="K65" s="253"/>
      <c r="L65" s="253"/>
      <c r="M65" s="253"/>
      <c r="N65" s="253"/>
      <c r="O65" s="275"/>
      <c r="P65" s="276"/>
      <c r="Q65" s="277"/>
      <c r="R65" s="274"/>
      <c r="S65" s="277">
        <f>IF(NOT(ISERROR(MATCH(R65,_xlfn.ANCHORARRAY(H76),0))),Q78&amp;"Por favor no seleccionar los criterios de impacto",R65)</f>
        <v>0</v>
      </c>
      <c r="T65" s="276"/>
      <c r="U65" s="277"/>
      <c r="V65" s="280"/>
      <c r="W65" s="146">
        <v>2</v>
      </c>
      <c r="X65" s="115" t="s">
        <v>761</v>
      </c>
      <c r="Y65" s="117" t="str">
        <f>IF(OR(Z65="Preventivo",Z65="Detectivo"),"Probabilidad",IF(Z65="Correctivo","Impacto",""))</f>
        <v>Probabilidad</v>
      </c>
      <c r="Z65" s="118" t="s">
        <v>95</v>
      </c>
      <c r="AA65" s="118" t="s">
        <v>663</v>
      </c>
      <c r="AB65" s="119" t="str">
        <f t="shared" ref="AB65:AB69" si="71">IF(AND(Z65="Preventivo",AA65="Automático"),"50%",IF(AND(Z65="Preventivo",AA65="Manual"),"40%",IF(AND(Z65="Detectivo",AA65="Automático"),"40%",IF(AND(Z65="Detectivo",AA65="Manual"),"30%",IF(AND(Z65="Correctivo",AA65="Automático"),"35%",IF(AND(Z65="Correctivo",AA65="Manual"),"25%",""))))))</f>
        <v>50%</v>
      </c>
      <c r="AC65" s="118" t="s">
        <v>97</v>
      </c>
      <c r="AD65" s="118" t="s">
        <v>98</v>
      </c>
      <c r="AE65" s="118" t="s">
        <v>99</v>
      </c>
      <c r="AF65" s="200">
        <f>IFERROR(IF(AND(Y64="Probabilidad",Y65="Probabilidad"),(AH64-(+AH64*AB65)),IF(Y65="Probabilidad",(Q64-(+Q64*AB65)),IF(Y65="Impacto",AH64,""))),"")</f>
        <v>0.35</v>
      </c>
      <c r="AG65" s="121" t="str">
        <f t="shared" si="28"/>
        <v>Baja</v>
      </c>
      <c r="AH65" s="119">
        <f t="shared" ref="AH65:AH69" si="72">+AF65</f>
        <v>0.35</v>
      </c>
      <c r="AI65" s="121" t="str">
        <f t="shared" si="30"/>
        <v/>
      </c>
      <c r="AJ65" s="119" t="str">
        <f>IFERROR(IF(AND(Y64="Impacto",Y65="Impacto"),(AJ58-(+AJ58*AB65)),IF(Y65="Impacto",($R$49-(+$R$49*AB65)),IF(Y65="Probabilidad",AJ58,""))),"")</f>
        <v/>
      </c>
      <c r="AK65" s="122" t="str">
        <f t="shared" ref="AK65:AK66" si="73">IFERROR(IF(OR(AND(AG65="Muy Baja",AI65="Leve"),AND(AG65="Muy Baja",AI65="Menor"),AND(AG65="Baja",AI65="Leve")),"Bajo",IF(OR(AND(AG65="Muy baja",AI65="Moderado"),AND(AG65="Baja",AI65="Menor"),AND(AG65="Baja",AI65="Moderado"),AND(AG65="Media",AI65="Leve"),AND(AG65="Media",AI65="Menor"),AND(AG65="Media",AI65="Moderado"),AND(AG65="Alta",AI65="Leve"),AND(AG65="Alta",AI65="Menor")),"Moderado",IF(OR(AND(AG65="Muy Baja",AI65="Mayor"),AND(AG65="Baja",AI65="Mayor"),AND(AG65="Media",AI65="Mayor"),AND(AG65="Alta",AI65="Moderado"),AND(AG65="Alta",AI65="Mayor"),AND(AG65="Muy Alta",AI65="Leve"),AND(AG65="Muy Alta",AI65="Menor"),AND(AG65="Muy Alta",AI65="Moderado"),AND(AG65="Muy Alta",AI65="Mayor")),"Alto",IF(OR(AND(AG65="Muy Baja",AI65="Catastrófico"),AND(AG65="Baja",AI65="Catastrófico"),AND(AG65="Media",AI65="Catastrófico"),AND(AG65="Alta",AI65="Catastrófico"),AND(AG65="Muy Alta",AI65="Catastrófico")),"Extremo","")))),"")</f>
        <v/>
      </c>
      <c r="AL65" s="123" t="s">
        <v>110</v>
      </c>
      <c r="AM65" s="114" t="s">
        <v>762</v>
      </c>
      <c r="AN65" s="114" t="s">
        <v>756</v>
      </c>
      <c r="AO65" s="114" t="s">
        <v>763</v>
      </c>
      <c r="AP65" s="125" t="s">
        <v>204</v>
      </c>
      <c r="AQ65" s="275"/>
      <c r="AR65" s="275"/>
      <c r="AS65" s="275"/>
    </row>
    <row r="66" spans="1:45" ht="111" customHeight="1" x14ac:dyDescent="0.2">
      <c r="A66" s="251"/>
      <c r="B66" s="253"/>
      <c r="C66" s="253"/>
      <c r="D66" s="253"/>
      <c r="E66" s="253"/>
      <c r="F66" s="253"/>
      <c r="G66" s="253"/>
      <c r="H66" s="253"/>
      <c r="I66" s="253"/>
      <c r="J66" s="253"/>
      <c r="K66" s="253"/>
      <c r="L66" s="253"/>
      <c r="M66" s="253"/>
      <c r="N66" s="253"/>
      <c r="O66" s="275"/>
      <c r="P66" s="276"/>
      <c r="Q66" s="277"/>
      <c r="R66" s="274"/>
      <c r="S66" s="277">
        <f>IF(NOT(ISERROR(MATCH(R66,_xlfn.ANCHORARRAY(H77),0))),Q79&amp;"Por favor no seleccionar los criterios de impacto",R66)</f>
        <v>0</v>
      </c>
      <c r="T66" s="276"/>
      <c r="U66" s="277"/>
      <c r="V66" s="280"/>
      <c r="W66" s="146">
        <v>3</v>
      </c>
      <c r="X66" s="115" t="s">
        <v>764</v>
      </c>
      <c r="Y66" s="117" t="str">
        <f>IF(OR(Z66="Preventivo",Z66="Detectivo"),"Probabilidad",IF(Z66="Correctivo","Impacto",""))</f>
        <v>Probabilidad</v>
      </c>
      <c r="Z66" s="118" t="s">
        <v>108</v>
      </c>
      <c r="AA66" s="118" t="s">
        <v>96</v>
      </c>
      <c r="AB66" s="119" t="str">
        <f t="shared" si="71"/>
        <v>30%</v>
      </c>
      <c r="AC66" s="118" t="s">
        <v>109</v>
      </c>
      <c r="AD66" s="118" t="s">
        <v>98</v>
      </c>
      <c r="AE66" s="118" t="s">
        <v>99</v>
      </c>
      <c r="AF66" s="200">
        <f>IFERROR(IF(AND(Y65="Probabilidad",Y66="Probabilidad"),(AH65-(+AH65*AB66)),IF(AND(Y65="Impacto",Y66="Probabilidad"),(AH64-(+AH64*AB66)),IF(Y66="Impacto",AH65,""))),"")</f>
        <v>0.245</v>
      </c>
      <c r="AG66" s="121" t="str">
        <f t="shared" si="28"/>
        <v>Baja</v>
      </c>
      <c r="AH66" s="119">
        <f t="shared" si="72"/>
        <v>0.245</v>
      </c>
      <c r="AI66" s="121" t="str">
        <f t="shared" si="30"/>
        <v/>
      </c>
      <c r="AJ66" s="119" t="str">
        <f>IFERROR(IF(AND(Y65="Impacto",Y66="Impacto"),(AJ65-(+AJ65*AB66)),IF(AND(Y65="Probabilidad",Y66="Impacto"),(AJ64-(+AJ64*AB66)),IF(Y66="Probabilidad",AJ65,""))),"")</f>
        <v/>
      </c>
      <c r="AK66" s="122" t="str">
        <f t="shared" si="73"/>
        <v/>
      </c>
      <c r="AL66" s="123" t="s">
        <v>110</v>
      </c>
      <c r="AM66" s="114" t="s">
        <v>765</v>
      </c>
      <c r="AN66" s="114" t="s">
        <v>756</v>
      </c>
      <c r="AO66" s="114" t="s">
        <v>679</v>
      </c>
      <c r="AP66" s="125" t="s">
        <v>204</v>
      </c>
      <c r="AQ66" s="275"/>
      <c r="AR66" s="275"/>
      <c r="AS66" s="275"/>
    </row>
    <row r="67" spans="1:45" ht="37.5" customHeight="1" x14ac:dyDescent="0.2">
      <c r="A67" s="251"/>
      <c r="B67" s="253"/>
      <c r="C67" s="253"/>
      <c r="D67" s="253"/>
      <c r="E67" s="253"/>
      <c r="F67" s="253"/>
      <c r="G67" s="253"/>
      <c r="H67" s="253"/>
      <c r="I67" s="253"/>
      <c r="J67" s="253"/>
      <c r="K67" s="253"/>
      <c r="L67" s="253"/>
      <c r="M67" s="253"/>
      <c r="N67" s="253"/>
      <c r="O67" s="275"/>
      <c r="P67" s="276"/>
      <c r="Q67" s="277"/>
      <c r="R67" s="274"/>
      <c r="S67" s="277">
        <f>IF(NOT(ISERROR(MATCH(R67,_xlfn.ANCHORARRAY(H78),0))),Q80&amp;"Por favor no seleccionar los criterios de impacto",R67)</f>
        <v>0</v>
      </c>
      <c r="T67" s="276"/>
      <c r="U67" s="277"/>
      <c r="V67" s="280"/>
      <c r="W67" s="146">
        <v>4</v>
      </c>
      <c r="X67" s="115"/>
      <c r="Y67" s="117" t="str">
        <f t="shared" ref="Y67:Y69" si="74">IF(OR(Z67="Preventivo",Z67="Detectivo"),"Probabilidad",IF(Z67="Correctivo","Impacto",""))</f>
        <v/>
      </c>
      <c r="Z67" s="118"/>
      <c r="AA67" s="118"/>
      <c r="AB67" s="119" t="str">
        <f t="shared" si="71"/>
        <v/>
      </c>
      <c r="AC67" s="118"/>
      <c r="AD67" s="118"/>
      <c r="AE67" s="118"/>
      <c r="AF67" s="200" t="str">
        <f t="shared" ref="AF67:AF69" si="75">IFERROR(IF(AND(Y66="Probabilidad",Y67="Probabilidad"),(AH66-(+AH66*AB67)),IF(AND(Y66="Impacto",Y67="Probabilidad"),(AH65-(+AH65*AB67)),IF(Y67="Impacto",AH66,""))),"")</f>
        <v/>
      </c>
      <c r="AG67" s="121" t="str">
        <f t="shared" si="28"/>
        <v/>
      </c>
      <c r="AH67" s="119" t="str">
        <f t="shared" si="72"/>
        <v/>
      </c>
      <c r="AI67" s="121" t="str">
        <f t="shared" si="30"/>
        <v/>
      </c>
      <c r="AJ67" s="119" t="str">
        <f t="shared" ref="AJ67:AJ69" si="76">IFERROR(IF(AND(Y66="Impacto",Y67="Impacto"),(AJ66-(+AJ66*AB67)),IF(AND(Y66="Probabilidad",Y67="Impacto"),(AJ65-(+AJ65*AB67)),IF(Y67="Probabilidad",AJ66,""))),"")</f>
        <v/>
      </c>
      <c r="AK67" s="122" t="str">
        <f>IFERROR(IF(OR(AND(AG67="Muy Baja",AI67="Leve"),AND(AG67="Muy Baja",AI67="Menor"),AND(AG67="Baja",AI67="Leve")),"Bajo",IF(OR(AND(AG67="Muy baja",AI67="Moderado"),AND(AG67="Baja",AI67="Menor"),AND(AG67="Baja",AI67="Moderado"),AND(AG67="Media",AI67="Leve"),AND(AG67="Media",AI67="Menor"),AND(AG67="Media",AI67="Moderado"),AND(AG67="Alta",AI67="Leve"),AND(AG67="Alta",AI67="Menor")),"Moderado",IF(OR(AND(AG67="Muy Baja",AI67="Mayor"),AND(AG67="Baja",AI67="Mayor"),AND(AG67="Media",AI67="Mayor"),AND(AG67="Alta",AI67="Moderado"),AND(AG67="Alta",AI67="Mayor"),AND(AG67="Muy Alta",AI67="Leve"),AND(AG67="Muy Alta",AI67="Menor"),AND(AG67="Muy Alta",AI67="Moderado"),AND(AG67="Muy Alta",AI67="Mayor")),"Alto",IF(OR(AND(AG67="Muy Baja",AI67="Catastrófico"),AND(AG67="Baja",AI67="Catastrófico"),AND(AG67="Media",AI67="Catastrófico"),AND(AG67="Alta",AI67="Catastrófico"),AND(AG67="Muy Alta",AI67="Catastrófico")),"Extremo","")))),"")</f>
        <v/>
      </c>
      <c r="AL67" s="123"/>
      <c r="AM67" s="114"/>
      <c r="AN67" s="124"/>
      <c r="AO67" s="124"/>
      <c r="AP67" s="125"/>
      <c r="AQ67" s="275"/>
      <c r="AR67" s="275"/>
      <c r="AS67" s="275"/>
    </row>
    <row r="68" spans="1:45" ht="37.5" customHeight="1" x14ac:dyDescent="0.2">
      <c r="A68" s="251"/>
      <c r="B68" s="253"/>
      <c r="C68" s="253"/>
      <c r="D68" s="253"/>
      <c r="E68" s="253"/>
      <c r="F68" s="253"/>
      <c r="G68" s="253"/>
      <c r="H68" s="253"/>
      <c r="I68" s="253"/>
      <c r="J68" s="253"/>
      <c r="K68" s="253"/>
      <c r="L68" s="253"/>
      <c r="M68" s="253"/>
      <c r="N68" s="253"/>
      <c r="O68" s="275"/>
      <c r="P68" s="276"/>
      <c r="Q68" s="277"/>
      <c r="R68" s="274"/>
      <c r="S68" s="277">
        <f>IF(NOT(ISERROR(MATCH(R68,_xlfn.ANCHORARRAY(H79),0))),Q81&amp;"Por favor no seleccionar los criterios de impacto",R68)</f>
        <v>0</v>
      </c>
      <c r="T68" s="276"/>
      <c r="U68" s="277"/>
      <c r="V68" s="280"/>
      <c r="W68" s="146">
        <v>5</v>
      </c>
      <c r="X68" s="115"/>
      <c r="Y68" s="117" t="str">
        <f t="shared" si="74"/>
        <v/>
      </c>
      <c r="Z68" s="118"/>
      <c r="AA68" s="118"/>
      <c r="AB68" s="119" t="str">
        <f t="shared" si="71"/>
        <v/>
      </c>
      <c r="AC68" s="118"/>
      <c r="AD68" s="118"/>
      <c r="AE68" s="118"/>
      <c r="AF68" s="200" t="str">
        <f t="shared" si="75"/>
        <v/>
      </c>
      <c r="AG68" s="121" t="str">
        <f t="shared" si="28"/>
        <v/>
      </c>
      <c r="AH68" s="119" t="str">
        <f t="shared" si="72"/>
        <v/>
      </c>
      <c r="AI68" s="121" t="str">
        <f t="shared" si="30"/>
        <v/>
      </c>
      <c r="AJ68" s="119" t="str">
        <f t="shared" si="76"/>
        <v/>
      </c>
      <c r="AK68" s="122" t="str">
        <f t="shared" ref="AK68:AK69" si="77">IFERROR(IF(OR(AND(AG68="Muy Baja",AI68="Leve"),AND(AG68="Muy Baja",AI68="Menor"),AND(AG68="Baja",AI68="Leve")),"Bajo",IF(OR(AND(AG68="Muy baja",AI68="Moderado"),AND(AG68="Baja",AI68="Menor"),AND(AG68="Baja",AI68="Moderado"),AND(AG68="Media",AI68="Leve"),AND(AG68="Media",AI68="Menor"),AND(AG68="Media",AI68="Moderado"),AND(AG68="Alta",AI68="Leve"),AND(AG68="Alta",AI68="Menor")),"Moderado",IF(OR(AND(AG68="Muy Baja",AI68="Mayor"),AND(AG68="Baja",AI68="Mayor"),AND(AG68="Media",AI68="Mayor"),AND(AG68="Alta",AI68="Moderado"),AND(AG68="Alta",AI68="Mayor"),AND(AG68="Muy Alta",AI68="Leve"),AND(AG68="Muy Alta",AI68="Menor"),AND(AG68="Muy Alta",AI68="Moderado"),AND(AG68="Muy Alta",AI68="Mayor")),"Alto",IF(OR(AND(AG68="Muy Baja",AI68="Catastrófico"),AND(AG68="Baja",AI68="Catastrófico"),AND(AG68="Media",AI68="Catastrófico"),AND(AG68="Alta",AI68="Catastrófico"),AND(AG68="Muy Alta",AI68="Catastrófico")),"Extremo","")))),"")</f>
        <v/>
      </c>
      <c r="AL68" s="123"/>
      <c r="AM68" s="114"/>
      <c r="AN68" s="124"/>
      <c r="AO68" s="124"/>
      <c r="AP68" s="125"/>
      <c r="AQ68" s="275"/>
      <c r="AR68" s="275"/>
      <c r="AS68" s="275"/>
    </row>
    <row r="69" spans="1:45" ht="37.5" customHeight="1" x14ac:dyDescent="0.2">
      <c r="A69" s="251"/>
      <c r="B69" s="253"/>
      <c r="C69" s="253"/>
      <c r="D69" s="253"/>
      <c r="E69" s="253"/>
      <c r="F69" s="253"/>
      <c r="G69" s="253"/>
      <c r="H69" s="253"/>
      <c r="I69" s="253"/>
      <c r="J69" s="253"/>
      <c r="K69" s="253"/>
      <c r="L69" s="253"/>
      <c r="M69" s="253"/>
      <c r="N69" s="253"/>
      <c r="O69" s="275"/>
      <c r="P69" s="276"/>
      <c r="Q69" s="277"/>
      <c r="R69" s="274"/>
      <c r="S69" s="277">
        <f>IF(NOT(ISERROR(MATCH(R69,_xlfn.ANCHORARRAY(H80),0))),#REF!&amp;"Por favor no seleccionar los criterios de impacto",R69)</f>
        <v>0</v>
      </c>
      <c r="T69" s="276"/>
      <c r="U69" s="277"/>
      <c r="V69" s="280"/>
      <c r="W69" s="146">
        <v>6</v>
      </c>
      <c r="X69" s="115"/>
      <c r="Y69" s="117" t="str">
        <f t="shared" si="74"/>
        <v/>
      </c>
      <c r="Z69" s="118"/>
      <c r="AA69" s="118"/>
      <c r="AB69" s="119" t="str">
        <f t="shared" si="71"/>
        <v/>
      </c>
      <c r="AC69" s="118"/>
      <c r="AD69" s="118"/>
      <c r="AE69" s="118"/>
      <c r="AF69" s="200" t="str">
        <f t="shared" si="75"/>
        <v/>
      </c>
      <c r="AG69" s="121" t="str">
        <f t="shared" si="28"/>
        <v/>
      </c>
      <c r="AH69" s="119" t="str">
        <f t="shared" si="72"/>
        <v/>
      </c>
      <c r="AI69" s="121" t="str">
        <f t="shared" si="30"/>
        <v/>
      </c>
      <c r="AJ69" s="119" t="str">
        <f t="shared" si="76"/>
        <v/>
      </c>
      <c r="AK69" s="122" t="str">
        <f t="shared" si="77"/>
        <v/>
      </c>
      <c r="AL69" s="123"/>
      <c r="AM69" s="114"/>
      <c r="AN69" s="124"/>
      <c r="AO69" s="124"/>
      <c r="AP69" s="125"/>
      <c r="AQ69" s="275"/>
      <c r="AR69" s="275"/>
      <c r="AS69" s="275"/>
    </row>
    <row r="70" spans="1:45" ht="123" customHeight="1" x14ac:dyDescent="0.2">
      <c r="A70" s="251">
        <v>11</v>
      </c>
      <c r="B70" s="253" t="s">
        <v>353</v>
      </c>
      <c r="C70" s="253" t="s">
        <v>128</v>
      </c>
      <c r="D70" s="253" t="s">
        <v>766</v>
      </c>
      <c r="E70" s="337" t="s">
        <v>767</v>
      </c>
      <c r="F70" s="337" t="s">
        <v>768</v>
      </c>
      <c r="G70" s="337" t="s">
        <v>621</v>
      </c>
      <c r="H70" s="338" t="s">
        <v>419</v>
      </c>
      <c r="I70" s="246" t="s">
        <v>633</v>
      </c>
      <c r="J70" s="246" t="s">
        <v>769</v>
      </c>
      <c r="K70" s="246" t="s">
        <v>625</v>
      </c>
      <c r="L70" s="246" t="s">
        <v>770</v>
      </c>
      <c r="M70" s="253" t="s">
        <v>142</v>
      </c>
      <c r="N70" s="253"/>
      <c r="O70" s="255">
        <v>365</v>
      </c>
      <c r="P70" s="276" t="str">
        <f>IF(O70&lt;=0,"",IF(O70&lt;=2,"Muy Baja",IF(O70&lt;=24,"Baja",IF(O70&lt;=500,"Media",IF(O70&lt;=5000,"Alta","Muy Alta")))))</f>
        <v>Media</v>
      </c>
      <c r="Q70" s="277">
        <f>IF(P70="","",IF(P70="Muy Baja",0.2,IF(P70="Baja",0.4,IF(P70="Media",0.6,IF(P70="Alta",0.8,IF(P70="Muy Alta",1,))))))</f>
        <v>0.6</v>
      </c>
      <c r="R70" s="274" t="s">
        <v>176</v>
      </c>
      <c r="S70" s="277" t="str">
        <f>IF(NOT(ISERROR(MATCH(R70,'[7]Tabla Impacto'!$B$222:$B$224,0))),'[7]Tabla Impacto'!$F$224&amp;"Por favor no seleccionar los criterios de impacto(Afectación Económica o presupuestal y Pérdida Reputacional)",R70)</f>
        <v xml:space="preserve">     El riesgo afecta la imagen de la entidad internamente, de conocimiento general, nivel interno, de junta directiva y accionistas y/o de proveedores</v>
      </c>
      <c r="T70" s="276" t="str">
        <f>IF(OR(S70='[7]Tabla Impacto'!$C$12,S70='[7]Tabla Impacto'!$D$12),"Leve",IF(OR(S70='[7]Tabla Impacto'!$C$13,S70='[7]Tabla Impacto'!$D$13),"Menor",IF(OR(S70='[7]Tabla Impacto'!$C$14,S70='[7]Tabla Impacto'!$D$14),"Moderado",IF(OR(S70='[7]Tabla Impacto'!$C$15,S70='[7]Tabla Impacto'!$D$15),"Mayor",IF(OR(S70='[7]Tabla Impacto'!$C$16,S70='[7]Tabla Impacto'!$D$16),"Catastrófico","")))))</f>
        <v/>
      </c>
      <c r="U70" s="277" t="str">
        <f>IF(T70="","",IF(T70="Leve",0.2,IF(T70="Menor",0.4,IF(T70="Moderado",0.6,IF(T70="Mayor",0.8,IF(T70="Catastrófico",1,))))))</f>
        <v/>
      </c>
      <c r="V70" s="280" t="str">
        <f>IF(OR(AND(P70="Muy Baja",T70="Leve"),AND(P70="Muy Baja",T70="Menor"),AND(P70="Baja",T70="Leve")),"Bajo",IF(OR(AND(P70="Muy baja",T70="Moderado"),AND(P70="Baja",T70="Menor"),AND(P70="Baja",T70="Moderado"),AND(P70="Media",T70="Leve"),AND(P70="Media",T70="Menor"),AND(P70="Media",T70="Moderado"),AND(P70="Alta",T70="Leve"),AND(P70="Alta",T70="Menor")),"Moderado",IF(OR(AND(P70="Muy Baja",T70="Mayor"),AND(P70="Baja",T70="Mayor"),AND(P70="Media",T70="Mayor"),AND(P70="Alta",T70="Moderado"),AND(P70="Alta",T70="Mayor"),AND(P70="Muy Alta",T70="Leve"),AND(P70="Muy Alta",T70="Menor"),AND(P70="Muy Alta",T70="Moderado"),AND(P70="Muy Alta",T70="Mayor")),"Alto",IF(OR(AND(P70="Muy Baja",T70="Catastrófico"),AND(P70="Baja",T70="Catastrófico"),AND(P70="Media",T70="Catastrófico"),AND(P70="Alta",T70="Catastrófico"),AND(P70="Muy Alta",T70="Catastrófico")),"Extremo",""))))</f>
        <v/>
      </c>
      <c r="W70" s="146">
        <v>1</v>
      </c>
      <c r="X70" s="127" t="s">
        <v>771</v>
      </c>
      <c r="Y70" s="117" t="str">
        <f>IF(OR(Z70="Preventivo",Z70="Detectivo"),"Probabilidad",IF(Z70="Correctivo","Impacto",""))</f>
        <v>Probabilidad</v>
      </c>
      <c r="Z70" s="118" t="s">
        <v>95</v>
      </c>
      <c r="AA70" s="118" t="s">
        <v>96</v>
      </c>
      <c r="AB70" s="119" t="str">
        <f>IF(AND(Z70="Preventivo",AA70="Automático"),"50%",IF(AND(Z70="Preventivo",AA70="Manual"),"40%",IF(AND(Z70="Detectivo",AA70="Automático"),"40%",IF(AND(Z70="Detectivo",AA70="Manual"),"30%",IF(AND(Z70="Correctivo",AA70="Automático"),"35%",IF(AND(Z70="Correctivo",AA70="Manual"),"25%",""))))))</f>
        <v>40%</v>
      </c>
      <c r="AC70" s="118" t="s">
        <v>97</v>
      </c>
      <c r="AD70" s="118" t="s">
        <v>98</v>
      </c>
      <c r="AE70" s="118"/>
      <c r="AF70" s="120">
        <f>IFERROR(IF(Y70="Probabilidad",(Q70-(+Q70*AB70)),IF(Y70="Impacto",Q70,"")),"")</f>
        <v>0.36</v>
      </c>
      <c r="AG70" s="121" t="str">
        <f>IFERROR(IF(AF70="","",IF(AF70&lt;=0.2,"Muy Baja",IF(AF70&lt;=0.4,"Baja",IF(AF70&lt;=0.6,"Media",IF(AF70&lt;=0.8,"Alta","Muy Alta"))))),"")</f>
        <v>Baja</v>
      </c>
      <c r="AH70" s="119">
        <f>+AF70</f>
        <v>0.36</v>
      </c>
      <c r="AI70" s="121" t="str">
        <f>IFERROR(IF(AJ70="","",IF(AJ70&lt;=0.2,"Leve",IF(AJ70&lt;=0.4,"Menor",IF(AJ70&lt;=0.6,"Moderado",IF(AJ70&lt;=0.8,"Mayor","Catastrófico"))))),"")</f>
        <v/>
      </c>
      <c r="AJ70" s="119" t="str">
        <f t="shared" ref="AJ70" si="78">IFERROR(IF(Y70="Impacto",(U70-(+U70*AB70)),IF(Y70="Probabilidad",U70,"")),"")</f>
        <v/>
      </c>
      <c r="AK70" s="122" t="str">
        <f>IFERROR(IF(OR(AND(AG70="Muy Baja",AI70="Leve"),AND(AG70="Muy Baja",AI70="Menor"),AND(AG70="Baja",AI70="Leve")),"Bajo",IF(OR(AND(AG70="Muy baja",AI70="Moderado"),AND(AG70="Baja",AI70="Menor"),AND(AG70="Baja",AI70="Moderado"),AND(AG70="Media",AI70="Leve"),AND(AG70="Media",AI70="Menor"),AND(AG70="Media",AI70="Moderado"),AND(AG70="Alta",AI70="Leve"),AND(AG70="Alta",AI70="Menor")),"Moderado",IF(OR(AND(AG70="Muy Baja",AI70="Mayor"),AND(AG70="Baja",AI70="Mayor"),AND(AG70="Media",AI70="Mayor"),AND(AG70="Alta",AI70="Moderado"),AND(AG70="Alta",AI70="Mayor"),AND(AG70="Muy Alta",AI70="Leve"),AND(AG70="Muy Alta",AI70="Menor"),AND(AG70="Muy Alta",AI70="Moderado"),AND(AG70="Muy Alta",AI70="Mayor")),"Alto",IF(OR(AND(AG70="Muy Baja",AI70="Catastrófico"),AND(AG70="Baja",AI70="Catastrófico"),AND(AG70="Media",AI70="Catastrófico"),AND(AG70="Alta",AI70="Catastrófico"),AND(AG70="Muy Alta",AI70="Catastrófico")),"Extremo","")))),"")</f>
        <v/>
      </c>
      <c r="AL70" s="123" t="s">
        <v>110</v>
      </c>
      <c r="AM70" s="196" t="s">
        <v>772</v>
      </c>
      <c r="AN70" s="114" t="s">
        <v>773</v>
      </c>
      <c r="AO70" s="196" t="s">
        <v>774</v>
      </c>
      <c r="AP70" s="197" t="s">
        <v>775</v>
      </c>
      <c r="AQ70" s="246" t="s">
        <v>776</v>
      </c>
      <c r="AR70" s="284" t="s">
        <v>777</v>
      </c>
      <c r="AS70" s="286" t="s">
        <v>778</v>
      </c>
    </row>
    <row r="71" spans="1:45" ht="123" customHeight="1" x14ac:dyDescent="0.2">
      <c r="A71" s="251"/>
      <c r="B71" s="253"/>
      <c r="C71" s="253"/>
      <c r="D71" s="253"/>
      <c r="E71" s="337"/>
      <c r="F71" s="337"/>
      <c r="G71" s="337"/>
      <c r="H71" s="339"/>
      <c r="I71" s="250"/>
      <c r="J71" s="250"/>
      <c r="K71" s="250"/>
      <c r="L71" s="250"/>
      <c r="M71" s="253"/>
      <c r="N71" s="253"/>
      <c r="O71" s="256"/>
      <c r="P71" s="276"/>
      <c r="Q71" s="277"/>
      <c r="R71" s="274"/>
      <c r="S71" s="277">
        <f>IF(NOT(ISERROR(MATCH(R71,_xlfn.ANCHORARRAY(#REF!),0))),#REF!&amp;"Por favor no seleccionar los criterios de impacto",R71)</f>
        <v>0</v>
      </c>
      <c r="T71" s="276"/>
      <c r="U71" s="277"/>
      <c r="V71" s="280"/>
      <c r="W71" s="146">
        <v>2</v>
      </c>
      <c r="X71" s="115" t="s">
        <v>779</v>
      </c>
      <c r="Y71" s="117" t="str">
        <f>IF(OR(Z71="Preventivo",Z71="Detectivo"),"Probabilidad",IF(Z71="Correctivo","Impacto",""))</f>
        <v>Probabilidad</v>
      </c>
      <c r="Z71" s="118" t="s">
        <v>108</v>
      </c>
      <c r="AA71" s="118" t="s">
        <v>96</v>
      </c>
      <c r="AB71" s="119" t="str">
        <f t="shared" ref="AB71:AB75" si="79">IF(AND(Z71="Preventivo",AA71="Automático"),"50%",IF(AND(Z71="Preventivo",AA71="Manual"),"40%",IF(AND(Z71="Detectivo",AA71="Automático"),"40%",IF(AND(Z71="Detectivo",AA71="Manual"),"30%",IF(AND(Z71="Correctivo",AA71="Automático"),"35%",IF(AND(Z71="Correctivo",AA71="Manual"),"25%",""))))))</f>
        <v>30%</v>
      </c>
      <c r="AC71" s="118" t="s">
        <v>97</v>
      </c>
      <c r="AD71" s="118" t="s">
        <v>366</v>
      </c>
      <c r="AE71" s="118"/>
      <c r="AF71" s="120">
        <f>IFERROR(IF(AND(Y70="Probabilidad",Y71="Probabilidad"),(AH70-(+AH70*AB71)),IF(Y71="Probabilidad",(Q70-(+Q70*AB71)),IF(Y71="Impacto",AH70,""))),"")</f>
        <v>0.252</v>
      </c>
      <c r="AG71" s="121" t="str">
        <f t="shared" ref="AG71:AG75" si="80">IFERROR(IF(AF71="","",IF(AF71&lt;=0.2,"Muy Baja",IF(AF71&lt;=0.4,"Baja",IF(AF71&lt;=0.6,"Media",IF(AF71&lt;=0.8,"Alta","Muy Alta"))))),"")</f>
        <v>Baja</v>
      </c>
      <c r="AH71" s="119">
        <f t="shared" ref="AH71:AH75" si="81">+AF71</f>
        <v>0.252</v>
      </c>
      <c r="AI71" s="121" t="str">
        <f t="shared" ref="AI71:AI75" si="82">IFERROR(IF(AJ71="","",IF(AJ71&lt;=0.2,"Leve",IF(AJ71&lt;=0.4,"Menor",IF(AJ71&lt;=0.6,"Moderado",IF(AJ71&lt;=0.8,"Mayor","Catastrófico"))))),"")</f>
        <v/>
      </c>
      <c r="AJ71" s="119" t="str">
        <f t="shared" ref="AJ71" si="83">IFERROR(IF(AND(Y70="Impacto",Y71="Impacto"),(AJ70-(+AJ70*AB71)),IF(Y71="Impacto",($R$13-(+$R$13*AB71)),IF(Y71="Probabilidad",AJ70,""))),"")</f>
        <v/>
      </c>
      <c r="AK71" s="122" t="str">
        <f t="shared" ref="AK71:AK72" si="84">IFERROR(IF(OR(AND(AG71="Muy Baja",AI71="Leve"),AND(AG71="Muy Baja",AI71="Menor"),AND(AG71="Baja",AI71="Leve")),"Bajo",IF(OR(AND(AG71="Muy baja",AI71="Moderado"),AND(AG71="Baja",AI71="Menor"),AND(AG71="Baja",AI71="Moderado"),AND(AG71="Media",AI71="Leve"),AND(AG71="Media",AI71="Menor"),AND(AG71="Media",AI71="Moderado"),AND(AG71="Alta",AI71="Leve"),AND(AG71="Alta",AI71="Menor")),"Moderado",IF(OR(AND(AG71="Muy Baja",AI71="Mayor"),AND(AG71="Baja",AI71="Mayor"),AND(AG71="Media",AI71="Mayor"),AND(AG71="Alta",AI71="Moderado"),AND(AG71="Alta",AI71="Mayor"),AND(AG71="Muy Alta",AI71="Leve"),AND(AG71="Muy Alta",AI71="Menor"),AND(AG71="Muy Alta",AI71="Moderado"),AND(AG71="Muy Alta",AI71="Mayor")),"Alto",IF(OR(AND(AG71="Muy Baja",AI71="Catastrófico"),AND(AG71="Baja",AI71="Catastrófico"),AND(AG71="Media",AI71="Catastrófico"),AND(AG71="Alta",AI71="Catastrófico"),AND(AG71="Muy Alta",AI71="Catastrófico")),"Extremo","")))),"")</f>
        <v/>
      </c>
      <c r="AL71" s="123" t="s">
        <v>110</v>
      </c>
      <c r="AM71" s="114"/>
      <c r="AN71" s="124"/>
      <c r="AO71" s="114"/>
      <c r="AP71" s="125"/>
      <c r="AQ71" s="247"/>
      <c r="AR71" s="285"/>
      <c r="AS71" s="287"/>
    </row>
    <row r="72" spans="1:45" ht="37.5" customHeight="1" x14ac:dyDescent="0.2">
      <c r="A72" s="251"/>
      <c r="B72" s="253"/>
      <c r="C72" s="253"/>
      <c r="D72" s="253"/>
      <c r="E72" s="337"/>
      <c r="F72" s="337"/>
      <c r="G72" s="337"/>
      <c r="H72" s="339"/>
      <c r="I72" s="250"/>
      <c r="J72" s="250"/>
      <c r="K72" s="250"/>
      <c r="L72" s="250"/>
      <c r="M72" s="253"/>
      <c r="N72" s="253"/>
      <c r="O72" s="256"/>
      <c r="P72" s="276"/>
      <c r="Q72" s="277"/>
      <c r="R72" s="274"/>
      <c r="S72" s="277">
        <f>IF(NOT(ISERROR(MATCH(R72,_xlfn.ANCHORARRAY(#REF!),0))),#REF!&amp;"Por favor no seleccionar los criterios de impacto",R72)</f>
        <v>0</v>
      </c>
      <c r="T72" s="276"/>
      <c r="U72" s="277"/>
      <c r="V72" s="280"/>
      <c r="W72" s="146">
        <v>3</v>
      </c>
      <c r="X72" s="116"/>
      <c r="Y72" s="117" t="str">
        <f>IF(OR(Z72="Preventivo",Z72="Detectivo"),"Probabilidad",IF(Z72="Correctivo","Impacto",""))</f>
        <v/>
      </c>
      <c r="Z72" s="118"/>
      <c r="AA72" s="118"/>
      <c r="AB72" s="119" t="str">
        <f t="shared" si="79"/>
        <v/>
      </c>
      <c r="AC72" s="118"/>
      <c r="AD72" s="118"/>
      <c r="AE72" s="118"/>
      <c r="AF72" s="120" t="str">
        <f>IFERROR(IF(AND(Y71="Probabilidad",Y72="Probabilidad"),(AH71-(+AH71*AB72)),IF(AND(Y71="Impacto",Y72="Probabilidad"),(AH70-(+AH70*AB72)),IF(Y72="Impacto",AH71,""))),"")</f>
        <v/>
      </c>
      <c r="AG72" s="121" t="str">
        <f t="shared" si="80"/>
        <v/>
      </c>
      <c r="AH72" s="119" t="str">
        <f t="shared" si="81"/>
        <v/>
      </c>
      <c r="AI72" s="121" t="str">
        <f t="shared" si="82"/>
        <v/>
      </c>
      <c r="AJ72" s="119" t="str">
        <f t="shared" ref="AJ72:AJ75" si="85">IFERROR(IF(AND(Y71="Impacto",Y72="Impacto"),(AJ71-(+AJ71*AB72)),IF(AND(Y71="Probabilidad",Y72="Impacto"),(AJ70-(+AJ70*AB72)),IF(Y72="Probabilidad",AJ71,""))),"")</f>
        <v/>
      </c>
      <c r="AK72" s="122" t="str">
        <f t="shared" si="84"/>
        <v/>
      </c>
      <c r="AL72" s="123"/>
      <c r="AM72" s="114"/>
      <c r="AN72" s="124"/>
      <c r="AO72" s="124"/>
      <c r="AP72" s="125"/>
      <c r="AQ72" s="246"/>
      <c r="AR72" s="284"/>
      <c r="AS72" s="286"/>
    </row>
    <row r="73" spans="1:45" ht="37.5" customHeight="1" x14ac:dyDescent="0.2">
      <c r="A73" s="251"/>
      <c r="B73" s="253"/>
      <c r="C73" s="253"/>
      <c r="D73" s="253"/>
      <c r="E73" s="337"/>
      <c r="F73" s="337"/>
      <c r="G73" s="337"/>
      <c r="H73" s="339"/>
      <c r="I73" s="250"/>
      <c r="J73" s="250"/>
      <c r="K73" s="250"/>
      <c r="L73" s="250"/>
      <c r="M73" s="253"/>
      <c r="N73" s="253"/>
      <c r="O73" s="256"/>
      <c r="P73" s="276"/>
      <c r="Q73" s="277"/>
      <c r="R73" s="274"/>
      <c r="S73" s="277">
        <f>IF(NOT(ISERROR(MATCH(R73,_xlfn.ANCHORARRAY(#REF!),0))),#REF!&amp;"Por favor no seleccionar los criterios de impacto",R73)</f>
        <v>0</v>
      </c>
      <c r="T73" s="276"/>
      <c r="U73" s="277"/>
      <c r="V73" s="280"/>
      <c r="W73" s="146">
        <v>4</v>
      </c>
      <c r="X73" s="115"/>
      <c r="Y73" s="117" t="str">
        <f t="shared" ref="Y73:Y75" si="86">IF(OR(Z73="Preventivo",Z73="Detectivo"),"Probabilidad",IF(Z73="Correctivo","Impacto",""))</f>
        <v/>
      </c>
      <c r="Z73" s="118"/>
      <c r="AA73" s="118"/>
      <c r="AB73" s="119" t="str">
        <f t="shared" si="79"/>
        <v/>
      </c>
      <c r="AC73" s="118"/>
      <c r="AD73" s="118"/>
      <c r="AE73" s="118"/>
      <c r="AF73" s="120" t="str">
        <f t="shared" ref="AF73:AF75" si="87">IFERROR(IF(AND(Y72="Probabilidad",Y73="Probabilidad"),(AH72-(+AH72*AB73)),IF(AND(Y72="Impacto",Y73="Probabilidad"),(AH71-(+AH71*AB73)),IF(Y73="Impacto",AH72,""))),"")</f>
        <v/>
      </c>
      <c r="AG73" s="121" t="str">
        <f t="shared" si="80"/>
        <v/>
      </c>
      <c r="AH73" s="119" t="str">
        <f t="shared" si="81"/>
        <v/>
      </c>
      <c r="AI73" s="121" t="str">
        <f t="shared" si="82"/>
        <v/>
      </c>
      <c r="AJ73" s="119" t="str">
        <f t="shared" si="85"/>
        <v/>
      </c>
      <c r="AK73" s="122" t="str">
        <f>IFERROR(IF(OR(AND(AG73="Muy Baja",AI73="Leve"),AND(AG73="Muy Baja",AI73="Menor"),AND(AG73="Baja",AI73="Leve")),"Bajo",IF(OR(AND(AG73="Muy baja",AI73="Moderado"),AND(AG73="Baja",AI73="Menor"),AND(AG73="Baja",AI73="Moderado"),AND(AG73="Media",AI73="Leve"),AND(AG73="Media",AI73="Menor"),AND(AG73="Media",AI73="Moderado"),AND(AG73="Alta",AI73="Leve"),AND(AG73="Alta",AI73="Menor")),"Moderado",IF(OR(AND(AG73="Muy Baja",AI73="Mayor"),AND(AG73="Baja",AI73="Mayor"),AND(AG73="Media",AI73="Mayor"),AND(AG73="Alta",AI73="Moderado"),AND(AG73="Alta",AI73="Mayor"),AND(AG73="Muy Alta",AI73="Leve"),AND(AG73="Muy Alta",AI73="Menor"),AND(AG73="Muy Alta",AI73="Moderado"),AND(AG73="Muy Alta",AI73="Mayor")),"Alto",IF(OR(AND(AG73="Muy Baja",AI73="Catastrófico"),AND(AG73="Baja",AI73="Catastrófico"),AND(AG73="Media",AI73="Catastrófico"),AND(AG73="Alta",AI73="Catastrófico"),AND(AG73="Muy Alta",AI73="Catastrófico")),"Extremo","")))),"")</f>
        <v/>
      </c>
      <c r="AL73" s="123"/>
      <c r="AM73" s="114"/>
      <c r="AN73" s="124"/>
      <c r="AO73" s="124"/>
      <c r="AP73" s="125"/>
      <c r="AQ73" s="247"/>
      <c r="AR73" s="285"/>
      <c r="AS73" s="287"/>
    </row>
    <row r="74" spans="1:45" ht="37.5" customHeight="1" x14ac:dyDescent="0.2">
      <c r="A74" s="251"/>
      <c r="B74" s="253"/>
      <c r="C74" s="253"/>
      <c r="D74" s="253"/>
      <c r="E74" s="337"/>
      <c r="F74" s="337"/>
      <c r="G74" s="337"/>
      <c r="H74" s="339"/>
      <c r="I74" s="250"/>
      <c r="J74" s="250"/>
      <c r="K74" s="250"/>
      <c r="L74" s="250"/>
      <c r="M74" s="253"/>
      <c r="N74" s="253"/>
      <c r="O74" s="256"/>
      <c r="P74" s="276"/>
      <c r="Q74" s="277"/>
      <c r="R74" s="274"/>
      <c r="S74" s="277">
        <f>IF(NOT(ISERROR(MATCH(R74,_xlfn.ANCHORARRAY(#REF!),0))),#REF!&amp;"Por favor no seleccionar los criterios de impacto",R74)</f>
        <v>0</v>
      </c>
      <c r="T74" s="276"/>
      <c r="U74" s="277"/>
      <c r="V74" s="280"/>
      <c r="W74" s="146">
        <v>5</v>
      </c>
      <c r="X74" s="115"/>
      <c r="Y74" s="117" t="str">
        <f t="shared" si="86"/>
        <v/>
      </c>
      <c r="Z74" s="118"/>
      <c r="AA74" s="118"/>
      <c r="AB74" s="119" t="str">
        <f t="shared" si="79"/>
        <v/>
      </c>
      <c r="AC74" s="118"/>
      <c r="AD74" s="118"/>
      <c r="AE74" s="118"/>
      <c r="AF74" s="120" t="str">
        <f t="shared" si="87"/>
        <v/>
      </c>
      <c r="AG74" s="121" t="str">
        <f t="shared" si="80"/>
        <v/>
      </c>
      <c r="AH74" s="119" t="str">
        <f t="shared" si="81"/>
        <v/>
      </c>
      <c r="AI74" s="121" t="str">
        <f t="shared" si="82"/>
        <v/>
      </c>
      <c r="AJ74" s="119" t="str">
        <f t="shared" si="85"/>
        <v/>
      </c>
      <c r="AK74" s="122" t="str">
        <f t="shared" ref="AK74:AK75" si="88">IFERROR(IF(OR(AND(AG74="Muy Baja",AI74="Leve"),AND(AG74="Muy Baja",AI74="Menor"),AND(AG74="Baja",AI74="Leve")),"Bajo",IF(OR(AND(AG74="Muy baja",AI74="Moderado"),AND(AG74="Baja",AI74="Menor"),AND(AG74="Baja",AI74="Moderado"),AND(AG74="Media",AI74="Leve"),AND(AG74="Media",AI74="Menor"),AND(AG74="Media",AI74="Moderado"),AND(AG74="Alta",AI74="Leve"),AND(AG74="Alta",AI74="Menor")),"Moderado",IF(OR(AND(AG74="Muy Baja",AI74="Mayor"),AND(AG74="Baja",AI74="Mayor"),AND(AG74="Media",AI74="Mayor"),AND(AG74="Alta",AI74="Moderado"),AND(AG74="Alta",AI74="Mayor"),AND(AG74="Muy Alta",AI74="Leve"),AND(AG74="Muy Alta",AI74="Menor"),AND(AG74="Muy Alta",AI74="Moderado"),AND(AG74="Muy Alta",AI74="Mayor")),"Alto",IF(OR(AND(AG74="Muy Baja",AI74="Catastrófico"),AND(AG74="Baja",AI74="Catastrófico"),AND(AG74="Media",AI74="Catastrófico"),AND(AG74="Alta",AI74="Catastrófico"),AND(AG74="Muy Alta",AI74="Catastrófico")),"Extremo","")))),"")</f>
        <v/>
      </c>
      <c r="AL74" s="123"/>
      <c r="AM74" s="114"/>
      <c r="AN74" s="124"/>
      <c r="AO74" s="124"/>
      <c r="AP74" s="125"/>
      <c r="AQ74" s="246"/>
      <c r="AR74" s="284"/>
      <c r="AS74" s="286"/>
    </row>
    <row r="75" spans="1:45" ht="37.5" customHeight="1" x14ac:dyDescent="0.2">
      <c r="A75" s="251"/>
      <c r="B75" s="253"/>
      <c r="C75" s="253"/>
      <c r="D75" s="253"/>
      <c r="E75" s="337"/>
      <c r="F75" s="337"/>
      <c r="G75" s="337"/>
      <c r="H75" s="340"/>
      <c r="I75" s="247"/>
      <c r="J75" s="247"/>
      <c r="K75" s="247"/>
      <c r="L75" s="247"/>
      <c r="M75" s="253"/>
      <c r="N75" s="253"/>
      <c r="O75" s="257"/>
      <c r="P75" s="276"/>
      <c r="Q75" s="277"/>
      <c r="R75" s="274"/>
      <c r="S75" s="277">
        <f>IF(NOT(ISERROR(MATCH(R75,_xlfn.ANCHORARRAY(#REF!),0))),Q82&amp;"Por favor no seleccionar los criterios de impacto",R75)</f>
        <v>0</v>
      </c>
      <c r="T75" s="276"/>
      <c r="U75" s="277"/>
      <c r="V75" s="280"/>
      <c r="W75" s="146">
        <v>6</v>
      </c>
      <c r="X75" s="115"/>
      <c r="Y75" s="117" t="str">
        <f t="shared" si="86"/>
        <v/>
      </c>
      <c r="Z75" s="118"/>
      <c r="AA75" s="118"/>
      <c r="AB75" s="119" t="str">
        <f t="shared" si="79"/>
        <v/>
      </c>
      <c r="AC75" s="118"/>
      <c r="AD75" s="118"/>
      <c r="AE75" s="118"/>
      <c r="AF75" s="120" t="str">
        <f t="shared" si="87"/>
        <v/>
      </c>
      <c r="AG75" s="121" t="str">
        <f t="shared" si="80"/>
        <v/>
      </c>
      <c r="AH75" s="119" t="str">
        <f t="shared" si="81"/>
        <v/>
      </c>
      <c r="AI75" s="121" t="str">
        <f t="shared" si="82"/>
        <v/>
      </c>
      <c r="AJ75" s="119" t="str">
        <f t="shared" si="85"/>
        <v/>
      </c>
      <c r="AK75" s="122" t="str">
        <f t="shared" si="88"/>
        <v/>
      </c>
      <c r="AL75" s="123"/>
      <c r="AM75" s="114"/>
      <c r="AN75" s="124"/>
      <c r="AO75" s="124"/>
      <c r="AP75" s="125"/>
      <c r="AQ75" s="247"/>
      <c r="AR75" s="285"/>
      <c r="AS75" s="287"/>
    </row>
    <row r="76" spans="1:45" ht="73.150000000000006" customHeight="1" x14ac:dyDescent="0.2">
      <c r="A76" s="251">
        <v>12</v>
      </c>
      <c r="B76" s="246" t="s">
        <v>392</v>
      </c>
      <c r="C76" s="253" t="s">
        <v>128</v>
      </c>
      <c r="D76" s="378" t="s">
        <v>780</v>
      </c>
      <c r="E76" s="378" t="s">
        <v>781</v>
      </c>
      <c r="F76" s="382" t="s">
        <v>782</v>
      </c>
      <c r="G76" s="253" t="s">
        <v>621</v>
      </c>
      <c r="H76" s="378" t="s">
        <v>419</v>
      </c>
      <c r="I76" s="378" t="s">
        <v>672</v>
      </c>
      <c r="J76" s="378" t="s">
        <v>783</v>
      </c>
      <c r="K76" s="378" t="s">
        <v>784</v>
      </c>
      <c r="L76" s="378" t="s">
        <v>785</v>
      </c>
      <c r="M76" s="253" t="s">
        <v>193</v>
      </c>
      <c r="N76" s="253"/>
      <c r="O76" s="275">
        <v>365</v>
      </c>
      <c r="P76" s="276" t="str">
        <f>IF(O76&lt;=0,"",IF(O76&lt;=2,"Muy Baja",IF(O76&lt;=24,"Baja",IF(O76&lt;=500,"Media",IF(O76&lt;=5000,"Alta","Muy Alta")))))</f>
        <v>Media</v>
      </c>
      <c r="Q76" s="277">
        <f>IF(P76="","",IF(P76="Muy Baja",0.2,IF(P76="Baja",0.4,IF(P76="Media",0.6,IF(P76="Alta",0.8,IF(P76="Muy Alta",1,))))))</f>
        <v>0.6</v>
      </c>
      <c r="R76" s="274" t="s">
        <v>93</v>
      </c>
      <c r="S76" s="277" t="str">
        <f>IF(NOT(ISERROR(MATCH(R76,'[8]Tabla Impacto'!$B$222:$B$224,0))),'[8]Tabla Impacto'!$F$224&amp;"Por favor no seleccionar los criterios de impacto(Afectación Económica o presupuestal y Pérdida Reputacional)",R76)</f>
        <v xml:space="preserve">     El riesgo afecta la imagen de la entidad con algunos usuarios de relevancia frente al logro de los objetivos</v>
      </c>
      <c r="T76" s="276" t="str">
        <f>IF(OR(S76='[8]Tabla Impacto'!$C$12,S76='[8]Tabla Impacto'!$D$12),"Leve",IF(OR(S76='[8]Tabla Impacto'!$C$13,S76='[8]Tabla Impacto'!$D$13),"Menor",IF(OR(S76='[8]Tabla Impacto'!$C$14,S76='[8]Tabla Impacto'!$D$14),"Moderado",IF(OR(S76='[8]Tabla Impacto'!$C$15,S76='[8]Tabla Impacto'!$D$15),"Mayor",IF(OR(S76='[8]Tabla Impacto'!$C$16,S76='[8]Tabla Impacto'!$D$16),"Catastrófico","")))))</f>
        <v>Moderado</v>
      </c>
      <c r="U76" s="277">
        <f>IF(T76="","",IF(T76="Leve",0.2,IF(T76="Menor",0.4,IF(T76="Moderado",0.6,IF(T76="Mayor",0.8,IF(T76="Catastrófico",1,))))))</f>
        <v>0.6</v>
      </c>
      <c r="V76" s="280" t="str">
        <f>IF(OR(AND(P76="Muy Baja",T76="Leve"),AND(P76="Muy Baja",T76="Menor"),AND(P76="Baja",T76="Leve")),"Bajo",IF(OR(AND(P76="Muy baja",T76="Moderado"),AND(P76="Baja",T76="Menor"),AND(P76="Baja",T76="Moderado"),AND(P76="Media",T76="Leve"),AND(P76="Media",T76="Menor"),AND(P76="Media",T76="Moderado"),AND(P76="Alta",T76="Leve"),AND(P76="Alta",T76="Menor")),"Moderado",IF(OR(AND(P76="Muy Baja",T76="Mayor"),AND(P76="Baja",T76="Mayor"),AND(P76="Media",T76="Mayor"),AND(P76="Alta",T76="Moderado"),AND(P76="Alta",T76="Mayor"),AND(P76="Muy Alta",T76="Leve"),AND(P76="Muy Alta",T76="Menor"),AND(P76="Muy Alta",T76="Moderado"),AND(P76="Muy Alta",T76="Mayor")),"Alto",IF(OR(AND(P76="Muy Baja",T76="Catastrófico"),AND(P76="Baja",T76="Catastrófico"),AND(P76="Media",T76="Catastrófico"),AND(P76="Alta",T76="Catastrófico"),AND(P76="Muy Alta",T76="Catastrófico")),"Extremo",""))))</f>
        <v>Moderado</v>
      </c>
      <c r="W76" s="146">
        <v>1</v>
      </c>
      <c r="X76" s="218" t="s">
        <v>786</v>
      </c>
      <c r="Y76" s="219" t="s">
        <v>95</v>
      </c>
      <c r="Z76" s="234" t="s">
        <v>95</v>
      </c>
      <c r="AA76" s="219" t="s">
        <v>96</v>
      </c>
      <c r="AB76" s="219" t="s">
        <v>97</v>
      </c>
      <c r="AC76" s="219" t="s">
        <v>98</v>
      </c>
      <c r="AD76" s="219" t="s">
        <v>99</v>
      </c>
      <c r="AE76" s="220" t="s">
        <v>787</v>
      </c>
      <c r="AF76" s="222">
        <v>0.36</v>
      </c>
      <c r="AG76" s="223" t="s">
        <v>788</v>
      </c>
      <c r="AH76" s="222">
        <v>0.6</v>
      </c>
      <c r="AI76" s="224" t="s">
        <v>788</v>
      </c>
      <c r="AJ76" s="225" t="s">
        <v>110</v>
      </c>
      <c r="AK76" s="235" t="s">
        <v>789</v>
      </c>
      <c r="AL76" s="221" t="s">
        <v>789</v>
      </c>
      <c r="AM76" s="221" t="s">
        <v>789</v>
      </c>
      <c r="AN76" s="221" t="s">
        <v>789</v>
      </c>
      <c r="AO76" s="371" t="s">
        <v>790</v>
      </c>
      <c r="AP76" s="374" t="s">
        <v>791</v>
      </c>
      <c r="AQ76" s="374" t="s">
        <v>792</v>
      </c>
      <c r="AR76" s="246"/>
      <c r="AS76" s="246"/>
    </row>
    <row r="77" spans="1:45" ht="73.150000000000006" customHeight="1" x14ac:dyDescent="0.2">
      <c r="A77" s="251"/>
      <c r="B77" s="250"/>
      <c r="C77" s="253"/>
      <c r="D77" s="379"/>
      <c r="E77" s="379"/>
      <c r="F77" s="383"/>
      <c r="G77" s="253"/>
      <c r="H77" s="379"/>
      <c r="I77" s="379"/>
      <c r="J77" s="379"/>
      <c r="K77" s="379"/>
      <c r="L77" s="379"/>
      <c r="M77" s="253"/>
      <c r="N77" s="253"/>
      <c r="O77" s="275"/>
      <c r="P77" s="276"/>
      <c r="Q77" s="277"/>
      <c r="R77" s="274"/>
      <c r="S77" s="277">
        <f>IF(NOT(ISERROR(MATCH(R77,_xlfn.ANCHORARRAY(H82),0))),Q84&amp;"Por favor no seleccionar los criterios de impacto",R77)</f>
        <v>0</v>
      </c>
      <c r="T77" s="276"/>
      <c r="U77" s="277"/>
      <c r="V77" s="280"/>
      <c r="W77" s="146">
        <v>2</v>
      </c>
      <c r="X77" s="226" t="s">
        <v>793</v>
      </c>
      <c r="Y77" s="227" t="s">
        <v>95</v>
      </c>
      <c r="Z77" s="236" t="s">
        <v>95</v>
      </c>
      <c r="AA77" s="227" t="s">
        <v>96</v>
      </c>
      <c r="AB77" s="227" t="s">
        <v>97</v>
      </c>
      <c r="AC77" s="227" t="s">
        <v>98</v>
      </c>
      <c r="AD77" s="227" t="s">
        <v>99</v>
      </c>
      <c r="AE77" s="220" t="s">
        <v>787</v>
      </c>
      <c r="AF77" s="229">
        <v>0.22</v>
      </c>
      <c r="AG77" s="223" t="s">
        <v>788</v>
      </c>
      <c r="AH77" s="229">
        <v>0.6</v>
      </c>
      <c r="AI77" s="224" t="s">
        <v>788</v>
      </c>
      <c r="AJ77" s="230" t="s">
        <v>110</v>
      </c>
      <c r="AK77" s="237" t="s">
        <v>789</v>
      </c>
      <c r="AL77" s="228" t="s">
        <v>789</v>
      </c>
      <c r="AM77" s="228" t="s">
        <v>789</v>
      </c>
      <c r="AN77" s="228" t="s">
        <v>789</v>
      </c>
      <c r="AO77" s="372"/>
      <c r="AP77" s="375"/>
      <c r="AQ77" s="375"/>
      <c r="AR77" s="250"/>
      <c r="AS77" s="250"/>
    </row>
    <row r="78" spans="1:45" ht="73.150000000000006" customHeight="1" x14ac:dyDescent="0.2">
      <c r="A78" s="251"/>
      <c r="B78" s="250"/>
      <c r="C78" s="253"/>
      <c r="D78" s="379"/>
      <c r="E78" s="379"/>
      <c r="F78" s="383"/>
      <c r="G78" s="253"/>
      <c r="H78" s="379"/>
      <c r="I78" s="379"/>
      <c r="J78" s="379"/>
      <c r="K78" s="379"/>
      <c r="L78" s="379"/>
      <c r="M78" s="253"/>
      <c r="N78" s="253"/>
      <c r="O78" s="275"/>
      <c r="P78" s="276"/>
      <c r="Q78" s="277"/>
      <c r="R78" s="274"/>
      <c r="S78" s="277">
        <f>IF(NOT(ISERROR(MATCH(R78,_xlfn.ANCHORARRAY(H83),0))),Q85&amp;"Por favor no seleccionar los criterios de impacto",R78)</f>
        <v>0</v>
      </c>
      <c r="T78" s="276"/>
      <c r="U78" s="277"/>
      <c r="V78" s="280"/>
      <c r="W78" s="146">
        <v>3</v>
      </c>
      <c r="X78" s="231" t="s">
        <v>794</v>
      </c>
      <c r="Y78" s="227" t="s">
        <v>186</v>
      </c>
      <c r="Z78" s="236" t="s">
        <v>186</v>
      </c>
      <c r="AA78" s="227" t="s">
        <v>663</v>
      </c>
      <c r="AB78" s="227" t="s">
        <v>97</v>
      </c>
      <c r="AC78" s="227" t="s">
        <v>98</v>
      </c>
      <c r="AD78" s="227" t="s">
        <v>99</v>
      </c>
      <c r="AE78" s="220" t="s">
        <v>787</v>
      </c>
      <c r="AF78" s="229">
        <v>0.22</v>
      </c>
      <c r="AG78" s="220" t="s">
        <v>795</v>
      </c>
      <c r="AH78" s="229">
        <v>0.39</v>
      </c>
      <c r="AI78" s="224" t="s">
        <v>788</v>
      </c>
      <c r="AJ78" s="230" t="s">
        <v>110</v>
      </c>
      <c r="AK78" s="237" t="s">
        <v>789</v>
      </c>
      <c r="AL78" s="228" t="s">
        <v>789</v>
      </c>
      <c r="AM78" s="228" t="s">
        <v>789</v>
      </c>
      <c r="AN78" s="228" t="s">
        <v>789</v>
      </c>
      <c r="AO78" s="372"/>
      <c r="AP78" s="375"/>
      <c r="AQ78" s="375"/>
      <c r="AR78" s="250"/>
      <c r="AS78" s="250"/>
    </row>
    <row r="79" spans="1:45" ht="73.150000000000006" customHeight="1" x14ac:dyDescent="0.2">
      <c r="A79" s="251"/>
      <c r="B79" s="250"/>
      <c r="C79" s="253"/>
      <c r="D79" s="379"/>
      <c r="E79" s="379"/>
      <c r="F79" s="383"/>
      <c r="G79" s="253"/>
      <c r="H79" s="379"/>
      <c r="I79" s="379"/>
      <c r="J79" s="379"/>
      <c r="K79" s="379"/>
      <c r="L79" s="379"/>
      <c r="M79" s="253"/>
      <c r="N79" s="253"/>
      <c r="O79" s="275"/>
      <c r="P79" s="276"/>
      <c r="Q79" s="277"/>
      <c r="R79" s="274"/>
      <c r="S79" s="277">
        <f>IF(NOT(ISERROR(MATCH(R79,_xlfn.ANCHORARRAY(H84),0))),Q86&amp;"Por favor no seleccionar los criterios de impacto",R79)</f>
        <v>0</v>
      </c>
      <c r="T79" s="276"/>
      <c r="U79" s="277"/>
      <c r="V79" s="280"/>
      <c r="W79" s="146">
        <v>4</v>
      </c>
      <c r="X79" s="226" t="s">
        <v>796</v>
      </c>
      <c r="Y79" s="227" t="s">
        <v>95</v>
      </c>
      <c r="Z79" s="236" t="s">
        <v>95</v>
      </c>
      <c r="AA79" s="227" t="s">
        <v>663</v>
      </c>
      <c r="AB79" s="227" t="s">
        <v>97</v>
      </c>
      <c r="AC79" s="227" t="s">
        <v>98</v>
      </c>
      <c r="AD79" s="227" t="s">
        <v>99</v>
      </c>
      <c r="AE79" s="232" t="s">
        <v>797</v>
      </c>
      <c r="AF79" s="229">
        <v>0.11</v>
      </c>
      <c r="AG79" s="220" t="s">
        <v>795</v>
      </c>
      <c r="AH79" s="229">
        <v>0.39</v>
      </c>
      <c r="AI79" s="233" t="s">
        <v>798</v>
      </c>
      <c r="AJ79" s="230" t="s">
        <v>217</v>
      </c>
      <c r="AK79" s="237" t="s">
        <v>789</v>
      </c>
      <c r="AL79" s="228" t="s">
        <v>789</v>
      </c>
      <c r="AM79" s="228" t="s">
        <v>789</v>
      </c>
      <c r="AN79" s="228" t="s">
        <v>789</v>
      </c>
      <c r="AO79" s="373"/>
      <c r="AP79" s="376"/>
      <c r="AQ79" s="376"/>
      <c r="AR79" s="247"/>
      <c r="AS79" s="247"/>
    </row>
    <row r="80" spans="1:45" ht="37.5" customHeight="1" x14ac:dyDescent="0.2">
      <c r="A80" s="251"/>
      <c r="B80" s="250"/>
      <c r="C80" s="253"/>
      <c r="D80" s="379"/>
      <c r="E80" s="379"/>
      <c r="F80" s="383"/>
      <c r="G80" s="253"/>
      <c r="H80" s="379"/>
      <c r="I80" s="379"/>
      <c r="J80" s="379"/>
      <c r="K80" s="379"/>
      <c r="L80" s="379"/>
      <c r="M80" s="253"/>
      <c r="N80" s="253"/>
      <c r="O80" s="275"/>
      <c r="P80" s="276"/>
      <c r="Q80" s="277"/>
      <c r="R80" s="274"/>
      <c r="S80" s="277">
        <f>IF(NOT(ISERROR(MATCH(R80,_xlfn.ANCHORARRAY(H85),0))),Q87&amp;"Por favor no seleccionar los criterios de impacto",R80)</f>
        <v>0</v>
      </c>
      <c r="T80" s="276"/>
      <c r="U80" s="277"/>
      <c r="V80" s="280"/>
      <c r="W80" s="146">
        <v>5</v>
      </c>
      <c r="X80" s="115"/>
      <c r="Y80" s="117" t="str">
        <f t="shared" ref="Y80:Y81" si="89">IF(OR(Z80="Preventivo",Z80="Detectivo"),"Probabilidad",IF(Z80="Correctivo","Impacto",""))</f>
        <v/>
      </c>
      <c r="Z80" s="118"/>
      <c r="AA80" s="118"/>
      <c r="AB80" s="119" t="str">
        <f t="shared" ref="AB80:AB81" si="90">IF(AND(Z80="Preventivo",AA80="Automático"),"50%",IF(AND(Z80="Preventivo",AA80="Manual"),"40%",IF(AND(Z80="Detectivo",AA80="Automático"),"40%",IF(AND(Z80="Detectivo",AA80="Manual"),"30%",IF(AND(Z80="Correctivo",AA80="Automático"),"35%",IF(AND(Z80="Correctivo",AA80="Manual"),"25%",""))))))</f>
        <v/>
      </c>
      <c r="AC80" s="118"/>
      <c r="AD80" s="118"/>
      <c r="AE80" s="118"/>
      <c r="AF80" s="120" t="str">
        <f t="shared" ref="AF80:AF81" si="91">IFERROR(IF(AND(Y79="Probabilidad",Y80="Probabilidad"),(AH79-(+AH79*AB80)),IF(AND(Y79="Impacto",Y80="Probabilidad"),(AH78-(+AH78*AB80)),IF(Y80="Impacto",AH79,""))),"")</f>
        <v/>
      </c>
      <c r="AG80" s="121" t="str">
        <f>IFERROR(IF(AF80="","",IF(AF80&lt;=0.2,"Muy Baja",IF(AF80&lt;=0.4,"Baja",IF(AF80&lt;=0.6,"Media",IF(AF80&lt;=0.8,"Alta","Muy Alta"))))),"")</f>
        <v/>
      </c>
      <c r="AH80" s="119" t="str">
        <f t="shared" ref="AH80:AH81" si="92">+AF80</f>
        <v/>
      </c>
      <c r="AI80" s="121" t="str">
        <f t="shared" ref="AI80:AI81" si="93">IFERROR(IF(AJ80="","",IF(AJ80&lt;=0.2,"Leve",IF(AJ80&lt;=0.4,"Menor",IF(AJ80&lt;=0.6,"Moderado",IF(AJ80&lt;=0.8,"Mayor","Catastrófico"))))),"")</f>
        <v/>
      </c>
      <c r="AJ80" s="119" t="str">
        <f t="shared" ref="AJ80:AJ81" si="94">IFERROR(IF(AND(Y79="Impacto",Y80="Impacto"),(AJ79-(+AJ79*AB80)),IF(AND(Y79="Probabilidad",Y80="Impacto"),(AJ78-(+AJ78*AB80)),IF(Y80="Probabilidad",AJ79,""))),"")</f>
        <v/>
      </c>
      <c r="AK80" s="122" t="str">
        <f t="shared" ref="AK80:AK81" si="95">IFERROR(IF(OR(AND(AG80="Muy Baja",AI80="Leve"),AND(AG80="Muy Baja",AI80="Menor"),AND(AG80="Baja",AI80="Leve")),"Bajo",IF(OR(AND(AG80="Muy baja",AI80="Moderado"),AND(AG80="Baja",AI80="Menor"),AND(AG80="Baja",AI80="Moderado"),AND(AG80="Media",AI80="Leve"),AND(AG80="Media",AI80="Menor"),AND(AG80="Media",AI80="Moderado"),AND(AG80="Alta",AI80="Leve"),AND(AG80="Alta",AI80="Menor")),"Moderado",IF(OR(AND(AG80="Muy Baja",AI80="Mayor"),AND(AG80="Baja",AI80="Mayor"),AND(AG80="Media",AI80="Mayor"),AND(AG80="Alta",AI80="Moderado"),AND(AG80="Alta",AI80="Mayor"),AND(AG80="Muy Alta",AI80="Leve"),AND(AG80="Muy Alta",AI80="Menor"),AND(AG80="Muy Alta",AI80="Moderado"),AND(AG80="Muy Alta",AI80="Mayor")),"Alto",IF(OR(AND(AG80="Muy Baja",AI80="Catastrófico"),AND(AG80="Baja",AI80="Catastrófico"),AND(AG80="Media",AI80="Catastrófico"),AND(AG80="Alta",AI80="Catastrófico"),AND(AG80="Muy Alta",AI80="Catastrófico")),"Extremo","")))),"")</f>
        <v/>
      </c>
      <c r="AL80" s="123"/>
      <c r="AM80" s="114"/>
      <c r="AN80" s="124"/>
      <c r="AO80" s="124"/>
      <c r="AP80" s="125"/>
      <c r="AQ80" s="198"/>
      <c r="AR80" s="198"/>
      <c r="AS80" s="198"/>
    </row>
    <row r="81" spans="1:46" ht="37.5" customHeight="1" x14ac:dyDescent="0.2">
      <c r="A81" s="251"/>
      <c r="B81" s="247"/>
      <c r="C81" s="253"/>
      <c r="D81" s="380"/>
      <c r="E81" s="380"/>
      <c r="F81" s="384"/>
      <c r="G81" s="253"/>
      <c r="H81" s="380"/>
      <c r="I81" s="380"/>
      <c r="J81" s="380"/>
      <c r="K81" s="380"/>
      <c r="L81" s="380"/>
      <c r="M81" s="253"/>
      <c r="N81" s="253"/>
      <c r="O81" s="275"/>
      <c r="P81" s="276"/>
      <c r="Q81" s="277"/>
      <c r="R81" s="274"/>
      <c r="S81" s="277">
        <f>IF(NOT(ISERROR(MATCH(R81,_xlfn.ANCHORARRAY(H86),0))),Q88&amp;"Por favor no seleccionar los criterios de impacto",R81)</f>
        <v>0</v>
      </c>
      <c r="T81" s="276"/>
      <c r="U81" s="277"/>
      <c r="V81" s="280"/>
      <c r="W81" s="146">
        <v>6</v>
      </c>
      <c r="X81" s="115"/>
      <c r="Y81" s="117" t="str">
        <f t="shared" si="89"/>
        <v/>
      </c>
      <c r="Z81" s="118"/>
      <c r="AA81" s="118"/>
      <c r="AB81" s="119" t="str">
        <f t="shared" si="90"/>
        <v/>
      </c>
      <c r="AC81" s="118"/>
      <c r="AD81" s="118"/>
      <c r="AE81" s="118"/>
      <c r="AF81" s="120" t="str">
        <f t="shared" si="91"/>
        <v/>
      </c>
      <c r="AG81" s="121" t="str">
        <f t="shared" ref="AG81" si="96">IFERROR(IF(AF81="","",IF(AF81&lt;=0.2,"Muy Baja",IF(AF81&lt;=0.4,"Baja",IF(AF81&lt;=0.6,"Media",IF(AF81&lt;=0.8,"Alta","Muy Alta"))))),"")</f>
        <v/>
      </c>
      <c r="AH81" s="119" t="str">
        <f t="shared" si="92"/>
        <v/>
      </c>
      <c r="AI81" s="121" t="str">
        <f t="shared" si="93"/>
        <v/>
      </c>
      <c r="AJ81" s="119" t="str">
        <f t="shared" si="94"/>
        <v/>
      </c>
      <c r="AK81" s="122" t="str">
        <f t="shared" si="95"/>
        <v/>
      </c>
      <c r="AL81" s="123"/>
      <c r="AM81" s="114"/>
      <c r="AN81" s="124"/>
      <c r="AO81" s="124"/>
      <c r="AP81" s="125"/>
      <c r="AQ81" s="198"/>
      <c r="AR81" s="198"/>
      <c r="AS81" s="198"/>
    </row>
    <row r="82" spans="1:46" ht="117" customHeight="1" x14ac:dyDescent="0.2">
      <c r="A82" s="251">
        <v>13</v>
      </c>
      <c r="B82" s="252" t="s">
        <v>493</v>
      </c>
      <c r="C82" s="253" t="s">
        <v>85</v>
      </c>
      <c r="D82" s="253" t="s">
        <v>799</v>
      </c>
      <c r="E82" s="355" t="s">
        <v>800</v>
      </c>
      <c r="F82" s="292" t="s">
        <v>801</v>
      </c>
      <c r="G82" s="253" t="s">
        <v>621</v>
      </c>
      <c r="H82" s="253" t="s">
        <v>622</v>
      </c>
      <c r="I82" s="253" t="s">
        <v>623</v>
      </c>
      <c r="J82" s="253" t="s">
        <v>802</v>
      </c>
      <c r="K82" s="253" t="s">
        <v>625</v>
      </c>
      <c r="L82" s="253" t="s">
        <v>803</v>
      </c>
      <c r="M82" s="253" t="s">
        <v>91</v>
      </c>
      <c r="N82" s="253"/>
      <c r="O82" s="275">
        <v>24</v>
      </c>
      <c r="P82" s="276" t="str">
        <f>IF(O82&lt;=0,"",IF(O82&lt;=2,"Muy Baja",IF(O82&lt;=24,"Baja",IF(O82&lt;=500,"Media",IF(O82&lt;=5000,"Alta","Muy Alta")))))</f>
        <v>Baja</v>
      </c>
      <c r="Q82" s="277">
        <f>IF(P82="","",IF(P82="Muy Baja",0.2,IF(P82="Baja",0.4,IF(P82="Media",0.6,IF(P82="Alta",0.8,IF(P82="Muy Alta",1,))))))</f>
        <v>0.4</v>
      </c>
      <c r="R82" s="274" t="s">
        <v>358</v>
      </c>
      <c r="S82" s="277" t="str">
        <f>IF(NOT(ISERROR(MATCH(R82,'[14]Tabla Impacto'!$B$222:$B$224,0))),'[14]Tabla Impacto'!$F$224&amp;"Por favor no seleccionar los criterios de impacto(Afectación Económica o presupuestal y Pérdida Reputacional)",R82)</f>
        <v xml:space="preserve">     El riesgo afecta la imagen de alguna área de la organización</v>
      </c>
      <c r="T82" s="276" t="str">
        <f>IF(OR(S82='[14]Tabla Impacto'!$C$12,S82='[14]Tabla Impacto'!$D$12),"Leve",IF(OR(S82='[14]Tabla Impacto'!$C$13,S82='[14]Tabla Impacto'!$D$13),"Menor",IF(OR(S82='[14]Tabla Impacto'!$C$14,S82='[14]Tabla Impacto'!$D$14),"Moderado",IF(OR(S82='[14]Tabla Impacto'!$C$15,S82='[14]Tabla Impacto'!$D$15),"Mayor",IF(OR(S82='[14]Tabla Impacto'!$C$16,S82='[14]Tabla Impacto'!$D$16),"Catastrófico","")))))</f>
        <v>Leve</v>
      </c>
      <c r="U82" s="277">
        <f>IF(T82="","",IF(T82="Leve",0.2,IF(T82="Menor",0.4,IF(T82="Moderado",0.6,IF(T82="Mayor",0.8,IF(T82="Catastrófico",1,))))))</f>
        <v>0.2</v>
      </c>
      <c r="V82" s="280" t="str">
        <f>IF(OR(AND(P82="Muy Baja",T82="Leve"),AND(P82="Muy Baja",T82="Menor"),AND(P82="Baja",T82="Leve")),"Bajo",IF(OR(AND(P82="Muy baja",T82="Moderado"),AND(P82="Baja",T82="Menor"),AND(P82="Baja",T82="Moderado"),AND(P82="Media",T82="Leve"),AND(P82="Media",T82="Menor"),AND(P82="Media",T82="Moderado"),AND(P82="Alta",T82="Leve"),AND(P82="Alta",T82="Menor")),"Moderado",IF(OR(AND(P82="Muy Baja",T82="Mayor"),AND(P82="Baja",T82="Mayor"),AND(P82="Media",T82="Mayor"),AND(P82="Alta",T82="Moderado"),AND(P82="Alta",T82="Mayor"),AND(P82="Muy Alta",T82="Leve"),AND(P82="Muy Alta",T82="Menor"),AND(P82="Muy Alta",T82="Moderado"),AND(P82="Muy Alta",T82="Mayor")),"Alto",IF(OR(AND(P82="Muy Baja",T82="Catastrófico"),AND(P82="Baja",T82="Catastrófico"),AND(P82="Media",T82="Catastrófico"),AND(P82="Alta",T82="Catastrófico"),AND(P82="Muy Alta",T82="Catastrófico")),"Extremo",""))))</f>
        <v>Bajo</v>
      </c>
      <c r="W82" s="146">
        <v>1</v>
      </c>
      <c r="X82" s="127" t="s">
        <v>804</v>
      </c>
      <c r="Y82" s="117" t="str">
        <f>IF(OR(Z82="Preventivo",Z82="Detectivo"),"Probabilidad",IF(Z82="Correctivo","Impacto",""))</f>
        <v>Probabilidad</v>
      </c>
      <c r="Z82" s="118" t="s">
        <v>95</v>
      </c>
      <c r="AA82" s="118" t="s">
        <v>96</v>
      </c>
      <c r="AB82" s="119" t="str">
        <f>IF(AND(Z82="Preventivo",AA82="Automático"),"50%",IF(AND(Z82="Preventivo",AA82="Manual"),"40%",IF(AND(Z82="Detectivo",AA82="Automático"),"40%",IF(AND(Z82="Detectivo",AA82="Manual"),"30%",IF(AND(Z82="Correctivo",AA82="Automático"),"35%",IF(AND(Z82="Correctivo",AA82="Manual"),"25%",""))))))</f>
        <v>40%</v>
      </c>
      <c r="AC82" s="118" t="s">
        <v>97</v>
      </c>
      <c r="AD82" s="118" t="s">
        <v>366</v>
      </c>
      <c r="AE82" s="118" t="s">
        <v>99</v>
      </c>
      <c r="AF82" s="120">
        <f>IFERROR(IF(Y82="Probabilidad",(Q82-(+Q82*AB82)),IF(Y82="Impacto",Q82,"")),"")</f>
        <v>0.24</v>
      </c>
      <c r="AG82" s="121" t="str">
        <f>IFERROR(IF(AF82="","",IF(AF82&lt;=0.2,"Muy Baja",IF(AF82&lt;=0.4,"Baja",IF(AF82&lt;=0.6,"Media",IF(AF82&lt;=0.8,"Alta","Muy Alta"))))),"")</f>
        <v>Baja</v>
      </c>
      <c r="AH82" s="119">
        <f>+AF82</f>
        <v>0.24</v>
      </c>
      <c r="AI82" s="121" t="str">
        <f>IFERROR(IF(AJ82="","",IF(AJ82&lt;=0.2,"Leve",IF(AJ82&lt;=0.4,"Menor",IF(AJ82&lt;=0.6,"Moderado",IF(AJ82&lt;=0.8,"Mayor","Catastrófico"))))),"")</f>
        <v>Leve</v>
      </c>
      <c r="AJ82" s="119">
        <f t="shared" ref="AJ82" si="97">IFERROR(IF(Y82="Impacto",(U82-(+U82*AB82)),IF(Y82="Probabilidad",U82,"")),"")</f>
        <v>0.2</v>
      </c>
      <c r="AK82" s="122" t="str">
        <f>IFERROR(IF(OR(AND(AG82="Muy Baja",AI82="Leve"),AND(AG82="Muy Baja",AI82="Menor"),AND(AG82="Baja",AI82="Leve")),"Bajo",IF(OR(AND(AG82="Muy baja",AI82="Moderado"),AND(AG82="Baja",AI82="Menor"),AND(AG82="Baja",AI82="Moderado"),AND(AG82="Media",AI82="Leve"),AND(AG82="Media",AI82="Menor"),AND(AG82="Media",AI82="Moderado"),AND(AG82="Alta",AI82="Leve"),AND(AG82="Alta",AI82="Menor")),"Moderado",IF(OR(AND(AG82="Muy Baja",AI82="Mayor"),AND(AG82="Baja",AI82="Mayor"),AND(AG82="Media",AI82="Mayor"),AND(AG82="Alta",AI82="Moderado"),AND(AG82="Alta",AI82="Mayor"),AND(AG82="Muy Alta",AI82="Leve"),AND(AG82="Muy Alta",AI82="Menor"),AND(AG82="Muy Alta",AI82="Moderado"),AND(AG82="Muy Alta",AI82="Mayor")),"Alto",IF(OR(AND(AG82="Muy Baja",AI82="Catastrófico"),AND(AG82="Baja",AI82="Catastrófico"),AND(AG82="Media",AI82="Catastrófico"),AND(AG82="Alta",AI82="Catastrófico"),AND(AG82="Muy Alta",AI82="Catastrófico")),"Extremo","")))),"")</f>
        <v>Bajo</v>
      </c>
      <c r="AL82" s="123" t="s">
        <v>217</v>
      </c>
      <c r="AM82" s="114"/>
      <c r="AN82" s="161"/>
      <c r="AO82" s="114"/>
      <c r="AP82" s="188"/>
      <c r="AQ82" s="381" t="s">
        <v>601</v>
      </c>
      <c r="AR82" s="381" t="s">
        <v>503</v>
      </c>
      <c r="AS82" s="381" t="s">
        <v>504</v>
      </c>
      <c r="AT82" s="377"/>
    </row>
    <row r="83" spans="1:46" ht="117" customHeight="1" x14ac:dyDescent="0.2">
      <c r="A83" s="251"/>
      <c r="B83" s="252"/>
      <c r="C83" s="253"/>
      <c r="D83" s="253"/>
      <c r="E83" s="356"/>
      <c r="F83" s="292"/>
      <c r="G83" s="253"/>
      <c r="H83" s="253"/>
      <c r="I83" s="253"/>
      <c r="J83" s="253"/>
      <c r="K83" s="253"/>
      <c r="L83" s="253"/>
      <c r="M83" s="253"/>
      <c r="N83" s="253"/>
      <c r="O83" s="275"/>
      <c r="P83" s="276"/>
      <c r="Q83" s="277"/>
      <c r="R83" s="274"/>
      <c r="S83" s="277">
        <f t="shared" ref="S83:S87" si="98">IF(NOT(ISERROR(MATCH(R83,_xlfn.ANCHORARRAY(H94),0))),Q96&amp;"Por favor no seleccionar los criterios de impacto",R83)</f>
        <v>0</v>
      </c>
      <c r="T83" s="276"/>
      <c r="U83" s="277"/>
      <c r="V83" s="280"/>
      <c r="W83" s="146">
        <v>2</v>
      </c>
      <c r="X83" s="127" t="s">
        <v>805</v>
      </c>
      <c r="Y83" s="117" t="str">
        <f>IF(OR(Z83="Preventivo",Z83="Detectivo"),"Probabilidad",IF(Z83="Correctivo","Impacto",""))</f>
        <v>Probabilidad</v>
      </c>
      <c r="Z83" s="118" t="s">
        <v>108</v>
      </c>
      <c r="AA83" s="118" t="s">
        <v>96</v>
      </c>
      <c r="AB83" s="119" t="str">
        <f t="shared" ref="AB83:AB87" si="99">IF(AND(Z83="Preventivo",AA83="Automático"),"50%",IF(AND(Z83="Preventivo",AA83="Manual"),"40%",IF(AND(Z83="Detectivo",AA83="Automático"),"40%",IF(AND(Z83="Detectivo",AA83="Manual"),"30%",IF(AND(Z83="Correctivo",AA83="Automático"),"35%",IF(AND(Z83="Correctivo",AA83="Manual"),"25%",""))))))</f>
        <v>30%</v>
      </c>
      <c r="AC83" s="118" t="s">
        <v>97</v>
      </c>
      <c r="AD83" s="118" t="s">
        <v>98</v>
      </c>
      <c r="AE83" s="118" t="s">
        <v>99</v>
      </c>
      <c r="AF83" s="120">
        <f>IFERROR(IF(AND(Y82="Probabilidad",Y83="Probabilidad"),(AH82-(+AH82*AB83)),IF(Y83="Probabilidad",(Q82-(+Q82*AB83)),IF(Y83="Impacto",AH82,""))),"")</f>
        <v>0.16799999999999998</v>
      </c>
      <c r="AG83" s="121" t="str">
        <f t="shared" ref="AG83:AG87" si="100">IFERROR(IF(AF83="","",IF(AF83&lt;=0.2,"Muy Baja",IF(AF83&lt;=0.4,"Baja",IF(AF83&lt;=0.6,"Media",IF(AF83&lt;=0.8,"Alta","Muy Alta"))))),"")</f>
        <v>Muy Baja</v>
      </c>
      <c r="AH83" s="119">
        <f t="shared" ref="AH83:AH87" si="101">+AF83</f>
        <v>0.16799999999999998</v>
      </c>
      <c r="AI83" s="121" t="str">
        <f t="shared" ref="AI83:AI87" si="102">IFERROR(IF(AJ83="","",IF(AJ83&lt;=0.2,"Leve",IF(AJ83&lt;=0.4,"Menor",IF(AJ83&lt;=0.6,"Moderado",IF(AJ83&lt;=0.8,"Mayor","Catastrófico"))))),"")</f>
        <v>Leve</v>
      </c>
      <c r="AJ83" s="119">
        <f t="shared" ref="AJ83" si="103">IFERROR(IF(AND(Y82="Impacto",Y83="Impacto"),(AJ82-(+AJ82*AB83)),IF(Y83="Impacto",($R$13-(+$R$13*AB83)),IF(Y83="Probabilidad",AJ82,""))),"")</f>
        <v>0.2</v>
      </c>
      <c r="AK83" s="122" t="str">
        <f t="shared" ref="AK83:AK84" si="104">IFERROR(IF(OR(AND(AG83="Muy Baja",AI83="Leve"),AND(AG83="Muy Baja",AI83="Menor"),AND(AG83="Baja",AI83="Leve")),"Bajo",IF(OR(AND(AG83="Muy baja",AI83="Moderado"),AND(AG83="Baja",AI83="Menor"),AND(AG83="Baja",AI83="Moderado"),AND(AG83="Media",AI83="Leve"),AND(AG83="Media",AI83="Menor"),AND(AG83="Media",AI83="Moderado"),AND(AG83="Alta",AI83="Leve"),AND(AG83="Alta",AI83="Menor")),"Moderado",IF(OR(AND(AG83="Muy Baja",AI83="Mayor"),AND(AG83="Baja",AI83="Mayor"),AND(AG83="Media",AI83="Mayor"),AND(AG83="Alta",AI83="Moderado"),AND(AG83="Alta",AI83="Mayor"),AND(AG83="Muy Alta",AI83="Leve"),AND(AG83="Muy Alta",AI83="Menor"),AND(AG83="Muy Alta",AI83="Moderado"),AND(AG83="Muy Alta",AI83="Mayor")),"Alto",IF(OR(AND(AG83="Muy Baja",AI83="Catastrófico"),AND(AG83="Baja",AI83="Catastrófico"),AND(AG83="Media",AI83="Catastrófico"),AND(AG83="Alta",AI83="Catastrófico"),AND(AG83="Muy Alta",AI83="Catastrófico")),"Extremo","")))),"")</f>
        <v>Bajo</v>
      </c>
      <c r="AL83" s="123" t="s">
        <v>217</v>
      </c>
      <c r="AM83" s="114"/>
      <c r="AN83" s="161"/>
      <c r="AO83" s="114"/>
      <c r="AP83" s="188"/>
      <c r="AQ83" s="381"/>
      <c r="AR83" s="381"/>
      <c r="AS83" s="381"/>
      <c r="AT83" s="377"/>
    </row>
    <row r="84" spans="1:46" ht="14.25" customHeight="1" x14ac:dyDescent="0.2">
      <c r="A84" s="251"/>
      <c r="B84" s="252"/>
      <c r="C84" s="253"/>
      <c r="D84" s="253"/>
      <c r="E84" s="356"/>
      <c r="F84" s="292"/>
      <c r="G84" s="253"/>
      <c r="H84" s="253"/>
      <c r="I84" s="253"/>
      <c r="J84" s="253"/>
      <c r="K84" s="253"/>
      <c r="L84" s="253"/>
      <c r="M84" s="253"/>
      <c r="N84" s="253"/>
      <c r="O84" s="275"/>
      <c r="P84" s="276"/>
      <c r="Q84" s="277"/>
      <c r="R84" s="274"/>
      <c r="S84" s="277">
        <f t="shared" si="98"/>
        <v>0</v>
      </c>
      <c r="T84" s="276"/>
      <c r="U84" s="277"/>
      <c r="V84" s="280"/>
      <c r="W84" s="146">
        <v>3</v>
      </c>
      <c r="X84" s="115"/>
      <c r="Y84" s="117" t="str">
        <f>IF(OR(Z84="Preventivo",Z84="Detectivo"),"Probabilidad",IF(Z84="Correctivo","Impacto",""))</f>
        <v/>
      </c>
      <c r="Z84" s="118"/>
      <c r="AA84" s="118"/>
      <c r="AB84" s="119" t="str">
        <f t="shared" si="99"/>
        <v/>
      </c>
      <c r="AC84" s="118"/>
      <c r="AD84" s="118"/>
      <c r="AE84" s="118"/>
      <c r="AF84" s="120" t="str">
        <f>IFERROR(IF(AND(Y83="Probabilidad",Y84="Probabilidad"),(AH83-(+AH83*AB84)),IF(AND(Y83="Impacto",Y84="Probabilidad"),(AH82-(+AH82*AB84)),IF(Y84="Impacto",AH83,""))),"")</f>
        <v/>
      </c>
      <c r="AG84" s="121" t="str">
        <f t="shared" si="100"/>
        <v/>
      </c>
      <c r="AH84" s="119" t="str">
        <f t="shared" si="101"/>
        <v/>
      </c>
      <c r="AI84" s="121" t="str">
        <f t="shared" si="102"/>
        <v/>
      </c>
      <c r="AJ84" s="119" t="str">
        <f t="shared" ref="AJ84:AJ87" si="105">IFERROR(IF(AND(Y83="Impacto",Y84="Impacto"),(AJ83-(+AJ83*AB84)),IF(AND(Y83="Probabilidad",Y84="Impacto"),(AJ82-(+AJ82*AB84)),IF(Y84="Probabilidad",AJ83,""))),"")</f>
        <v/>
      </c>
      <c r="AK84" s="122" t="str">
        <f t="shared" si="104"/>
        <v/>
      </c>
      <c r="AL84" s="123"/>
      <c r="AM84" s="114"/>
      <c r="AN84" s="124"/>
      <c r="AO84" s="124"/>
      <c r="AP84" s="125"/>
      <c r="AQ84" s="381"/>
      <c r="AR84" s="381"/>
      <c r="AS84" s="381"/>
      <c r="AT84" s="377"/>
    </row>
    <row r="85" spans="1:46" ht="14.25" customHeight="1" x14ac:dyDescent="0.2">
      <c r="A85" s="251"/>
      <c r="B85" s="252"/>
      <c r="C85" s="253"/>
      <c r="D85" s="253"/>
      <c r="E85" s="356"/>
      <c r="F85" s="292"/>
      <c r="G85" s="253"/>
      <c r="H85" s="253"/>
      <c r="I85" s="253"/>
      <c r="J85" s="253"/>
      <c r="K85" s="253"/>
      <c r="L85" s="253"/>
      <c r="M85" s="253"/>
      <c r="N85" s="253"/>
      <c r="O85" s="275"/>
      <c r="P85" s="276"/>
      <c r="Q85" s="277"/>
      <c r="R85" s="274"/>
      <c r="S85" s="277">
        <f t="shared" si="98"/>
        <v>0</v>
      </c>
      <c r="T85" s="276"/>
      <c r="U85" s="277"/>
      <c r="V85" s="280"/>
      <c r="W85" s="146">
        <v>4</v>
      </c>
      <c r="X85" s="115"/>
      <c r="Y85" s="117" t="str">
        <f t="shared" ref="Y85:Y87" si="106">IF(OR(Z85="Preventivo",Z85="Detectivo"),"Probabilidad",IF(Z85="Correctivo","Impacto",""))</f>
        <v/>
      </c>
      <c r="Z85" s="118"/>
      <c r="AA85" s="118"/>
      <c r="AB85" s="119" t="str">
        <f t="shared" si="99"/>
        <v/>
      </c>
      <c r="AC85" s="118"/>
      <c r="AD85" s="118"/>
      <c r="AE85" s="118"/>
      <c r="AF85" s="120" t="str">
        <f t="shared" ref="AF85:AF87" si="107">IFERROR(IF(AND(Y84="Probabilidad",Y85="Probabilidad"),(AH84-(+AH84*AB85)),IF(AND(Y84="Impacto",Y85="Probabilidad"),(AH83-(+AH83*AB85)),IF(Y85="Impacto",AH84,""))),"")</f>
        <v/>
      </c>
      <c r="AG85" s="121" t="str">
        <f t="shared" si="100"/>
        <v/>
      </c>
      <c r="AH85" s="119" t="str">
        <f t="shared" si="101"/>
        <v/>
      </c>
      <c r="AI85" s="121" t="str">
        <f t="shared" si="102"/>
        <v/>
      </c>
      <c r="AJ85" s="119" t="str">
        <f t="shared" si="105"/>
        <v/>
      </c>
      <c r="AK85" s="122" t="str">
        <f>IFERROR(IF(OR(AND(AG85="Muy Baja",AI85="Leve"),AND(AG85="Muy Baja",AI85="Menor"),AND(AG85="Baja",AI85="Leve")),"Bajo",IF(OR(AND(AG85="Muy baja",AI85="Moderado"),AND(AG85="Baja",AI85="Menor"),AND(AG85="Baja",AI85="Moderado"),AND(AG85="Media",AI85="Leve"),AND(AG85="Media",AI85="Menor"),AND(AG85="Media",AI85="Moderado"),AND(AG85="Alta",AI85="Leve"),AND(AG85="Alta",AI85="Menor")),"Moderado",IF(OR(AND(AG85="Muy Baja",AI85="Mayor"),AND(AG85="Baja",AI85="Mayor"),AND(AG85="Media",AI85="Mayor"),AND(AG85="Alta",AI85="Moderado"),AND(AG85="Alta",AI85="Mayor"),AND(AG85="Muy Alta",AI85="Leve"),AND(AG85="Muy Alta",AI85="Menor"),AND(AG85="Muy Alta",AI85="Moderado"),AND(AG85="Muy Alta",AI85="Mayor")),"Alto",IF(OR(AND(AG85="Muy Baja",AI85="Catastrófico"),AND(AG85="Baja",AI85="Catastrófico"),AND(AG85="Media",AI85="Catastrófico"),AND(AG85="Alta",AI85="Catastrófico"),AND(AG85="Muy Alta",AI85="Catastrófico")),"Extremo","")))),"")</f>
        <v/>
      </c>
      <c r="AL85" s="123"/>
      <c r="AM85" s="114"/>
      <c r="AN85" s="124"/>
      <c r="AO85" s="124"/>
      <c r="AP85" s="125"/>
      <c r="AQ85" s="381"/>
      <c r="AR85" s="381"/>
      <c r="AS85" s="381"/>
      <c r="AT85" s="377"/>
    </row>
    <row r="86" spans="1:46" ht="14.25" customHeight="1" x14ac:dyDescent="0.2">
      <c r="A86" s="251"/>
      <c r="B86" s="252"/>
      <c r="C86" s="253"/>
      <c r="D86" s="253"/>
      <c r="E86" s="356"/>
      <c r="F86" s="292"/>
      <c r="G86" s="253"/>
      <c r="H86" s="253"/>
      <c r="I86" s="253"/>
      <c r="J86" s="253"/>
      <c r="K86" s="253"/>
      <c r="L86" s="253"/>
      <c r="M86" s="253"/>
      <c r="N86" s="253"/>
      <c r="O86" s="275"/>
      <c r="P86" s="276"/>
      <c r="Q86" s="277"/>
      <c r="R86" s="274"/>
      <c r="S86" s="277">
        <f t="shared" si="98"/>
        <v>0</v>
      </c>
      <c r="T86" s="276"/>
      <c r="U86" s="277"/>
      <c r="V86" s="280"/>
      <c r="W86" s="146">
        <v>5</v>
      </c>
      <c r="X86" s="115"/>
      <c r="Y86" s="117" t="str">
        <f t="shared" si="106"/>
        <v/>
      </c>
      <c r="Z86" s="118"/>
      <c r="AA86" s="118"/>
      <c r="AB86" s="119" t="str">
        <f t="shared" si="99"/>
        <v/>
      </c>
      <c r="AC86" s="118"/>
      <c r="AD86" s="118"/>
      <c r="AE86" s="118"/>
      <c r="AF86" s="120" t="str">
        <f t="shared" si="107"/>
        <v/>
      </c>
      <c r="AG86" s="121" t="str">
        <f t="shared" si="100"/>
        <v/>
      </c>
      <c r="AH86" s="119" t="str">
        <f t="shared" si="101"/>
        <v/>
      </c>
      <c r="AI86" s="121" t="str">
        <f t="shared" si="102"/>
        <v/>
      </c>
      <c r="AJ86" s="119" t="str">
        <f t="shared" si="105"/>
        <v/>
      </c>
      <c r="AK86" s="122" t="str">
        <f t="shared" ref="AK86:AK87" si="108">IFERROR(IF(OR(AND(AG86="Muy Baja",AI86="Leve"),AND(AG86="Muy Baja",AI86="Menor"),AND(AG86="Baja",AI86="Leve")),"Bajo",IF(OR(AND(AG86="Muy baja",AI86="Moderado"),AND(AG86="Baja",AI86="Menor"),AND(AG86="Baja",AI86="Moderado"),AND(AG86="Media",AI86="Leve"),AND(AG86="Media",AI86="Menor"),AND(AG86="Media",AI86="Moderado"),AND(AG86="Alta",AI86="Leve"),AND(AG86="Alta",AI86="Menor")),"Moderado",IF(OR(AND(AG86="Muy Baja",AI86="Mayor"),AND(AG86="Baja",AI86="Mayor"),AND(AG86="Media",AI86="Mayor"),AND(AG86="Alta",AI86="Moderado"),AND(AG86="Alta",AI86="Mayor"),AND(AG86="Muy Alta",AI86="Leve"),AND(AG86="Muy Alta",AI86="Menor"),AND(AG86="Muy Alta",AI86="Moderado"),AND(AG86="Muy Alta",AI86="Mayor")),"Alto",IF(OR(AND(AG86="Muy Baja",AI86="Catastrófico"),AND(AG86="Baja",AI86="Catastrófico"),AND(AG86="Media",AI86="Catastrófico"),AND(AG86="Alta",AI86="Catastrófico"),AND(AG86="Muy Alta",AI86="Catastrófico")),"Extremo","")))),"")</f>
        <v/>
      </c>
      <c r="AL86" s="123"/>
      <c r="AM86" s="114"/>
      <c r="AN86" s="124"/>
      <c r="AO86" s="124"/>
      <c r="AP86" s="125"/>
      <c r="AQ86" s="381"/>
      <c r="AR86" s="381"/>
      <c r="AS86" s="381"/>
      <c r="AT86" s="377"/>
    </row>
    <row r="87" spans="1:46" ht="14.25" customHeight="1" x14ac:dyDescent="0.2">
      <c r="A87" s="251"/>
      <c r="B87" s="252"/>
      <c r="C87" s="253"/>
      <c r="D87" s="253"/>
      <c r="E87" s="357"/>
      <c r="F87" s="292"/>
      <c r="G87" s="253"/>
      <c r="H87" s="253"/>
      <c r="I87" s="253"/>
      <c r="J87" s="253"/>
      <c r="K87" s="253"/>
      <c r="L87" s="253"/>
      <c r="M87" s="253"/>
      <c r="N87" s="253"/>
      <c r="O87" s="275"/>
      <c r="P87" s="276"/>
      <c r="Q87" s="277"/>
      <c r="R87" s="274"/>
      <c r="S87" s="277">
        <f t="shared" si="98"/>
        <v>0</v>
      </c>
      <c r="T87" s="276"/>
      <c r="U87" s="277"/>
      <c r="V87" s="280"/>
      <c r="W87" s="146">
        <v>6</v>
      </c>
      <c r="X87" s="115"/>
      <c r="Y87" s="117" t="str">
        <f t="shared" si="106"/>
        <v/>
      </c>
      <c r="Z87" s="118"/>
      <c r="AA87" s="118"/>
      <c r="AB87" s="119" t="str">
        <f t="shared" si="99"/>
        <v/>
      </c>
      <c r="AC87" s="118"/>
      <c r="AD87" s="118"/>
      <c r="AE87" s="118"/>
      <c r="AF87" s="120" t="str">
        <f t="shared" si="107"/>
        <v/>
      </c>
      <c r="AG87" s="121" t="str">
        <f t="shared" si="100"/>
        <v/>
      </c>
      <c r="AH87" s="119" t="str">
        <f t="shared" si="101"/>
        <v/>
      </c>
      <c r="AI87" s="121" t="str">
        <f t="shared" si="102"/>
        <v/>
      </c>
      <c r="AJ87" s="119" t="str">
        <f t="shared" si="105"/>
        <v/>
      </c>
      <c r="AK87" s="122" t="str">
        <f t="shared" si="108"/>
        <v/>
      </c>
      <c r="AL87" s="123"/>
      <c r="AM87" s="114"/>
      <c r="AN87" s="124"/>
      <c r="AO87" s="124"/>
      <c r="AP87" s="125"/>
      <c r="AQ87" s="381"/>
      <c r="AR87" s="381"/>
      <c r="AS87" s="381"/>
      <c r="AT87" s="377"/>
    </row>
    <row r="88" spans="1:46" ht="87" customHeight="1" x14ac:dyDescent="0.2">
      <c r="A88" s="251">
        <v>14</v>
      </c>
      <c r="B88" s="253" t="s">
        <v>510</v>
      </c>
      <c r="C88" s="253" t="s">
        <v>85</v>
      </c>
      <c r="D88" s="253" t="s">
        <v>806</v>
      </c>
      <c r="E88" s="253" t="s">
        <v>807</v>
      </c>
      <c r="F88" s="253" t="s">
        <v>808</v>
      </c>
      <c r="G88" s="246" t="s">
        <v>809</v>
      </c>
      <c r="H88" s="246" t="s">
        <v>671</v>
      </c>
      <c r="I88" s="246" t="s">
        <v>623</v>
      </c>
      <c r="J88" s="246" t="s">
        <v>810</v>
      </c>
      <c r="K88" s="246" t="s">
        <v>635</v>
      </c>
      <c r="L88" s="246" t="s">
        <v>811</v>
      </c>
      <c r="M88" s="253" t="s">
        <v>91</v>
      </c>
      <c r="N88" s="253"/>
      <c r="O88" s="275">
        <v>120</v>
      </c>
      <c r="P88" s="276" t="str">
        <f>IF(O88&lt;=0,"",IF(O88&lt;=2,"Muy Baja",IF(O88&lt;=24,"Baja",IF(O88&lt;=500,"Media",IF(O88&lt;=5000,"Alta","Muy Alta")))))</f>
        <v>Media</v>
      </c>
      <c r="Q88" s="277">
        <f>IF(P88="","",IF(P88="Muy Baja",0.2,IF(P88="Baja",0.4,IF(P88="Media",0.6,IF(P88="Alta",0.8,IF(P88="Muy Alta",1,))))))</f>
        <v>0.6</v>
      </c>
      <c r="R88" s="274" t="s">
        <v>93</v>
      </c>
      <c r="S88" s="277" t="str">
        <f>IF(NOT(ISERROR(MATCH(R88,'Tabla Impacto'!$B$222:$B$224,0))),'Tabla Impacto'!$F$224&amp;"Por favor no seleccionar los criterios de impacto(Afectación Económica o presupuestal y Pérdida Reputacional)",R88)</f>
        <v xml:space="preserve">     El riesgo afecta la imagen de la entidad con algunos usuarios de relevancia frente al logro de los objetivos</v>
      </c>
      <c r="T88" s="276" t="str">
        <f>IF(OR(S88='Tabla Impacto'!$C$12,S88='Tabla Impacto'!$D$12),"Leve",IF(OR(S88='Tabla Impacto'!$C$13,S88='Tabla Impacto'!$D$13),"Menor",IF(OR(S88='Tabla Impacto'!$C$14,S88='Tabla Impacto'!$D$14),"Moderado",IF(OR(S88='Tabla Impacto'!$C$15,S88='Tabla Impacto'!$D$15),"Mayor",IF(OR(S88='Tabla Impacto'!$C$16,S88='Tabla Impacto'!$D$16),"Catastrófico","")))))</f>
        <v>Moderado</v>
      </c>
      <c r="U88" s="277">
        <f>IF(T88="","",IF(T88="Leve",0.2,IF(T88="Menor",0.4,IF(T88="Moderado",0.6,IF(T88="Mayor",0.8,IF(T88="Catastrófico",1,))))))</f>
        <v>0.6</v>
      </c>
      <c r="V88" s="280" t="str">
        <f>IF(OR(AND(P88="Muy Baja",T88="Leve"),AND(P88="Muy Baja",T88="Menor"),AND(P88="Baja",T88="Leve")),"Bajo",IF(OR(AND(P88="Muy baja",T88="Moderado"),AND(P88="Baja",T88="Menor"),AND(P88="Baja",T88="Moderado"),AND(P88="Media",T88="Leve"),AND(P88="Media",T88="Menor"),AND(P88="Media",T88="Moderado"),AND(P88="Alta",T88="Leve"),AND(P88="Alta",T88="Menor")),"Moderado",IF(OR(AND(P88="Muy Baja",T88="Mayor"),AND(P88="Baja",T88="Mayor"),AND(P88="Media",T88="Mayor"),AND(P88="Alta",T88="Moderado"),AND(P88="Alta",T88="Mayor"),AND(P88="Muy Alta",T88="Leve"),AND(P88="Muy Alta",T88="Menor"),AND(P88="Muy Alta",T88="Moderado"),AND(P88="Muy Alta",T88="Mayor")),"Alto",IF(OR(AND(P88="Muy Baja",T88="Catastrófico"),AND(P88="Baja",T88="Catastrófico"),AND(P88="Media",T88="Catastrófico"),AND(P88="Alta",T88="Catastrófico"),AND(P88="Muy Alta",T88="Catastrófico")),"Extremo",""))))</f>
        <v>Moderado</v>
      </c>
      <c r="W88" s="146">
        <v>1</v>
      </c>
      <c r="X88" s="160" t="s">
        <v>812</v>
      </c>
      <c r="Y88" s="117" t="str">
        <f t="shared" ref="Y85:Y89" si="109">IF(OR(Z88="Preventivo",Z88="Detectivo"),"Probabilidad",IF(Z88="Correctivo","Impacto",""))</f>
        <v>Probabilidad</v>
      </c>
      <c r="Z88" s="118" t="s">
        <v>95</v>
      </c>
      <c r="AA88" s="118" t="s">
        <v>96</v>
      </c>
      <c r="AB88" s="119" t="str">
        <f>IF(AND(Z88="Preventivo",AA88="Automático"),"50%",IF(AND(Z88="Preventivo",AA88="Manual"),"40%",IF(AND(Z88="Detectivo",AA88="Automático"),"40%",IF(AND(Z88="Detectivo",AA88="Manual"),"30%",IF(AND(Z88="Correctivo",AA88="Automático"),"35%",IF(AND(Z88="Correctivo",AA88="Manual"),"25%",""))))))</f>
        <v>40%</v>
      </c>
      <c r="AC88" s="191" t="s">
        <v>97</v>
      </c>
      <c r="AD88" s="118" t="s">
        <v>98</v>
      </c>
      <c r="AE88" s="118" t="s">
        <v>99</v>
      </c>
      <c r="AF88" s="120">
        <f>IFERROR(IF(Y88="Probabilidad",(Q88-(+Q88*AB88)),IF(Y88="Impacto",Q88,"")),"")</f>
        <v>0.36</v>
      </c>
      <c r="AG88" s="121" t="str">
        <f>IFERROR(IF(AF88="","",IF(AF88&lt;=0.2,"Muy Baja",IF(AF88&lt;=0.4,"Baja",IF(AF88&lt;=0.6,"Media",IF(AF88&lt;=0.8,"Alta","Muy Alta"))))),"")</f>
        <v>Baja</v>
      </c>
      <c r="AH88" s="119">
        <f>+AF88</f>
        <v>0.36</v>
      </c>
      <c r="AI88" s="121" t="str">
        <f>IFERROR(IF(AJ88="","",IF(AJ88&lt;=0.2,"Leve",IF(AJ88&lt;=0.4,"Menor",IF(AJ88&lt;=0.6,"Moderado",IF(AJ88&lt;=0.8,"Mayor","Catastrófico"))))),"")</f>
        <v>Moderado</v>
      </c>
      <c r="AJ88" s="119">
        <f t="shared" ref="AJ88" si="110">IFERROR(IF(Y88="Impacto",(U88-(+U88*AB88)),IF(Y88="Probabilidad",U88,"")),"")</f>
        <v>0.6</v>
      </c>
      <c r="AK88" s="122" t="str">
        <f>IFERROR(IF(OR(AND(AG88="Muy Baja",AI88="Leve"),AND(AG88="Muy Baja",AI88="Menor"),AND(AG88="Baja",AI88="Leve")),"Bajo",IF(OR(AND(AG88="Muy baja",AI88="Moderado"),AND(AG88="Baja",AI88="Menor"),AND(AG88="Baja",AI88="Moderado"),AND(AG88="Media",AI88="Leve"),AND(AG88="Media",AI88="Menor"),AND(AG88="Media",AI88="Moderado"),AND(AG88="Alta",AI88="Leve"),AND(AG88="Alta",AI88="Menor")),"Moderado",IF(OR(AND(AG88="Muy Baja",AI88="Mayor"),AND(AG88="Baja",AI88="Mayor"),AND(AG88="Media",AI88="Mayor"),AND(AG88="Alta",AI88="Moderado"),AND(AG88="Alta",AI88="Mayor"),AND(AG88="Muy Alta",AI88="Leve"),AND(AG88="Muy Alta",AI88="Menor"),AND(AG88="Muy Alta",AI88="Moderado"),AND(AG88="Muy Alta",AI88="Mayor")),"Alto",IF(OR(AND(AG88="Muy Baja",AI88="Catastrófico"),AND(AG88="Baja",AI88="Catastrófico"),AND(AG88="Media",AI88="Catastrófico"),AND(AG88="Alta",AI88="Catastrófico"),AND(AG88="Muy Alta",AI88="Catastrófico")),"Extremo","")))),"")</f>
        <v>Moderado</v>
      </c>
      <c r="AL88" s="123" t="s">
        <v>110</v>
      </c>
      <c r="AM88" s="114" t="s">
        <v>813</v>
      </c>
      <c r="AN88" s="124" t="s">
        <v>814</v>
      </c>
      <c r="AO88" s="114" t="s">
        <v>815</v>
      </c>
      <c r="AP88" s="125" t="s">
        <v>204</v>
      </c>
      <c r="AQ88" s="381" t="s">
        <v>816</v>
      </c>
      <c r="AR88" s="381" t="s">
        <v>519</v>
      </c>
      <c r="AS88" s="381" t="s">
        <v>520</v>
      </c>
    </row>
    <row r="89" spans="1:46" ht="87" customHeight="1" x14ac:dyDescent="0.2">
      <c r="A89" s="251"/>
      <c r="B89" s="253"/>
      <c r="C89" s="253"/>
      <c r="D89" s="253"/>
      <c r="E89" s="253"/>
      <c r="F89" s="253"/>
      <c r="G89" s="250"/>
      <c r="H89" s="250"/>
      <c r="I89" s="250"/>
      <c r="J89" s="250"/>
      <c r="K89" s="250"/>
      <c r="L89" s="250"/>
      <c r="M89" s="253"/>
      <c r="N89" s="253"/>
      <c r="O89" s="275"/>
      <c r="P89" s="276"/>
      <c r="Q89" s="277"/>
      <c r="R89" s="274"/>
      <c r="S89" s="277">
        <f>IF(NOT(ISERROR(MATCH(R89,_xlfn.ANCHORARRAY(F100),0))),Q102&amp;"Por favor no seleccionar los criterios de impacto",R89)</f>
        <v>0</v>
      </c>
      <c r="T89" s="276"/>
      <c r="U89" s="277"/>
      <c r="V89" s="280"/>
      <c r="W89" s="146">
        <v>2</v>
      </c>
      <c r="X89" s="160" t="s">
        <v>817</v>
      </c>
      <c r="Y89" s="117" t="str">
        <f t="shared" si="109"/>
        <v>Probabilidad</v>
      </c>
      <c r="Z89" s="118" t="s">
        <v>95</v>
      </c>
      <c r="AA89" s="118" t="s">
        <v>96</v>
      </c>
      <c r="AB89" s="119" t="str">
        <f t="shared" ref="AB89" si="111">IF(AND(Z89="Preventivo",AA89="Automático"),"50%",IF(AND(Z89="Preventivo",AA89="Manual"),"40%",IF(AND(Z89="Detectivo",AA89="Automático"),"40%",IF(AND(Z89="Detectivo",AA89="Manual"),"30%",IF(AND(Z89="Correctivo",AA89="Automático"),"35%",IF(AND(Z89="Correctivo",AA89="Manual"),"25%",""))))))</f>
        <v>40%</v>
      </c>
      <c r="AC89" s="191" t="s">
        <v>97</v>
      </c>
      <c r="AD89" s="118" t="s">
        <v>98</v>
      </c>
      <c r="AE89" s="118" t="s">
        <v>99</v>
      </c>
      <c r="AF89" s="120">
        <f>IFERROR(IF(AND(Y88="Probabilidad",Y89="Probabilidad"),(AH88-(+AH88*AB89)),IF(Y89="Probabilidad",(Q88-(+Q88*AB89)),IF(Y89="Impacto",AH88,""))),"")</f>
        <v>0.216</v>
      </c>
      <c r="AG89" s="121" t="str">
        <f t="shared" ref="AG83:AG99" si="112">IFERROR(IF(AF89="","",IF(AF89&lt;=0.2,"Muy Baja",IF(AF89&lt;=0.4,"Baja",IF(AF89&lt;=0.6,"Media",IF(AF89&lt;=0.8,"Alta","Muy Alta"))))),"")</f>
        <v>Baja</v>
      </c>
      <c r="AH89" s="119">
        <f t="shared" ref="AH89:AH93" si="113">+AF89</f>
        <v>0.216</v>
      </c>
      <c r="AI89" s="121" t="str">
        <f t="shared" ref="AI83:AI99" si="114">IFERROR(IF(AJ89="","",IF(AJ89&lt;=0.2,"Leve",IF(AJ89&lt;=0.4,"Menor",IF(AJ89&lt;=0.6,"Moderado",IF(AJ89&lt;=0.8,"Mayor","Catastrófico"))))),"")</f>
        <v>Moderado</v>
      </c>
      <c r="AJ89" s="119">
        <f t="shared" ref="AJ89" si="115">IFERROR(IF(AND(Y88="Impacto",Y89="Impacto"),(AJ88-(+AJ88*AB89)),IF(Y89="Impacto",($U$10-(+$U$10*AB89)),IF(Y89="Probabilidad",AJ88,""))),"")</f>
        <v>0.6</v>
      </c>
      <c r="AK89" s="122" t="str">
        <f t="shared" ref="AK89:AK90" si="116">IFERROR(IF(OR(AND(AG89="Muy Baja",AI89="Leve"),AND(AG89="Muy Baja",AI89="Menor"),AND(AG89="Baja",AI89="Leve")),"Bajo",IF(OR(AND(AG89="Muy baja",AI89="Moderado"),AND(AG89="Baja",AI89="Menor"),AND(AG89="Baja",AI89="Moderado"),AND(AG89="Media",AI89="Leve"),AND(AG89="Media",AI89="Menor"),AND(AG89="Media",AI89="Moderado"),AND(AG89="Alta",AI89="Leve"),AND(AG89="Alta",AI89="Menor")),"Moderado",IF(OR(AND(AG89="Muy Baja",AI89="Mayor"),AND(AG89="Baja",AI89="Mayor"),AND(AG89="Media",AI89="Mayor"),AND(AG89="Alta",AI89="Moderado"),AND(AG89="Alta",AI89="Mayor"),AND(AG89="Muy Alta",AI89="Leve"),AND(AG89="Muy Alta",AI89="Menor"),AND(AG89="Muy Alta",AI89="Moderado"),AND(AG89="Muy Alta",AI89="Mayor")),"Alto",IF(OR(AND(AG89="Muy Baja",AI89="Catastrófico"),AND(AG89="Baja",AI89="Catastrófico"),AND(AG89="Media",AI89="Catastrófico"),AND(AG89="Alta",AI89="Catastrófico"),AND(AG89="Muy Alta",AI89="Catastrófico")),"Extremo","")))),"")</f>
        <v>Moderado</v>
      </c>
      <c r="AL89" s="123" t="s">
        <v>110</v>
      </c>
      <c r="AM89" s="114" t="s">
        <v>818</v>
      </c>
      <c r="AN89" s="114" t="s">
        <v>819</v>
      </c>
      <c r="AO89" s="114" t="s">
        <v>820</v>
      </c>
      <c r="AP89" s="125" t="s">
        <v>140</v>
      </c>
      <c r="AQ89" s="381"/>
      <c r="AR89" s="381"/>
      <c r="AS89" s="381"/>
    </row>
    <row r="90" spans="1:46" ht="9.75" customHeight="1" x14ac:dyDescent="0.2">
      <c r="A90" s="251"/>
      <c r="B90" s="253"/>
      <c r="C90" s="253"/>
      <c r="D90" s="253"/>
      <c r="E90" s="253"/>
      <c r="F90" s="253"/>
      <c r="G90" s="250"/>
      <c r="H90" s="250"/>
      <c r="I90" s="250"/>
      <c r="J90" s="250"/>
      <c r="K90" s="250"/>
      <c r="L90" s="250"/>
      <c r="M90" s="253"/>
      <c r="N90" s="253"/>
      <c r="O90" s="275"/>
      <c r="P90" s="276"/>
      <c r="Q90" s="277"/>
      <c r="R90" s="274"/>
      <c r="S90" s="277">
        <f>IF(NOT(ISERROR(MATCH(R90,_xlfn.ANCHORARRAY(F101),0))),Q103&amp;"Por favor no seleccionar los criterios de impacto",R90)</f>
        <v>0</v>
      </c>
      <c r="T90" s="276"/>
      <c r="U90" s="277"/>
      <c r="V90" s="280"/>
      <c r="W90" s="146">
        <v>3</v>
      </c>
      <c r="X90" s="115"/>
      <c r="Y90" s="117" t="str">
        <f>IF(OR(Z90="Preventivo",Z90="Detectivo"),"Probabilidad",IF(Z90="Correctivo","Impacto",""))</f>
        <v/>
      </c>
      <c r="Z90" s="118"/>
      <c r="AA90" s="118"/>
      <c r="AB90" s="119" t="str">
        <f t="shared" ref="AB90:AB93" si="117">IF(AND(Z90="Preventivo",AA90="Automático"),"50%",IF(AND(Z90="Preventivo",AA90="Manual"),"40%",IF(AND(Z90="Detectivo",AA90="Automático"),"40%",IF(AND(Z90="Detectivo",AA90="Manual"),"30%",IF(AND(Z90="Correctivo",AA90="Automático"),"35%",IF(AND(Z90="Correctivo",AA90="Manual"),"25%",""))))))</f>
        <v/>
      </c>
      <c r="AC90" s="118"/>
      <c r="AD90" s="118"/>
      <c r="AE90" s="118"/>
      <c r="AF90" s="120" t="str">
        <f>IFERROR(IF(AND(Y89="Probabilidad",Y90="Probabilidad"),(AH89-(+AH89*AB90)),IF(AND(Y89="Impacto",Y90="Probabilidad"),(AH88-(+AH88*AB90)),IF(Y90="Impacto",AH89,""))),"")</f>
        <v/>
      </c>
      <c r="AG90" s="121" t="str">
        <f t="shared" si="112"/>
        <v/>
      </c>
      <c r="AH90" s="119" t="str">
        <f t="shared" si="113"/>
        <v/>
      </c>
      <c r="AI90" s="121" t="str">
        <f t="shared" si="114"/>
        <v/>
      </c>
      <c r="AJ90" s="119" t="str">
        <f t="shared" ref="AJ90" si="118">IFERROR(IF(AND(Y89="Impacto",Y90="Impacto"),(AJ89-(+AJ89*AB90)),IF(AND(Y89="Probabilidad",Y90="Impacto"),(AJ88-(+AJ88*AB90)),IF(Y90="Probabilidad",AJ89,""))),"")</f>
        <v/>
      </c>
      <c r="AK90" s="122" t="str">
        <f t="shared" si="116"/>
        <v/>
      </c>
      <c r="AL90" s="123"/>
      <c r="AM90" s="114"/>
      <c r="AN90" s="124"/>
      <c r="AO90" s="124"/>
      <c r="AP90" s="125"/>
      <c r="AQ90" s="381"/>
      <c r="AR90" s="381"/>
      <c r="AS90" s="381"/>
    </row>
    <row r="91" spans="1:46" ht="9.75" customHeight="1" x14ac:dyDescent="0.2">
      <c r="A91" s="251"/>
      <c r="B91" s="253"/>
      <c r="C91" s="253"/>
      <c r="D91" s="253"/>
      <c r="E91" s="253"/>
      <c r="F91" s="253"/>
      <c r="G91" s="250"/>
      <c r="H91" s="250"/>
      <c r="I91" s="250"/>
      <c r="J91" s="250"/>
      <c r="K91" s="250"/>
      <c r="L91" s="250"/>
      <c r="M91" s="253"/>
      <c r="N91" s="253"/>
      <c r="O91" s="275"/>
      <c r="P91" s="276"/>
      <c r="Q91" s="277"/>
      <c r="R91" s="274"/>
      <c r="S91" s="277">
        <f>IF(NOT(ISERROR(MATCH(R91,_xlfn.ANCHORARRAY(F102),0))),Q104&amp;"Por favor no seleccionar los criterios de impacto",R91)</f>
        <v>0</v>
      </c>
      <c r="T91" s="276"/>
      <c r="U91" s="277"/>
      <c r="V91" s="280"/>
      <c r="W91" s="146">
        <v>4</v>
      </c>
      <c r="X91" s="115"/>
      <c r="Y91" s="117" t="str">
        <f t="shared" ref="Y91:Y93" si="119">IF(OR(Z91="Preventivo",Z91="Detectivo"),"Probabilidad",IF(Z91="Correctivo","Impacto",""))</f>
        <v/>
      </c>
      <c r="Z91" s="118"/>
      <c r="AA91" s="118"/>
      <c r="AB91" s="119" t="str">
        <f t="shared" si="117"/>
        <v/>
      </c>
      <c r="AC91" s="118"/>
      <c r="AD91" s="118"/>
      <c r="AE91" s="118"/>
      <c r="AF91" s="120" t="str">
        <f t="shared" ref="AF91:AF93" si="120">IFERROR(IF(AND(Y90="Probabilidad",Y91="Probabilidad"),(AH90-(+AH90*AB91)),IF(AND(Y90="Impacto",Y91="Probabilidad"),(AH89-(+AH89*AB91)),IF(Y91="Impacto",AH90,""))),"")</f>
        <v/>
      </c>
      <c r="AG91" s="121" t="str">
        <f t="shared" si="112"/>
        <v/>
      </c>
      <c r="AH91" s="119" t="str">
        <f t="shared" si="113"/>
        <v/>
      </c>
      <c r="AI91" s="121" t="str">
        <f t="shared" si="114"/>
        <v/>
      </c>
      <c r="AJ91" s="119" t="str">
        <f t="shared" ref="AJ85:AJ99" si="121">IFERROR(IF(AND(Y90="Impacto",Y91="Impacto"),(AJ90-(+AJ90*AB91)),IF(AND(Y90="Probabilidad",Y91="Impacto"),(AJ89-(+AJ89*AB91)),IF(Y91="Probabilidad",AJ90,""))),"")</f>
        <v/>
      </c>
      <c r="AK91" s="122" t="str">
        <f>IFERROR(IF(OR(AND(AG91="Muy Baja",AI91="Leve"),AND(AG91="Muy Baja",AI91="Menor"),AND(AG91="Baja",AI91="Leve")),"Bajo",IF(OR(AND(AG91="Muy baja",AI91="Moderado"),AND(AG91="Baja",AI91="Menor"),AND(AG91="Baja",AI91="Moderado"),AND(AG91="Media",AI91="Leve"),AND(AG91="Media",AI91="Menor"),AND(AG91="Media",AI91="Moderado"),AND(AG91="Alta",AI91="Leve"),AND(AG91="Alta",AI91="Menor")),"Moderado",IF(OR(AND(AG91="Muy Baja",AI91="Mayor"),AND(AG91="Baja",AI91="Mayor"),AND(AG91="Media",AI91="Mayor"),AND(AG91="Alta",AI91="Moderado"),AND(AG91="Alta",AI91="Mayor"),AND(AG91="Muy Alta",AI91="Leve"),AND(AG91="Muy Alta",AI91="Menor"),AND(AG91="Muy Alta",AI91="Moderado"),AND(AG91="Muy Alta",AI91="Mayor")),"Alto",IF(OR(AND(AG91="Muy Baja",AI91="Catastrófico"),AND(AG91="Baja",AI91="Catastrófico"),AND(AG91="Media",AI91="Catastrófico"),AND(AG91="Alta",AI91="Catastrófico"),AND(AG91="Muy Alta",AI91="Catastrófico")),"Extremo","")))),"")</f>
        <v/>
      </c>
      <c r="AL91" s="123"/>
      <c r="AM91" s="114"/>
      <c r="AN91" s="124"/>
      <c r="AO91" s="124"/>
      <c r="AP91" s="125"/>
      <c r="AQ91" s="381"/>
      <c r="AR91" s="381"/>
      <c r="AS91" s="381"/>
    </row>
    <row r="92" spans="1:46" ht="9.75" customHeight="1" x14ac:dyDescent="0.2">
      <c r="A92" s="251"/>
      <c r="B92" s="253"/>
      <c r="C92" s="253"/>
      <c r="D92" s="253"/>
      <c r="E92" s="253"/>
      <c r="F92" s="253"/>
      <c r="G92" s="250"/>
      <c r="H92" s="250"/>
      <c r="I92" s="250"/>
      <c r="J92" s="250"/>
      <c r="K92" s="250"/>
      <c r="L92" s="250"/>
      <c r="M92" s="253"/>
      <c r="N92" s="253"/>
      <c r="O92" s="275"/>
      <c r="P92" s="276"/>
      <c r="Q92" s="277"/>
      <c r="R92" s="274"/>
      <c r="S92" s="277">
        <f>IF(NOT(ISERROR(MATCH(R92,_xlfn.ANCHORARRAY(F103),0))),Q105&amp;"Por favor no seleccionar los criterios de impacto",R92)</f>
        <v>0</v>
      </c>
      <c r="T92" s="276"/>
      <c r="U92" s="277"/>
      <c r="V92" s="280"/>
      <c r="W92" s="146">
        <v>5</v>
      </c>
      <c r="X92" s="115"/>
      <c r="Y92" s="117" t="str">
        <f t="shared" si="119"/>
        <v/>
      </c>
      <c r="Z92" s="118"/>
      <c r="AA92" s="118"/>
      <c r="AB92" s="119" t="str">
        <f t="shared" si="117"/>
        <v/>
      </c>
      <c r="AC92" s="118"/>
      <c r="AD92" s="118"/>
      <c r="AE92" s="118"/>
      <c r="AF92" s="120" t="str">
        <f t="shared" si="120"/>
        <v/>
      </c>
      <c r="AG92" s="121" t="str">
        <f t="shared" si="112"/>
        <v/>
      </c>
      <c r="AH92" s="119" t="str">
        <f t="shared" si="113"/>
        <v/>
      </c>
      <c r="AI92" s="121" t="str">
        <f t="shared" si="114"/>
        <v/>
      </c>
      <c r="AJ92" s="119" t="str">
        <f t="shared" si="121"/>
        <v/>
      </c>
      <c r="AK92" s="122" t="str">
        <f t="shared" ref="AK92:AK93" si="122">IFERROR(IF(OR(AND(AG92="Muy Baja",AI92="Leve"),AND(AG92="Muy Baja",AI92="Menor"),AND(AG92="Baja",AI92="Leve")),"Bajo",IF(OR(AND(AG92="Muy baja",AI92="Moderado"),AND(AG92="Baja",AI92="Menor"),AND(AG92="Baja",AI92="Moderado"),AND(AG92="Media",AI92="Leve"),AND(AG92="Media",AI92="Menor"),AND(AG92="Media",AI92="Moderado"),AND(AG92="Alta",AI92="Leve"),AND(AG92="Alta",AI92="Menor")),"Moderado",IF(OR(AND(AG92="Muy Baja",AI92="Mayor"),AND(AG92="Baja",AI92="Mayor"),AND(AG92="Media",AI92="Mayor"),AND(AG92="Alta",AI92="Moderado"),AND(AG92="Alta",AI92="Mayor"),AND(AG92="Muy Alta",AI92="Leve"),AND(AG92="Muy Alta",AI92="Menor"),AND(AG92="Muy Alta",AI92="Moderado"),AND(AG92="Muy Alta",AI92="Mayor")),"Alto",IF(OR(AND(AG92="Muy Baja",AI92="Catastrófico"),AND(AG92="Baja",AI92="Catastrófico"),AND(AG92="Media",AI92="Catastrófico"),AND(AG92="Alta",AI92="Catastrófico"),AND(AG92="Muy Alta",AI92="Catastrófico")),"Extremo","")))),"")</f>
        <v/>
      </c>
      <c r="AL92" s="123"/>
      <c r="AM92" s="114"/>
      <c r="AN92" s="124"/>
      <c r="AO92" s="124"/>
      <c r="AP92" s="125"/>
      <c r="AQ92" s="381"/>
      <c r="AR92" s="381"/>
      <c r="AS92" s="381"/>
    </row>
    <row r="93" spans="1:46" ht="9.75" customHeight="1" x14ac:dyDescent="0.2">
      <c r="A93" s="251"/>
      <c r="B93" s="253"/>
      <c r="C93" s="253"/>
      <c r="D93" s="253"/>
      <c r="E93" s="253"/>
      <c r="F93" s="253"/>
      <c r="G93" s="247"/>
      <c r="H93" s="247"/>
      <c r="I93" s="247"/>
      <c r="J93" s="247"/>
      <c r="K93" s="247"/>
      <c r="L93" s="247"/>
      <c r="M93" s="253"/>
      <c r="N93" s="253"/>
      <c r="O93" s="275"/>
      <c r="P93" s="276"/>
      <c r="Q93" s="277"/>
      <c r="R93" s="274"/>
      <c r="S93" s="277">
        <f>IF(NOT(ISERROR(MATCH(R93,_xlfn.ANCHORARRAY(F104),0))),Q106&amp;"Por favor no seleccionar los criterios de impacto",R93)</f>
        <v>0</v>
      </c>
      <c r="T93" s="276"/>
      <c r="U93" s="277"/>
      <c r="V93" s="280"/>
      <c r="W93" s="146">
        <v>6</v>
      </c>
      <c r="X93" s="115"/>
      <c r="Y93" s="117" t="str">
        <f t="shared" si="119"/>
        <v/>
      </c>
      <c r="Z93" s="118"/>
      <c r="AA93" s="118"/>
      <c r="AB93" s="119" t="str">
        <f t="shared" si="117"/>
        <v/>
      </c>
      <c r="AC93" s="118"/>
      <c r="AD93" s="118"/>
      <c r="AE93" s="118"/>
      <c r="AF93" s="120" t="str">
        <f t="shared" si="120"/>
        <v/>
      </c>
      <c r="AG93" s="121" t="str">
        <f t="shared" si="112"/>
        <v/>
      </c>
      <c r="AH93" s="119" t="str">
        <f t="shared" si="113"/>
        <v/>
      </c>
      <c r="AI93" s="121" t="str">
        <f t="shared" si="114"/>
        <v/>
      </c>
      <c r="AJ93" s="119" t="str">
        <f t="shared" si="121"/>
        <v/>
      </c>
      <c r="AK93" s="122" t="str">
        <f t="shared" si="122"/>
        <v/>
      </c>
      <c r="AL93" s="123"/>
      <c r="AM93" s="114"/>
      <c r="AN93" s="124"/>
      <c r="AO93" s="124"/>
      <c r="AP93" s="125"/>
      <c r="AQ93" s="381"/>
      <c r="AR93" s="381"/>
      <c r="AS93" s="381"/>
    </row>
    <row r="94" spans="1:46" ht="116.25" customHeight="1" x14ac:dyDescent="0.2">
      <c r="A94" s="251">
        <v>15</v>
      </c>
      <c r="B94" s="253" t="s">
        <v>605</v>
      </c>
      <c r="C94" s="253" t="s">
        <v>128</v>
      </c>
      <c r="D94" s="253" t="s">
        <v>821</v>
      </c>
      <c r="E94" s="253" t="s">
        <v>822</v>
      </c>
      <c r="F94" s="253" t="s">
        <v>823</v>
      </c>
      <c r="G94" s="246" t="s">
        <v>809</v>
      </c>
      <c r="H94" s="253" t="s">
        <v>671</v>
      </c>
      <c r="I94" s="253" t="s">
        <v>623</v>
      </c>
      <c r="J94" s="385" t="s">
        <v>824</v>
      </c>
      <c r="K94" s="385" t="s">
        <v>635</v>
      </c>
      <c r="L94" s="385" t="s">
        <v>825</v>
      </c>
      <c r="M94" s="253" t="s">
        <v>142</v>
      </c>
      <c r="N94" s="253"/>
      <c r="O94" s="275">
        <v>60</v>
      </c>
      <c r="P94" s="276" t="str">
        <f>IF(O94&lt;=0,"",IF(O94&lt;=2,"Muy Baja",IF(O94&lt;=24,"Baja",IF(O94&lt;=500,"Media",IF(O94&lt;=5000,"Alta","Muy Alta")))))</f>
        <v>Media</v>
      </c>
      <c r="Q94" s="277">
        <f>IF(P94="","",IF(P94="Muy Baja",0.2,IF(P94="Baja",0.4,IF(P94="Media",0.6,IF(P94="Alta",0.8,IF(P94="Muy Alta",1,))))))</f>
        <v>0.6</v>
      </c>
      <c r="R94" s="274" t="s">
        <v>93</v>
      </c>
      <c r="S94" s="277" t="str">
        <f>IF(NOT(ISERROR(MATCH(R94,'Tabla Impacto'!$B$222:$B$224,0))),'Tabla Impacto'!$F$224&amp;"Por favor no seleccionar los criterios de impacto(Afectación Económica o presupuestal y Pérdida Reputacional)",R94)</f>
        <v xml:space="preserve">     El riesgo afecta la imagen de la entidad con algunos usuarios de relevancia frente al logro de los objetivos</v>
      </c>
      <c r="T94" s="276" t="str">
        <f>IF(OR(S94='Tabla Impacto'!$C$12,S94='Tabla Impacto'!$D$12),"Leve",IF(OR(S94='Tabla Impacto'!$C$13,S94='Tabla Impacto'!$D$13),"Menor",IF(OR(S94='Tabla Impacto'!$C$14,S94='Tabla Impacto'!$D$14),"Moderado",IF(OR(S94='Tabla Impacto'!$C$15,S94='Tabla Impacto'!$D$15),"Mayor",IF(OR(S94='Tabla Impacto'!$C$16,S94='Tabla Impacto'!$D$16),"Catastrófico","")))))</f>
        <v>Moderado</v>
      </c>
      <c r="U94" s="277">
        <f>IF(T94="","",IF(T94="Leve",0.2,IF(T94="Menor",0.4,IF(T94="Moderado",0.6,IF(T94="Mayor",0.8,IF(T94="Catastrófico",1,))))))</f>
        <v>0.6</v>
      </c>
      <c r="V94" s="280" t="str">
        <f>IF(OR(AND(P94="Muy Baja",T94="Leve"),AND(P94="Muy Baja",T94="Menor"),AND(P94="Baja",T94="Leve")),"Bajo",IF(OR(AND(P94="Muy baja",T94="Moderado"),AND(P94="Baja",T94="Menor"),AND(P94="Baja",T94="Moderado"),AND(P94="Media",T94="Leve"),AND(P94="Media",T94="Menor"),AND(P94="Media",T94="Moderado"),AND(P94="Alta",T94="Leve"),AND(P94="Alta",T94="Menor")),"Moderado",IF(OR(AND(P94="Muy Baja",T94="Mayor"),AND(P94="Baja",T94="Mayor"),AND(P94="Media",T94="Mayor"),AND(P94="Alta",T94="Moderado"),AND(P94="Alta",T94="Mayor"),AND(P94="Muy Alta",T94="Leve"),AND(P94="Muy Alta",T94="Menor"),AND(P94="Muy Alta",T94="Moderado"),AND(P94="Muy Alta",T94="Mayor")),"Alto",IF(OR(AND(P94="Muy Baja",T94="Catastrófico"),AND(P94="Baja",T94="Catastrófico"),AND(P94="Media",T94="Catastrófico"),AND(P94="Alta",T94="Catastrófico"),AND(P94="Muy Alta",T94="Catastrófico")),"Extremo",""))))</f>
        <v>Moderado</v>
      </c>
      <c r="W94" s="146">
        <v>1</v>
      </c>
      <c r="X94" s="115" t="s">
        <v>826</v>
      </c>
      <c r="Y94" s="195" t="s">
        <v>247</v>
      </c>
      <c r="Z94" s="185" t="s">
        <v>95</v>
      </c>
      <c r="AA94" s="185" t="s">
        <v>96</v>
      </c>
      <c r="AB94" s="190" t="str">
        <f>IF(AND(Z94="Preventivo",AA94="Automático"),"50%",IF(AND(Z94="Preventivo",AA94="Manual"),"40%",IF(AND(Z94="Detectivo",AA94="Automático"),"40%",IF(AND(Z94="Detectivo",AA94="Manual"),"30%",IF(AND(Z94="Correctivo",AA94="Automático"),"35%",IF(AND(Z94="Correctivo",AA94="Manual"),"25%",""))))))</f>
        <v>40%</v>
      </c>
      <c r="AC94" s="118" t="s">
        <v>97</v>
      </c>
      <c r="AD94" s="118" t="s">
        <v>98</v>
      </c>
      <c r="AE94" s="118" t="s">
        <v>99</v>
      </c>
      <c r="AF94" s="120">
        <f>IFERROR(IF(Y94="Probabilidad",(Q94-(+Q94*AB94)),IF(Y94="Impacto",Q94,"")),"")</f>
        <v>0.36</v>
      </c>
      <c r="AG94" s="121" t="str">
        <f>IFERROR(IF(AF94="","",IF(AF94&lt;=0.2,"Muy Baja",IF(AF94&lt;=0.4,"Baja",IF(AF94&lt;=0.6,"Media",IF(AF94&lt;=0.8,"Alta","Muy Alta"))))),"")</f>
        <v>Baja</v>
      </c>
      <c r="AH94" s="119">
        <f>+AF94</f>
        <v>0.36</v>
      </c>
      <c r="AI94" s="121" t="str">
        <f>IFERROR(IF(AJ94="","",IF(AJ94&lt;=0.2,"Leve",IF(AJ94&lt;=0.4,"Menor",IF(AJ94&lt;=0.6,"Moderado",IF(AJ94&lt;=0.8,"Mayor","Catastrófico"))))),"")</f>
        <v>Moderado</v>
      </c>
      <c r="AJ94" s="119">
        <f t="shared" ref="AJ94" si="123">IFERROR(IF(Y94="Impacto",(U94-(+U94*AB94)),IF(Y94="Probabilidad",U94,"")),"")</f>
        <v>0.6</v>
      </c>
      <c r="AK94" s="122" t="str">
        <f>IFERROR(IF(OR(AND(AG94="Muy Baja",AI94="Leve"),AND(AG94="Muy Baja",AI94="Menor"),AND(AG94="Baja",AI94="Leve")),"Bajo",IF(OR(AND(AG94="Muy baja",AI94="Moderado"),AND(AG94="Baja",AI94="Menor"),AND(AG94="Baja",AI94="Moderado"),AND(AG94="Media",AI94="Leve"),AND(AG94="Media",AI94="Menor"),AND(AG94="Media",AI94="Moderado"),AND(AG94="Alta",AI94="Leve"),AND(AG94="Alta",AI94="Menor")),"Moderado",IF(OR(AND(AG94="Muy Baja",AI94="Mayor"),AND(AG94="Baja",AI94="Mayor"),AND(AG94="Media",AI94="Mayor"),AND(AG94="Alta",AI94="Moderado"),AND(AG94="Alta",AI94="Mayor"),AND(AG94="Muy Alta",AI94="Leve"),AND(AG94="Muy Alta",AI94="Menor"),AND(AG94="Muy Alta",AI94="Moderado"),AND(AG94="Muy Alta",AI94="Mayor")),"Alto",IF(OR(AND(AG94="Muy Baja",AI94="Catastrófico"),AND(AG94="Baja",AI94="Catastrófico"),AND(AG94="Media",AI94="Catastrófico"),AND(AG94="Alta",AI94="Catastrófico"),AND(AG94="Muy Alta",AI94="Catastrófico")),"Extremo","")))),"")</f>
        <v>Moderado</v>
      </c>
      <c r="AL94" s="123" t="s">
        <v>610</v>
      </c>
      <c r="AM94" s="114" t="s">
        <v>827</v>
      </c>
      <c r="AN94" s="114" t="s">
        <v>828</v>
      </c>
      <c r="AO94" s="114" t="s">
        <v>829</v>
      </c>
      <c r="AP94" s="125">
        <v>44926</v>
      </c>
      <c r="AQ94" s="381" t="s">
        <v>830</v>
      </c>
      <c r="AR94" s="381" t="s">
        <v>831</v>
      </c>
      <c r="AS94" s="381" t="s">
        <v>832</v>
      </c>
    </row>
    <row r="95" spans="1:46" ht="116.25" customHeight="1" x14ac:dyDescent="0.2">
      <c r="A95" s="251"/>
      <c r="B95" s="253"/>
      <c r="C95" s="253"/>
      <c r="D95" s="253"/>
      <c r="E95" s="253"/>
      <c r="F95" s="253"/>
      <c r="G95" s="250"/>
      <c r="H95" s="253"/>
      <c r="I95" s="253"/>
      <c r="J95" s="386"/>
      <c r="K95" s="386"/>
      <c r="L95" s="386"/>
      <c r="M95" s="253"/>
      <c r="N95" s="253"/>
      <c r="O95" s="275"/>
      <c r="P95" s="276"/>
      <c r="Q95" s="277"/>
      <c r="R95" s="274"/>
      <c r="S95" s="277">
        <f>IF(NOT(ISERROR(MATCH(R95,_xlfn.ANCHORARRAY(F106),0))),Q108&amp;"Por favor no seleccionar los criterios de impacto",R95)</f>
        <v>0</v>
      </c>
      <c r="T95" s="276"/>
      <c r="U95" s="277"/>
      <c r="V95" s="280"/>
      <c r="W95" s="146">
        <v>2</v>
      </c>
      <c r="X95" s="160" t="s">
        <v>833</v>
      </c>
      <c r="Y95" s="195" t="s">
        <v>247</v>
      </c>
      <c r="Z95" s="185" t="s">
        <v>95</v>
      </c>
      <c r="AA95" s="185" t="s">
        <v>96</v>
      </c>
      <c r="AB95" s="190" t="str">
        <f t="shared" ref="AB95" si="124">IF(AND(Z95="Preventivo",AA95="Automático"),"50%",IF(AND(Z95="Preventivo",AA95="Manual"),"40%",IF(AND(Z95="Detectivo",AA95="Automático"),"40%",IF(AND(Z95="Detectivo",AA95="Manual"),"30%",IF(AND(Z95="Correctivo",AA95="Automático"),"35%",IF(AND(Z95="Correctivo",AA95="Manual"),"25%",""))))))</f>
        <v>40%</v>
      </c>
      <c r="AC95" s="118" t="s">
        <v>97</v>
      </c>
      <c r="AD95" s="118" t="s">
        <v>98</v>
      </c>
      <c r="AE95" s="118" t="s">
        <v>99</v>
      </c>
      <c r="AF95" s="120">
        <f>IFERROR(IF(AND(Y94="Probabilidad",Y95="Probabilidad"),(AH94-(+AH94*AB95)),IF(Y95="Probabilidad",(Q94-(+Q94*AB95)),IF(Y95="Impacto",AH94,""))),"")</f>
        <v>0.216</v>
      </c>
      <c r="AG95" s="121" t="str">
        <f t="shared" si="112"/>
        <v>Baja</v>
      </c>
      <c r="AH95" s="119">
        <f t="shared" ref="AH95:AH99" si="125">+AF95</f>
        <v>0.216</v>
      </c>
      <c r="AI95" s="121" t="str">
        <f t="shared" si="114"/>
        <v>Moderado</v>
      </c>
      <c r="AJ95" s="119">
        <f t="shared" ref="AJ95" si="126">IFERROR(IF(AND(Y94="Impacto",Y95="Impacto"),(AJ94-(+AJ94*AB95)),IF(Y95="Impacto",($U$10-(+$U$10*AB95)),IF(Y95="Probabilidad",AJ94,""))),"")</f>
        <v>0.6</v>
      </c>
      <c r="AK95" s="122" t="str">
        <f t="shared" ref="AK95:AK96" si="127">IFERROR(IF(OR(AND(AG95="Muy Baja",AI95="Leve"),AND(AG95="Muy Baja",AI95="Menor"),AND(AG95="Baja",AI95="Leve")),"Bajo",IF(OR(AND(AG95="Muy baja",AI95="Moderado"),AND(AG95="Baja",AI95="Menor"),AND(AG95="Baja",AI95="Moderado"),AND(AG95="Media",AI95="Leve"),AND(AG95="Media",AI95="Menor"),AND(AG95="Media",AI95="Moderado"),AND(AG95="Alta",AI95="Leve"),AND(AG95="Alta",AI95="Menor")),"Moderado",IF(OR(AND(AG95="Muy Baja",AI95="Mayor"),AND(AG95="Baja",AI95="Mayor"),AND(AG95="Media",AI95="Mayor"),AND(AG95="Alta",AI95="Moderado"),AND(AG95="Alta",AI95="Mayor"),AND(AG95="Muy Alta",AI95="Leve"),AND(AG95="Muy Alta",AI95="Menor"),AND(AG95="Muy Alta",AI95="Moderado"),AND(AG95="Muy Alta",AI95="Mayor")),"Alto",IF(OR(AND(AG95="Muy Baja",AI95="Catastrófico"),AND(AG95="Baja",AI95="Catastrófico"),AND(AG95="Media",AI95="Catastrófico"),AND(AG95="Alta",AI95="Catastrófico"),AND(AG95="Muy Alta",AI95="Catastrófico")),"Extremo","")))),"")</f>
        <v>Moderado</v>
      </c>
      <c r="AL95" s="123" t="s">
        <v>610</v>
      </c>
      <c r="AM95" s="161" t="s">
        <v>834</v>
      </c>
      <c r="AN95" s="124" t="s">
        <v>612</v>
      </c>
      <c r="AO95" s="114" t="s">
        <v>835</v>
      </c>
      <c r="AP95" s="125">
        <v>44926</v>
      </c>
      <c r="AQ95" s="381"/>
      <c r="AR95" s="381"/>
      <c r="AS95" s="381"/>
    </row>
    <row r="96" spans="1:46" ht="12" customHeight="1" x14ac:dyDescent="0.2">
      <c r="A96" s="251"/>
      <c r="B96" s="253"/>
      <c r="C96" s="253"/>
      <c r="D96" s="253"/>
      <c r="E96" s="253"/>
      <c r="F96" s="253"/>
      <c r="G96" s="250"/>
      <c r="H96" s="253"/>
      <c r="I96" s="253"/>
      <c r="J96" s="386"/>
      <c r="K96" s="386"/>
      <c r="L96" s="386"/>
      <c r="M96" s="253"/>
      <c r="N96" s="253"/>
      <c r="O96" s="275"/>
      <c r="P96" s="276"/>
      <c r="Q96" s="277"/>
      <c r="R96" s="274"/>
      <c r="S96" s="277">
        <f>IF(NOT(ISERROR(MATCH(R96,_xlfn.ANCHORARRAY(F107),0))),Q109&amp;"Por favor no seleccionar los criterios de impacto",R96)</f>
        <v>0</v>
      </c>
      <c r="T96" s="276"/>
      <c r="U96" s="277"/>
      <c r="V96" s="280"/>
      <c r="W96" s="146">
        <v>3</v>
      </c>
      <c r="X96" s="115"/>
      <c r="Y96" s="117" t="str">
        <f>IF(OR(Z96="Preventivo",Z96="Detectivo"),"Probabilidad",IF(Z96="Correctivo","Impacto",""))</f>
        <v/>
      </c>
      <c r="Z96" s="118"/>
      <c r="AA96" s="118"/>
      <c r="AB96" s="119" t="str">
        <f t="shared" ref="AB96:AB99" si="128">IF(AND(Z96="Preventivo",AA96="Automático"),"50%",IF(AND(Z96="Preventivo",AA96="Manual"),"40%",IF(AND(Z96="Detectivo",AA96="Automático"),"40%",IF(AND(Z96="Detectivo",AA96="Manual"),"30%",IF(AND(Z96="Correctivo",AA96="Automático"),"35%",IF(AND(Z96="Correctivo",AA96="Manual"),"25%",""))))))</f>
        <v/>
      </c>
      <c r="AC96" s="118"/>
      <c r="AD96" s="118"/>
      <c r="AE96" s="118"/>
      <c r="AF96" s="120" t="str">
        <f>IFERROR(IF(AND(Y95="Probabilidad",Y96="Probabilidad"),(AH95-(+AH95*AB96)),IF(AND(Y95="Impacto",Y96="Probabilidad"),(AH94-(+AH94*AB96)),IF(Y96="Impacto",AH95,""))),"")</f>
        <v/>
      </c>
      <c r="AG96" s="121" t="str">
        <f t="shared" si="112"/>
        <v/>
      </c>
      <c r="AH96" s="119" t="str">
        <f t="shared" si="125"/>
        <v/>
      </c>
      <c r="AI96" s="121" t="str">
        <f t="shared" si="114"/>
        <v/>
      </c>
      <c r="AJ96" s="119" t="str">
        <f t="shared" ref="AJ96" si="129">IFERROR(IF(AND(Y95="Impacto",Y96="Impacto"),(AJ95-(+AJ95*AB96)),IF(AND(Y95="Probabilidad",Y96="Impacto"),(AJ94-(+AJ94*AB96)),IF(Y96="Probabilidad",AJ95,""))),"")</f>
        <v/>
      </c>
      <c r="AK96" s="122" t="str">
        <f t="shared" si="127"/>
        <v/>
      </c>
      <c r="AL96" s="123"/>
      <c r="AM96" s="114"/>
      <c r="AN96" s="124"/>
      <c r="AO96" s="124"/>
      <c r="AP96" s="125"/>
      <c r="AQ96" s="381"/>
      <c r="AR96" s="381"/>
      <c r="AS96" s="381"/>
    </row>
    <row r="97" spans="1:45" ht="12" customHeight="1" x14ac:dyDescent="0.2">
      <c r="A97" s="251"/>
      <c r="B97" s="253"/>
      <c r="C97" s="253"/>
      <c r="D97" s="253"/>
      <c r="E97" s="253"/>
      <c r="F97" s="253"/>
      <c r="G97" s="250"/>
      <c r="H97" s="253"/>
      <c r="I97" s="253"/>
      <c r="J97" s="386"/>
      <c r="K97" s="386"/>
      <c r="L97" s="386"/>
      <c r="M97" s="253"/>
      <c r="N97" s="253"/>
      <c r="O97" s="275"/>
      <c r="P97" s="276"/>
      <c r="Q97" s="277"/>
      <c r="R97" s="274"/>
      <c r="S97" s="277">
        <f>IF(NOT(ISERROR(MATCH(R97,_xlfn.ANCHORARRAY(F108),0))),Q110&amp;"Por favor no seleccionar los criterios de impacto",R97)</f>
        <v>0</v>
      </c>
      <c r="T97" s="276"/>
      <c r="U97" s="277"/>
      <c r="V97" s="280"/>
      <c r="W97" s="146">
        <v>4</v>
      </c>
      <c r="X97" s="115"/>
      <c r="Y97" s="117" t="str">
        <f t="shared" ref="Y97:Y99" si="130">IF(OR(Z97="Preventivo",Z97="Detectivo"),"Probabilidad",IF(Z97="Correctivo","Impacto",""))</f>
        <v/>
      </c>
      <c r="Z97" s="118"/>
      <c r="AA97" s="118"/>
      <c r="AB97" s="119" t="str">
        <f t="shared" si="128"/>
        <v/>
      </c>
      <c r="AC97" s="118"/>
      <c r="AD97" s="118"/>
      <c r="AE97" s="118"/>
      <c r="AF97" s="120" t="str">
        <f t="shared" ref="AF97:AF99" si="131">IFERROR(IF(AND(Y96="Probabilidad",Y97="Probabilidad"),(AH96-(+AH96*AB97)),IF(AND(Y96="Impacto",Y97="Probabilidad"),(AH95-(+AH95*AB97)),IF(Y97="Impacto",AH96,""))),"")</f>
        <v/>
      </c>
      <c r="AG97" s="121" t="str">
        <f t="shared" si="112"/>
        <v/>
      </c>
      <c r="AH97" s="119" t="str">
        <f t="shared" si="125"/>
        <v/>
      </c>
      <c r="AI97" s="121" t="str">
        <f t="shared" si="114"/>
        <v/>
      </c>
      <c r="AJ97" s="119" t="str">
        <f t="shared" si="121"/>
        <v/>
      </c>
      <c r="AK97" s="122" t="str">
        <f>IFERROR(IF(OR(AND(AG97="Muy Baja",AI97="Leve"),AND(AG97="Muy Baja",AI97="Menor"),AND(AG97="Baja",AI97="Leve")),"Bajo",IF(OR(AND(AG97="Muy baja",AI97="Moderado"),AND(AG97="Baja",AI97="Menor"),AND(AG97="Baja",AI97="Moderado"),AND(AG97="Media",AI97="Leve"),AND(AG97="Media",AI97="Menor"),AND(AG97="Media",AI97="Moderado"),AND(AG97="Alta",AI97="Leve"),AND(AG97="Alta",AI97="Menor")),"Moderado",IF(OR(AND(AG97="Muy Baja",AI97="Mayor"),AND(AG97="Baja",AI97="Mayor"),AND(AG97="Media",AI97="Mayor"),AND(AG97="Alta",AI97="Moderado"),AND(AG97="Alta",AI97="Mayor"),AND(AG97="Muy Alta",AI97="Leve"),AND(AG97="Muy Alta",AI97="Menor"),AND(AG97="Muy Alta",AI97="Moderado"),AND(AG97="Muy Alta",AI97="Mayor")),"Alto",IF(OR(AND(AG97="Muy Baja",AI97="Catastrófico"),AND(AG97="Baja",AI97="Catastrófico"),AND(AG97="Media",AI97="Catastrófico"),AND(AG97="Alta",AI97="Catastrófico"),AND(AG97="Muy Alta",AI97="Catastrófico")),"Extremo","")))),"")</f>
        <v/>
      </c>
      <c r="AL97" s="123"/>
      <c r="AM97" s="114"/>
      <c r="AN97" s="124"/>
      <c r="AO97" s="124"/>
      <c r="AP97" s="125"/>
      <c r="AQ97" s="381"/>
      <c r="AR97" s="381"/>
      <c r="AS97" s="381"/>
    </row>
    <row r="98" spans="1:45" ht="12" customHeight="1" x14ac:dyDescent="0.2">
      <c r="A98" s="251"/>
      <c r="B98" s="253"/>
      <c r="C98" s="253"/>
      <c r="D98" s="253"/>
      <c r="E98" s="253"/>
      <c r="F98" s="253"/>
      <c r="G98" s="250"/>
      <c r="H98" s="253"/>
      <c r="I98" s="253"/>
      <c r="J98" s="386"/>
      <c r="K98" s="386"/>
      <c r="L98" s="386"/>
      <c r="M98" s="253"/>
      <c r="N98" s="253"/>
      <c r="O98" s="275"/>
      <c r="P98" s="276"/>
      <c r="Q98" s="277"/>
      <c r="R98" s="274"/>
      <c r="S98" s="277">
        <f>IF(NOT(ISERROR(MATCH(R98,_xlfn.ANCHORARRAY(F109),0))),Q111&amp;"Por favor no seleccionar los criterios de impacto",R98)</f>
        <v>0</v>
      </c>
      <c r="T98" s="276"/>
      <c r="U98" s="277"/>
      <c r="V98" s="280"/>
      <c r="W98" s="146">
        <v>5</v>
      </c>
      <c r="X98" s="115"/>
      <c r="Y98" s="117" t="str">
        <f t="shared" si="130"/>
        <v/>
      </c>
      <c r="Z98" s="118"/>
      <c r="AA98" s="118"/>
      <c r="AB98" s="119" t="str">
        <f t="shared" si="128"/>
        <v/>
      </c>
      <c r="AC98" s="118"/>
      <c r="AD98" s="118"/>
      <c r="AE98" s="118"/>
      <c r="AF98" s="120" t="str">
        <f t="shared" si="131"/>
        <v/>
      </c>
      <c r="AG98" s="121" t="str">
        <f t="shared" si="112"/>
        <v/>
      </c>
      <c r="AH98" s="119" t="str">
        <f t="shared" si="125"/>
        <v/>
      </c>
      <c r="AI98" s="121" t="str">
        <f t="shared" si="114"/>
        <v/>
      </c>
      <c r="AJ98" s="119" t="str">
        <f t="shared" si="121"/>
        <v/>
      </c>
      <c r="AK98" s="122" t="str">
        <f t="shared" ref="AK98:AK99" si="132">IFERROR(IF(OR(AND(AG98="Muy Baja",AI98="Leve"),AND(AG98="Muy Baja",AI98="Menor"),AND(AG98="Baja",AI98="Leve")),"Bajo",IF(OR(AND(AG98="Muy baja",AI98="Moderado"),AND(AG98="Baja",AI98="Menor"),AND(AG98="Baja",AI98="Moderado"),AND(AG98="Media",AI98="Leve"),AND(AG98="Media",AI98="Menor"),AND(AG98="Media",AI98="Moderado"),AND(AG98="Alta",AI98="Leve"),AND(AG98="Alta",AI98="Menor")),"Moderado",IF(OR(AND(AG98="Muy Baja",AI98="Mayor"),AND(AG98="Baja",AI98="Mayor"),AND(AG98="Media",AI98="Mayor"),AND(AG98="Alta",AI98="Moderado"),AND(AG98="Alta",AI98="Mayor"),AND(AG98="Muy Alta",AI98="Leve"),AND(AG98="Muy Alta",AI98="Menor"),AND(AG98="Muy Alta",AI98="Moderado"),AND(AG98="Muy Alta",AI98="Mayor")),"Alto",IF(OR(AND(AG98="Muy Baja",AI98="Catastrófico"),AND(AG98="Baja",AI98="Catastrófico"),AND(AG98="Media",AI98="Catastrófico"),AND(AG98="Alta",AI98="Catastrófico"),AND(AG98="Muy Alta",AI98="Catastrófico")),"Extremo","")))),"")</f>
        <v/>
      </c>
      <c r="AL98" s="123"/>
      <c r="AM98" s="114"/>
      <c r="AN98" s="124"/>
      <c r="AO98" s="124"/>
      <c r="AP98" s="125"/>
      <c r="AQ98" s="381"/>
      <c r="AR98" s="381"/>
      <c r="AS98" s="381"/>
    </row>
    <row r="99" spans="1:45" ht="12" customHeight="1" x14ac:dyDescent="0.2">
      <c r="A99" s="251"/>
      <c r="B99" s="253"/>
      <c r="C99" s="253"/>
      <c r="D99" s="253"/>
      <c r="E99" s="253"/>
      <c r="F99" s="253"/>
      <c r="G99" s="247"/>
      <c r="H99" s="253"/>
      <c r="I99" s="253"/>
      <c r="J99" s="387"/>
      <c r="K99" s="387"/>
      <c r="L99" s="387"/>
      <c r="M99" s="253"/>
      <c r="N99" s="253"/>
      <c r="O99" s="275"/>
      <c r="P99" s="276"/>
      <c r="Q99" s="277"/>
      <c r="R99" s="274"/>
      <c r="S99" s="277">
        <f>IF(NOT(ISERROR(MATCH(R99,_xlfn.ANCHORARRAY(F110),0))),Q112&amp;"Por favor no seleccionar los criterios de impacto",R99)</f>
        <v>0</v>
      </c>
      <c r="T99" s="276"/>
      <c r="U99" s="277"/>
      <c r="V99" s="280"/>
      <c r="W99" s="146">
        <v>6</v>
      </c>
      <c r="X99" s="115"/>
      <c r="Y99" s="117" t="str">
        <f t="shared" si="130"/>
        <v/>
      </c>
      <c r="Z99" s="118"/>
      <c r="AA99" s="118"/>
      <c r="AB99" s="119" t="str">
        <f t="shared" si="128"/>
        <v/>
      </c>
      <c r="AC99" s="118"/>
      <c r="AD99" s="118"/>
      <c r="AE99" s="118"/>
      <c r="AF99" s="120" t="str">
        <f t="shared" si="131"/>
        <v/>
      </c>
      <c r="AG99" s="121" t="str">
        <f t="shared" si="112"/>
        <v/>
      </c>
      <c r="AH99" s="119" t="str">
        <f t="shared" si="125"/>
        <v/>
      </c>
      <c r="AI99" s="121" t="str">
        <f t="shared" si="114"/>
        <v/>
      </c>
      <c r="AJ99" s="119" t="str">
        <f t="shared" si="121"/>
        <v/>
      </c>
      <c r="AK99" s="122" t="str">
        <f t="shared" si="132"/>
        <v/>
      </c>
      <c r="AL99" s="123"/>
      <c r="AM99" s="114"/>
      <c r="AN99" s="124"/>
      <c r="AO99" s="124"/>
      <c r="AP99" s="125"/>
      <c r="AQ99" s="381"/>
      <c r="AR99" s="381"/>
      <c r="AS99" s="381"/>
    </row>
    <row r="100" spans="1:45" ht="49.5" customHeight="1" x14ac:dyDescent="0.2">
      <c r="A100" s="148"/>
      <c r="B100" s="154"/>
      <c r="C100" s="341"/>
      <c r="D100" s="342"/>
      <c r="E100" s="342"/>
      <c r="F100" s="342"/>
      <c r="G100" s="342"/>
      <c r="H100" s="342"/>
      <c r="I100" s="342"/>
      <c r="J100" s="342"/>
      <c r="K100" s="342"/>
      <c r="L100" s="342"/>
      <c r="M100" s="342"/>
      <c r="N100" s="342"/>
      <c r="O100" s="342"/>
      <c r="P100" s="342"/>
      <c r="Q100" s="342"/>
      <c r="R100" s="342"/>
      <c r="S100" s="342"/>
      <c r="T100" s="342"/>
      <c r="U100" s="342"/>
      <c r="V100" s="342"/>
      <c r="W100" s="342"/>
      <c r="X100" s="342"/>
      <c r="Y100" s="342"/>
      <c r="Z100" s="342"/>
      <c r="AA100" s="342"/>
      <c r="AB100" s="342"/>
      <c r="AC100" s="342"/>
      <c r="AD100" s="342"/>
      <c r="AE100" s="342"/>
      <c r="AF100" s="342"/>
      <c r="AG100" s="342"/>
      <c r="AH100" s="342"/>
      <c r="AI100" s="342"/>
      <c r="AJ100" s="342"/>
      <c r="AK100" s="342"/>
      <c r="AL100" s="342"/>
      <c r="AM100" s="342"/>
      <c r="AN100" s="342"/>
      <c r="AO100" s="342"/>
      <c r="AP100" s="342"/>
    </row>
    <row r="102" spans="1:45" ht="15.75" x14ac:dyDescent="0.2">
      <c r="A102" s="126"/>
      <c r="B102" s="126"/>
      <c r="C102" s="138"/>
      <c r="D102" s="126"/>
      <c r="E102" s="126"/>
      <c r="H102" s="126"/>
      <c r="I102" s="126"/>
      <c r="J102" s="126"/>
      <c r="K102" s="126"/>
      <c r="L102" s="126"/>
      <c r="M102" s="126"/>
      <c r="N102" s="126"/>
    </row>
  </sheetData>
  <dataConsolidate/>
  <mergeCells count="445">
    <mergeCell ref="V34:V39"/>
    <mergeCell ref="U40:U45"/>
    <mergeCell ref="V40:V45"/>
    <mergeCell ref="O28:O33"/>
    <mergeCell ref="P28:P33"/>
    <mergeCell ref="Q28:Q33"/>
    <mergeCell ref="R28:R33"/>
    <mergeCell ref="S28:S33"/>
    <mergeCell ref="M28:M33"/>
    <mergeCell ref="N28:N33"/>
    <mergeCell ref="M34:M39"/>
    <mergeCell ref="N34:N39"/>
    <mergeCell ref="M40:M45"/>
    <mergeCell ref="N40:N45"/>
    <mergeCell ref="S34:S39"/>
    <mergeCell ref="T34:T39"/>
    <mergeCell ref="U34:U39"/>
    <mergeCell ref="P46:P51"/>
    <mergeCell ref="Q46:Q51"/>
    <mergeCell ref="R46:R51"/>
    <mergeCell ref="S46:S51"/>
    <mergeCell ref="T46:T51"/>
    <mergeCell ref="M46:M51"/>
    <mergeCell ref="N46:N51"/>
    <mergeCell ref="U46:U51"/>
    <mergeCell ref="V46:V51"/>
    <mergeCell ref="AV7:AV9"/>
    <mergeCell ref="M8:M9"/>
    <mergeCell ref="N8:N9"/>
    <mergeCell ref="A16:A21"/>
    <mergeCell ref="B16:B21"/>
    <mergeCell ref="C16:C21"/>
    <mergeCell ref="D16:D21"/>
    <mergeCell ref="E16:E21"/>
    <mergeCell ref="F16:F21"/>
    <mergeCell ref="G16:G21"/>
    <mergeCell ref="H16:H21"/>
    <mergeCell ref="I16:I21"/>
    <mergeCell ref="J16:J21"/>
    <mergeCell ref="K16:K21"/>
    <mergeCell ref="L16:L21"/>
    <mergeCell ref="O16:O21"/>
    <mergeCell ref="P16:P21"/>
    <mergeCell ref="Q16:Q21"/>
    <mergeCell ref="R16:R21"/>
    <mergeCell ref="S16:S21"/>
    <mergeCell ref="B10:B15"/>
    <mergeCell ref="V10:V15"/>
    <mergeCell ref="Q10:Q15"/>
    <mergeCell ref="R10:R15"/>
    <mergeCell ref="AT7:AT9"/>
    <mergeCell ref="AU7:AU9"/>
    <mergeCell ref="T16:T21"/>
    <mergeCell ref="U16:U21"/>
    <mergeCell ref="V16:V21"/>
    <mergeCell ref="A28:A33"/>
    <mergeCell ref="B28:B33"/>
    <mergeCell ref="C28:C33"/>
    <mergeCell ref="D28:D33"/>
    <mergeCell ref="E28:E33"/>
    <mergeCell ref="F28:F33"/>
    <mergeCell ref="G28:G33"/>
    <mergeCell ref="H28:H33"/>
    <mergeCell ref="I28:I33"/>
    <mergeCell ref="B8:B9"/>
    <mergeCell ref="J28:J33"/>
    <mergeCell ref="K28:K33"/>
    <mergeCell ref="L28:L33"/>
    <mergeCell ref="T28:T33"/>
    <mergeCell ref="U28:U33"/>
    <mergeCell ref="V28:V33"/>
    <mergeCell ref="AM7:AP7"/>
    <mergeCell ref="A8:A9"/>
    <mergeCell ref="H8:H9"/>
    <mergeCell ref="B88:B93"/>
    <mergeCell ref="B94:B99"/>
    <mergeCell ref="A7:H7"/>
    <mergeCell ref="I7:L7"/>
    <mergeCell ref="O7:V7"/>
    <mergeCell ref="M7:N7"/>
    <mergeCell ref="A34:A39"/>
    <mergeCell ref="B34:B39"/>
    <mergeCell ref="C34:C39"/>
    <mergeCell ref="D34:D39"/>
    <mergeCell ref="E34:E39"/>
    <mergeCell ref="F34:F39"/>
    <mergeCell ref="G34:G39"/>
    <mergeCell ref="H34:H39"/>
    <mergeCell ref="I34:I39"/>
    <mergeCell ref="J34:J39"/>
    <mergeCell ref="K34:K39"/>
    <mergeCell ref="L34:L39"/>
    <mergeCell ref="O34:O39"/>
    <mergeCell ref="P34:P39"/>
    <mergeCell ref="Q34:Q39"/>
    <mergeCell ref="R34:R39"/>
    <mergeCell ref="J40:J45"/>
    <mergeCell ref="K40:K45"/>
    <mergeCell ref="X1:AS2"/>
    <mergeCell ref="X3:AL3"/>
    <mergeCell ref="X4:AS4"/>
    <mergeCell ref="AM3:AS3"/>
    <mergeCell ref="R58:R63"/>
    <mergeCell ref="S58:S63"/>
    <mergeCell ref="T58:T63"/>
    <mergeCell ref="M82:M87"/>
    <mergeCell ref="N82:N87"/>
    <mergeCell ref="O58:O63"/>
    <mergeCell ref="P58:P63"/>
    <mergeCell ref="Q58:Q63"/>
    <mergeCell ref="R82:R87"/>
    <mergeCell ref="S82:S87"/>
    <mergeCell ref="T82:T87"/>
    <mergeCell ref="R70:R75"/>
    <mergeCell ref="S70:S75"/>
    <mergeCell ref="T70:T75"/>
    <mergeCell ref="U82:U87"/>
    <mergeCell ref="V82:V87"/>
    <mergeCell ref="O82:O87"/>
    <mergeCell ref="O40:O45"/>
    <mergeCell ref="P40:P45"/>
    <mergeCell ref="Q40:Q45"/>
    <mergeCell ref="F82:F87"/>
    <mergeCell ref="H76:H81"/>
    <mergeCell ref="H70:H75"/>
    <mergeCell ref="G70:G75"/>
    <mergeCell ref="L82:L87"/>
    <mergeCell ref="A1:D4"/>
    <mergeCell ref="E1:V2"/>
    <mergeCell ref="E3:L3"/>
    <mergeCell ref="O3:V3"/>
    <mergeCell ref="E4:V4"/>
    <mergeCell ref="C82:C87"/>
    <mergeCell ref="D82:D87"/>
    <mergeCell ref="E82:E87"/>
    <mergeCell ref="G76:G81"/>
    <mergeCell ref="F58:F63"/>
    <mergeCell ref="H58:H63"/>
    <mergeCell ref="G82:G87"/>
    <mergeCell ref="J82:J87"/>
    <mergeCell ref="L40:L45"/>
    <mergeCell ref="R40:R45"/>
    <mergeCell ref="S40:S45"/>
    <mergeCell ref="T40:T45"/>
    <mergeCell ref="A40:A45"/>
    <mergeCell ref="B40:B45"/>
    <mergeCell ref="Q88:Q93"/>
    <mergeCell ref="J88:J93"/>
    <mergeCell ref="K88:K93"/>
    <mergeCell ref="L88:L93"/>
    <mergeCell ref="Q70:Q75"/>
    <mergeCell ref="O76:O81"/>
    <mergeCell ref="P76:P81"/>
    <mergeCell ref="Q76:Q81"/>
    <mergeCell ref="K82:K87"/>
    <mergeCell ref="U70:U75"/>
    <mergeCell ref="V70:V75"/>
    <mergeCell ref="T88:T93"/>
    <mergeCell ref="A88:A93"/>
    <mergeCell ref="C88:C93"/>
    <mergeCell ref="D88:D93"/>
    <mergeCell ref="G88:G93"/>
    <mergeCell ref="W7:AE7"/>
    <mergeCell ref="AF7:AL7"/>
    <mergeCell ref="U76:U81"/>
    <mergeCell ref="V76:V81"/>
    <mergeCell ref="R76:R81"/>
    <mergeCell ref="S76:S81"/>
    <mergeCell ref="T76:T81"/>
    <mergeCell ref="O70:O75"/>
    <mergeCell ref="P70:P75"/>
    <mergeCell ref="M70:M75"/>
    <mergeCell ref="N70:N75"/>
    <mergeCell ref="M76:M81"/>
    <mergeCell ref="N76:N81"/>
    <mergeCell ref="B64:B69"/>
    <mergeCell ref="B70:B75"/>
    <mergeCell ref="B76:B81"/>
    <mergeCell ref="B82:B87"/>
    <mergeCell ref="U58:U63"/>
    <mergeCell ref="V58:V63"/>
    <mergeCell ref="C100:AP100"/>
    <mergeCell ref="U88:U93"/>
    <mergeCell ref="V88:V93"/>
    <mergeCell ref="A94:A99"/>
    <mergeCell ref="C94:C99"/>
    <mergeCell ref="D94:D99"/>
    <mergeCell ref="E94:E99"/>
    <mergeCell ref="F94:F99"/>
    <mergeCell ref="H94:H99"/>
    <mergeCell ref="O94:O99"/>
    <mergeCell ref="P94:P99"/>
    <mergeCell ref="Q94:Q99"/>
    <mergeCell ref="R94:R99"/>
    <mergeCell ref="S94:S99"/>
    <mergeCell ref="T94:T99"/>
    <mergeCell ref="U94:U99"/>
    <mergeCell ref="V94:V99"/>
    <mergeCell ref="E88:E93"/>
    <mergeCell ref="J94:J99"/>
    <mergeCell ref="K94:K99"/>
    <mergeCell ref="L94:L99"/>
    <mergeCell ref="G94:G99"/>
    <mergeCell ref="R88:R93"/>
    <mergeCell ref="S88:S93"/>
    <mergeCell ref="P82:P87"/>
    <mergeCell ref="Q82:Q87"/>
    <mergeCell ref="M88:M93"/>
    <mergeCell ref="N88:N93"/>
    <mergeCell ref="M94:M99"/>
    <mergeCell ref="N94:N99"/>
    <mergeCell ref="A70:A75"/>
    <mergeCell ref="C70:C75"/>
    <mergeCell ref="D70:D75"/>
    <mergeCell ref="A76:A81"/>
    <mergeCell ref="C76:C81"/>
    <mergeCell ref="D76:D81"/>
    <mergeCell ref="E76:E81"/>
    <mergeCell ref="F76:F81"/>
    <mergeCell ref="E70:E75"/>
    <mergeCell ref="F70:F75"/>
    <mergeCell ref="A82:A87"/>
    <mergeCell ref="H82:H87"/>
    <mergeCell ref="F88:F93"/>
    <mergeCell ref="H88:H93"/>
    <mergeCell ref="O88:O93"/>
    <mergeCell ref="P88:P93"/>
    <mergeCell ref="P52:P57"/>
    <mergeCell ref="Q52:Q57"/>
    <mergeCell ref="M52:M57"/>
    <mergeCell ref="N52:N57"/>
    <mergeCell ref="M58:M63"/>
    <mergeCell ref="N58:N63"/>
    <mergeCell ref="A64:A69"/>
    <mergeCell ref="C64:C69"/>
    <mergeCell ref="D64:D69"/>
    <mergeCell ref="E64:E69"/>
    <mergeCell ref="F64:F69"/>
    <mergeCell ref="H64:H69"/>
    <mergeCell ref="O64:O69"/>
    <mergeCell ref="P64:P69"/>
    <mergeCell ref="Q64:Q69"/>
    <mergeCell ref="I64:I69"/>
    <mergeCell ref="G64:G69"/>
    <mergeCell ref="M64:M69"/>
    <mergeCell ref="N64:N69"/>
    <mergeCell ref="A58:A63"/>
    <mergeCell ref="C58:C63"/>
    <mergeCell ref="D58:D63"/>
    <mergeCell ref="E58:E63"/>
    <mergeCell ref="D8:D9"/>
    <mergeCell ref="C8:C9"/>
    <mergeCell ref="G10:G15"/>
    <mergeCell ref="I58:I63"/>
    <mergeCell ref="G58:G63"/>
    <mergeCell ref="H52:H57"/>
    <mergeCell ref="B52:B57"/>
    <mergeCell ref="B58:B63"/>
    <mergeCell ref="O52:O57"/>
    <mergeCell ref="C40:C45"/>
    <mergeCell ref="D40:D45"/>
    <mergeCell ref="E40:E45"/>
    <mergeCell ref="F40:F45"/>
    <mergeCell ref="G40:G45"/>
    <mergeCell ref="H40:H45"/>
    <mergeCell ref="I40:I45"/>
    <mergeCell ref="J46:J51"/>
    <mergeCell ref="K46:K51"/>
    <mergeCell ref="L46:L51"/>
    <mergeCell ref="O46:O51"/>
    <mergeCell ref="M10:M15"/>
    <mergeCell ref="N10:N15"/>
    <mergeCell ref="M16:M21"/>
    <mergeCell ref="N16:N21"/>
    <mergeCell ref="A46:A51"/>
    <mergeCell ref="B46:B51"/>
    <mergeCell ref="C46:C51"/>
    <mergeCell ref="D46:D51"/>
    <mergeCell ref="E46:E51"/>
    <mergeCell ref="F46:F51"/>
    <mergeCell ref="G46:G51"/>
    <mergeCell ref="H46:H51"/>
    <mergeCell ref="I46:I51"/>
    <mergeCell ref="A22:A27"/>
    <mergeCell ref="B22:B27"/>
    <mergeCell ref="C22:C27"/>
    <mergeCell ref="U10:U15"/>
    <mergeCell ref="I10:I15"/>
    <mergeCell ref="O8:O9"/>
    <mergeCell ref="P8:P9"/>
    <mergeCell ref="V8:V9"/>
    <mergeCell ref="R8:R9"/>
    <mergeCell ref="S8:S9"/>
    <mergeCell ref="K22:K27"/>
    <mergeCell ref="L22:L27"/>
    <mergeCell ref="M22:M27"/>
    <mergeCell ref="N22:N27"/>
    <mergeCell ref="O22:O27"/>
    <mergeCell ref="P22:P27"/>
    <mergeCell ref="Q22:Q27"/>
    <mergeCell ref="R22:R27"/>
    <mergeCell ref="S22:S27"/>
    <mergeCell ref="T22:T27"/>
    <mergeCell ref="U22:U27"/>
    <mergeCell ref="V22:V27"/>
    <mergeCell ref="F8:F9"/>
    <mergeCell ref="E8:E9"/>
    <mergeCell ref="R52:R57"/>
    <mergeCell ref="A52:A57"/>
    <mergeCell ref="C52:C57"/>
    <mergeCell ref="D52:D57"/>
    <mergeCell ref="E52:E57"/>
    <mergeCell ref="F52:F57"/>
    <mergeCell ref="I52:I57"/>
    <mergeCell ref="G52:G57"/>
    <mergeCell ref="G8:G9"/>
    <mergeCell ref="H10:H15"/>
    <mergeCell ref="O10:O15"/>
    <mergeCell ref="P10:P15"/>
    <mergeCell ref="A10:A15"/>
    <mergeCell ref="C10:C15"/>
    <mergeCell ref="D10:D15"/>
    <mergeCell ref="E10:E15"/>
    <mergeCell ref="F10:F15"/>
    <mergeCell ref="D22:D27"/>
    <mergeCell ref="E22:E27"/>
    <mergeCell ref="F22:F27"/>
    <mergeCell ref="G22:G27"/>
    <mergeCell ref="H22:H27"/>
    <mergeCell ref="I22:I27"/>
    <mergeCell ref="J22:J27"/>
    <mergeCell ref="AQ7:AS7"/>
    <mergeCell ref="AQ8:AQ9"/>
    <mergeCell ref="AR8:AR9"/>
    <mergeCell ref="AS8:AS9"/>
    <mergeCell ref="AQ10:AQ15"/>
    <mergeCell ref="AR10:AR15"/>
    <mergeCell ref="AS10:AS15"/>
    <mergeCell ref="J8:J9"/>
    <mergeCell ref="K8:K9"/>
    <mergeCell ref="L8:L9"/>
    <mergeCell ref="AL8:AL9"/>
    <mergeCell ref="AO8:AO9"/>
    <mergeCell ref="W8:W9"/>
    <mergeCell ref="AK8:AK9"/>
    <mergeCell ref="AJ8:AJ9"/>
    <mergeCell ref="AF8:AF9"/>
    <mergeCell ref="X8:X9"/>
    <mergeCell ref="AI8:AI9"/>
    <mergeCell ref="AG8:AG9"/>
    <mergeCell ref="AH8:AH9"/>
    <mergeCell ref="Y8:Y9"/>
    <mergeCell ref="Z8:AE8"/>
    <mergeCell ref="S10:S15"/>
    <mergeCell ref="T10:T15"/>
    <mergeCell ref="AR82:AR87"/>
    <mergeCell ref="AS82:AS87"/>
    <mergeCell ref="AQ58:AQ63"/>
    <mergeCell ref="AR58:AR63"/>
    <mergeCell ref="AS58:AS63"/>
    <mergeCell ref="AQ64:AQ69"/>
    <mergeCell ref="AR64:AR69"/>
    <mergeCell ref="AS64:AS69"/>
    <mergeCell ref="AQ74:AQ75"/>
    <mergeCell ref="AR74:AR75"/>
    <mergeCell ref="AS74:AS75"/>
    <mergeCell ref="AQ76:AQ79"/>
    <mergeCell ref="AR76:AR79"/>
    <mergeCell ref="AS76:AS79"/>
    <mergeCell ref="AS88:AS93"/>
    <mergeCell ref="AQ94:AQ99"/>
    <mergeCell ref="AR94:AR99"/>
    <mergeCell ref="AS94:AS99"/>
    <mergeCell ref="L10:L15"/>
    <mergeCell ref="J10:J15"/>
    <mergeCell ref="K10:K15"/>
    <mergeCell ref="J52:J57"/>
    <mergeCell ref="K52:K57"/>
    <mergeCell ref="L52:L57"/>
    <mergeCell ref="J58:J63"/>
    <mergeCell ref="K58:K63"/>
    <mergeCell ref="L58:L63"/>
    <mergeCell ref="J64:J69"/>
    <mergeCell ref="K64:K69"/>
    <mergeCell ref="L64:L69"/>
    <mergeCell ref="J70:J75"/>
    <mergeCell ref="K70:K75"/>
    <mergeCell ref="L70:L75"/>
    <mergeCell ref="J76:J81"/>
    <mergeCell ref="K76:K81"/>
    <mergeCell ref="L76:L81"/>
    <mergeCell ref="AQ52:AQ57"/>
    <mergeCell ref="AQ82:AQ87"/>
    <mergeCell ref="AT82:AT87"/>
    <mergeCell ref="I94:I99"/>
    <mergeCell ref="I88:I93"/>
    <mergeCell ref="I82:I87"/>
    <mergeCell ref="I76:I81"/>
    <mergeCell ref="I70:I75"/>
    <mergeCell ref="I8:I9"/>
    <mergeCell ref="AQ88:AQ93"/>
    <mergeCell ref="AR88:AR93"/>
    <mergeCell ref="Q8:Q9"/>
    <mergeCell ref="T8:T9"/>
    <mergeCell ref="U8:U9"/>
    <mergeCell ref="AM8:AM9"/>
    <mergeCell ref="AP8:AP9"/>
    <mergeCell ref="AN8:AN9"/>
    <mergeCell ref="R64:R69"/>
    <mergeCell ref="S64:S69"/>
    <mergeCell ref="T64:T69"/>
    <mergeCell ref="U64:U69"/>
    <mergeCell ref="V64:V69"/>
    <mergeCell ref="S52:S57"/>
    <mergeCell ref="T52:T57"/>
    <mergeCell ref="U52:U57"/>
    <mergeCell ref="V52:V57"/>
    <mergeCell ref="AQ22:AQ27"/>
    <mergeCell ref="AR22:AR27"/>
    <mergeCell ref="AS22:AS27"/>
    <mergeCell ref="AQ16:AQ17"/>
    <mergeCell ref="AR16:AR17"/>
    <mergeCell ref="AS16:AS17"/>
    <mergeCell ref="AQ28:AQ29"/>
    <mergeCell ref="AR28:AR29"/>
    <mergeCell ref="AS28:AS29"/>
    <mergeCell ref="AO76:AO79"/>
    <mergeCell ref="AP76:AP79"/>
    <mergeCell ref="AQ34:AQ36"/>
    <mergeCell ref="AR34:AR36"/>
    <mergeCell ref="AS34:AS36"/>
    <mergeCell ref="AQ70:AQ71"/>
    <mergeCell ref="AR70:AR71"/>
    <mergeCell ref="AS70:AS71"/>
    <mergeCell ref="AQ72:AQ73"/>
    <mergeCell ref="AR72:AR73"/>
    <mergeCell ref="AS72:AS73"/>
    <mergeCell ref="AR52:AR57"/>
    <mergeCell ref="AS52:AS57"/>
    <mergeCell ref="AR46:AR51"/>
    <mergeCell ref="AS46:AS51"/>
    <mergeCell ref="AQ40:AQ45"/>
    <mergeCell ref="AR40:AR45"/>
    <mergeCell ref="AS40:AS45"/>
    <mergeCell ref="AQ46:AQ51"/>
  </mergeCells>
  <conditionalFormatting sqref="T88 T94">
    <cfRule type="cellIs" dxfId="424" priority="741" operator="equal">
      <formula>"Catastrófico"</formula>
    </cfRule>
    <cfRule type="cellIs" dxfId="423" priority="742" operator="equal">
      <formula>"Mayor"</formula>
    </cfRule>
    <cfRule type="cellIs" dxfId="422" priority="743" operator="equal">
      <formula>"Moderado"</formula>
    </cfRule>
    <cfRule type="cellIs" dxfId="421" priority="744" operator="equal">
      <formula>"Menor"</formula>
    </cfRule>
    <cfRule type="cellIs" dxfId="420" priority="745" operator="equal">
      <formula>"Leve"</formula>
    </cfRule>
  </conditionalFormatting>
  <conditionalFormatting sqref="P88">
    <cfRule type="cellIs" dxfId="419" priority="480" operator="equal">
      <formula>"Muy Alta"</formula>
    </cfRule>
    <cfRule type="cellIs" dxfId="418" priority="481" operator="equal">
      <formula>"Alta"</formula>
    </cfRule>
    <cfRule type="cellIs" dxfId="417" priority="482" operator="equal">
      <formula>"Media"</formula>
    </cfRule>
    <cfRule type="cellIs" dxfId="416" priority="483" operator="equal">
      <formula>"Baja"</formula>
    </cfRule>
    <cfRule type="cellIs" dxfId="415" priority="484" operator="equal">
      <formula>"Muy Baja"</formula>
    </cfRule>
  </conditionalFormatting>
  <conditionalFormatting sqref="V88">
    <cfRule type="cellIs" dxfId="396" priority="471" operator="equal">
      <formula>"Extremo"</formula>
    </cfRule>
    <cfRule type="cellIs" dxfId="395" priority="472" operator="equal">
      <formula>"Alto"</formula>
    </cfRule>
    <cfRule type="cellIs" dxfId="394" priority="473" operator="equal">
      <formula>"Moderado"</formula>
    </cfRule>
    <cfRule type="cellIs" dxfId="393" priority="474" operator="equal">
      <formula>"Bajo"</formula>
    </cfRule>
  </conditionalFormatting>
  <conditionalFormatting sqref="AG88:AG93">
    <cfRule type="cellIs" dxfId="392" priority="466" operator="equal">
      <formula>"Muy Alta"</formula>
    </cfRule>
    <cfRule type="cellIs" dxfId="391" priority="467" operator="equal">
      <formula>"Alta"</formula>
    </cfRule>
    <cfRule type="cellIs" dxfId="390" priority="468" operator="equal">
      <formula>"Media"</formula>
    </cfRule>
    <cfRule type="cellIs" dxfId="389" priority="469" operator="equal">
      <formula>"Baja"</formula>
    </cfRule>
    <cfRule type="cellIs" dxfId="388" priority="470" operator="equal">
      <formula>"Muy Baja"</formula>
    </cfRule>
  </conditionalFormatting>
  <conditionalFormatting sqref="AI88:AI93">
    <cfRule type="cellIs" dxfId="387" priority="461" operator="equal">
      <formula>"Catastrófico"</formula>
    </cfRule>
    <cfRule type="cellIs" dxfId="386" priority="462" operator="equal">
      <formula>"Mayor"</formula>
    </cfRule>
    <cfRule type="cellIs" dxfId="385" priority="463" operator="equal">
      <formula>"Moderado"</formula>
    </cfRule>
    <cfRule type="cellIs" dxfId="384" priority="464" operator="equal">
      <formula>"Menor"</formula>
    </cfRule>
    <cfRule type="cellIs" dxfId="383" priority="465" operator="equal">
      <formula>"Leve"</formula>
    </cfRule>
  </conditionalFormatting>
  <conditionalFormatting sqref="AK88:AK93">
    <cfRule type="cellIs" dxfId="382" priority="457" operator="equal">
      <formula>"Extremo"</formula>
    </cfRule>
    <cfRule type="cellIs" dxfId="381" priority="458" operator="equal">
      <formula>"Alto"</formula>
    </cfRule>
    <cfRule type="cellIs" dxfId="380" priority="459" operator="equal">
      <formula>"Moderado"</formula>
    </cfRule>
    <cfRule type="cellIs" dxfId="379" priority="460" operator="equal">
      <formula>"Bajo"</formula>
    </cfRule>
  </conditionalFormatting>
  <conditionalFormatting sqref="P94">
    <cfRule type="cellIs" dxfId="378" priority="452" operator="equal">
      <formula>"Muy Alta"</formula>
    </cfRule>
    <cfRule type="cellIs" dxfId="377" priority="453" operator="equal">
      <formula>"Alta"</formula>
    </cfRule>
    <cfRule type="cellIs" dxfId="376" priority="454" operator="equal">
      <formula>"Media"</formula>
    </cfRule>
    <cfRule type="cellIs" dxfId="375" priority="455" operator="equal">
      <formula>"Baja"</formula>
    </cfRule>
    <cfRule type="cellIs" dxfId="374" priority="456" operator="equal">
      <formula>"Muy Baja"</formula>
    </cfRule>
  </conditionalFormatting>
  <conditionalFormatting sqref="V94">
    <cfRule type="cellIs" dxfId="373" priority="443" operator="equal">
      <formula>"Extremo"</formula>
    </cfRule>
    <cfRule type="cellIs" dxfId="372" priority="444" operator="equal">
      <formula>"Alto"</formula>
    </cfRule>
    <cfRule type="cellIs" dxfId="371" priority="445" operator="equal">
      <formula>"Moderado"</formula>
    </cfRule>
    <cfRule type="cellIs" dxfId="370" priority="446" operator="equal">
      <formula>"Bajo"</formula>
    </cfRule>
  </conditionalFormatting>
  <conditionalFormatting sqref="AG94:AG99">
    <cfRule type="cellIs" dxfId="369" priority="438" operator="equal">
      <formula>"Muy Alta"</formula>
    </cfRule>
    <cfRule type="cellIs" dxfId="368" priority="439" operator="equal">
      <formula>"Alta"</formula>
    </cfRule>
    <cfRule type="cellIs" dxfId="367" priority="440" operator="equal">
      <formula>"Media"</formula>
    </cfRule>
    <cfRule type="cellIs" dxfId="366" priority="441" operator="equal">
      <formula>"Baja"</formula>
    </cfRule>
    <cfRule type="cellIs" dxfId="365" priority="442" operator="equal">
      <formula>"Muy Baja"</formula>
    </cfRule>
  </conditionalFormatting>
  <conditionalFormatting sqref="AI94:AI99">
    <cfRule type="cellIs" dxfId="364" priority="433" operator="equal">
      <formula>"Catastrófico"</formula>
    </cfRule>
    <cfRule type="cellIs" dxfId="363" priority="434" operator="equal">
      <formula>"Mayor"</formula>
    </cfRule>
    <cfRule type="cellIs" dxfId="362" priority="435" operator="equal">
      <formula>"Moderado"</formula>
    </cfRule>
    <cfRule type="cellIs" dxfId="361" priority="436" operator="equal">
      <formula>"Menor"</formula>
    </cfRule>
    <cfRule type="cellIs" dxfId="360" priority="437" operator="equal">
      <formula>"Leve"</formula>
    </cfRule>
  </conditionalFormatting>
  <conditionalFormatting sqref="AK94:AK99">
    <cfRule type="cellIs" dxfId="359" priority="429" operator="equal">
      <formula>"Extremo"</formula>
    </cfRule>
    <cfRule type="cellIs" dxfId="358" priority="430" operator="equal">
      <formula>"Alto"</formula>
    </cfRule>
    <cfRule type="cellIs" dxfId="357" priority="431" operator="equal">
      <formula>"Moderado"</formula>
    </cfRule>
    <cfRule type="cellIs" dxfId="356" priority="432" operator="equal">
      <formula>"Bajo"</formula>
    </cfRule>
  </conditionalFormatting>
  <conditionalFormatting sqref="S88:S99">
    <cfRule type="containsText" dxfId="355" priority="428" operator="containsText" text="❌">
      <formula>NOT(ISERROR(SEARCH("❌",S88)))</formula>
    </cfRule>
  </conditionalFormatting>
  <conditionalFormatting sqref="AG33">
    <cfRule type="cellIs" dxfId="349" priority="155" operator="equal">
      <formula>"Muy Alta"</formula>
    </cfRule>
    <cfRule type="cellIs" dxfId="348" priority="156" operator="equal">
      <formula>"Alta"</formula>
    </cfRule>
    <cfRule type="cellIs" dxfId="347" priority="157" operator="equal">
      <formula>"Media"</formula>
    </cfRule>
    <cfRule type="cellIs" dxfId="346" priority="158" operator="equal">
      <formula>"Baja"</formula>
    </cfRule>
    <cfRule type="cellIs" dxfId="345" priority="159" operator="equal">
      <formula>"Muy Baja"</formula>
    </cfRule>
  </conditionalFormatting>
  <conditionalFormatting sqref="AI33">
    <cfRule type="cellIs" dxfId="344" priority="150" operator="equal">
      <formula>"Catastrófico"</formula>
    </cfRule>
    <cfRule type="cellIs" dxfId="343" priority="151" operator="equal">
      <formula>"Mayor"</formula>
    </cfRule>
    <cfRule type="cellIs" dxfId="342" priority="152" operator="equal">
      <formula>"Moderado"</formula>
    </cfRule>
    <cfRule type="cellIs" dxfId="341" priority="153" operator="equal">
      <formula>"Menor"</formula>
    </cfRule>
    <cfRule type="cellIs" dxfId="340" priority="154" operator="equal">
      <formula>"Leve"</formula>
    </cfRule>
  </conditionalFormatting>
  <conditionalFormatting sqref="AK33">
    <cfRule type="cellIs" dxfId="339" priority="146" operator="equal">
      <formula>"Extremo"</formula>
    </cfRule>
    <cfRule type="cellIs" dxfId="338" priority="147" operator="equal">
      <formula>"Alto"</formula>
    </cfRule>
    <cfRule type="cellIs" dxfId="337" priority="148" operator="equal">
      <formula>"Moderado"</formula>
    </cfRule>
    <cfRule type="cellIs" dxfId="336" priority="149" operator="equal">
      <formula>"Bajo"</formula>
    </cfRule>
  </conditionalFormatting>
  <conditionalFormatting sqref="P16">
    <cfRule type="cellIs" dxfId="335" priority="375" operator="equal">
      <formula>"Muy Alta"</formula>
    </cfRule>
    <cfRule type="cellIs" dxfId="334" priority="376" operator="equal">
      <formula>"Alta"</formula>
    </cfRule>
    <cfRule type="cellIs" dxfId="333" priority="377" operator="equal">
      <formula>"Media"</formula>
    </cfRule>
    <cfRule type="cellIs" dxfId="332" priority="378" operator="equal">
      <formula>"Baja"</formula>
    </cfRule>
    <cfRule type="cellIs" dxfId="331" priority="379" operator="equal">
      <formula>"Muy Baja"</formula>
    </cfRule>
  </conditionalFormatting>
  <conditionalFormatting sqref="T16">
    <cfRule type="cellIs" dxfId="330" priority="370" operator="equal">
      <formula>"Catastrófico"</formula>
    </cfRule>
    <cfRule type="cellIs" dxfId="329" priority="371" operator="equal">
      <formula>"Mayor"</formula>
    </cfRule>
    <cfRule type="cellIs" dxfId="328" priority="372" operator="equal">
      <formula>"Moderado"</formula>
    </cfRule>
    <cfRule type="cellIs" dxfId="327" priority="373" operator="equal">
      <formula>"Menor"</formula>
    </cfRule>
    <cfRule type="cellIs" dxfId="326" priority="374" operator="equal">
      <formula>"Leve"</formula>
    </cfRule>
  </conditionalFormatting>
  <conditionalFormatting sqref="V16">
    <cfRule type="cellIs" dxfId="325" priority="366" operator="equal">
      <formula>"Extremo"</formula>
    </cfRule>
    <cfRule type="cellIs" dxfId="324" priority="367" operator="equal">
      <formula>"Alto"</formula>
    </cfRule>
    <cfRule type="cellIs" dxfId="323" priority="368" operator="equal">
      <formula>"Moderado"</formula>
    </cfRule>
    <cfRule type="cellIs" dxfId="322" priority="369" operator="equal">
      <formula>"Bajo"</formula>
    </cfRule>
  </conditionalFormatting>
  <conditionalFormatting sqref="AG16:AG21">
    <cfRule type="cellIs" dxfId="321" priority="361" operator="equal">
      <formula>"Muy Alta"</formula>
    </cfRule>
    <cfRule type="cellIs" dxfId="320" priority="362" operator="equal">
      <formula>"Alta"</formula>
    </cfRule>
    <cfRule type="cellIs" dxfId="319" priority="363" operator="equal">
      <formula>"Media"</formula>
    </cfRule>
    <cfRule type="cellIs" dxfId="318" priority="364" operator="equal">
      <formula>"Baja"</formula>
    </cfRule>
    <cfRule type="cellIs" dxfId="317" priority="365" operator="equal">
      <formula>"Muy Baja"</formula>
    </cfRule>
  </conditionalFormatting>
  <conditionalFormatting sqref="AI16:AI21">
    <cfRule type="cellIs" dxfId="316" priority="356" operator="equal">
      <formula>"Catastrófico"</formula>
    </cfRule>
    <cfRule type="cellIs" dxfId="315" priority="357" operator="equal">
      <formula>"Mayor"</formula>
    </cfRule>
    <cfRule type="cellIs" dxfId="314" priority="358" operator="equal">
      <formula>"Moderado"</formula>
    </cfRule>
    <cfRule type="cellIs" dxfId="313" priority="359" operator="equal">
      <formula>"Menor"</formula>
    </cfRule>
    <cfRule type="cellIs" dxfId="312" priority="360" operator="equal">
      <formula>"Leve"</formula>
    </cfRule>
  </conditionalFormatting>
  <conditionalFormatting sqref="AK16:AK21">
    <cfRule type="cellIs" dxfId="311" priority="352" operator="equal">
      <formula>"Extremo"</formula>
    </cfRule>
    <cfRule type="cellIs" dxfId="310" priority="353" operator="equal">
      <formula>"Alto"</formula>
    </cfRule>
    <cfRule type="cellIs" dxfId="309" priority="354" operator="equal">
      <formula>"Moderado"</formula>
    </cfRule>
    <cfRule type="cellIs" dxfId="308" priority="355" operator="equal">
      <formula>"Bajo"</formula>
    </cfRule>
  </conditionalFormatting>
  <conditionalFormatting sqref="S16:S21">
    <cfRule type="containsText" dxfId="307" priority="351" operator="containsText" text="❌">
      <formula>NOT(ISERROR(SEARCH("❌",S16)))</formula>
    </cfRule>
  </conditionalFormatting>
  <conditionalFormatting sqref="T22">
    <cfRule type="cellIs" dxfId="306" priority="346" operator="equal">
      <formula>"Catastrófico"</formula>
    </cfRule>
    <cfRule type="cellIs" dxfId="305" priority="347" operator="equal">
      <formula>"Mayor"</formula>
    </cfRule>
    <cfRule type="cellIs" dxfId="304" priority="348" operator="equal">
      <formula>"Moderado"</formula>
    </cfRule>
    <cfRule type="cellIs" dxfId="303" priority="349" operator="equal">
      <formula>"Menor"</formula>
    </cfRule>
    <cfRule type="cellIs" dxfId="302" priority="350" operator="equal">
      <formula>"Leve"</formula>
    </cfRule>
  </conditionalFormatting>
  <conditionalFormatting sqref="P22">
    <cfRule type="cellIs" dxfId="301" priority="341" operator="equal">
      <formula>"Muy Alta"</formula>
    </cfRule>
    <cfRule type="cellIs" dxfId="300" priority="342" operator="equal">
      <formula>"Alta"</formula>
    </cfRule>
    <cfRule type="cellIs" dxfId="299" priority="343" operator="equal">
      <formula>"Media"</formula>
    </cfRule>
    <cfRule type="cellIs" dxfId="298" priority="344" operator="equal">
      <formula>"Baja"</formula>
    </cfRule>
    <cfRule type="cellIs" dxfId="297" priority="345" operator="equal">
      <formula>"Muy Baja"</formula>
    </cfRule>
  </conditionalFormatting>
  <conditionalFormatting sqref="V22">
    <cfRule type="cellIs" dxfId="296" priority="337" operator="equal">
      <formula>"Extremo"</formula>
    </cfRule>
    <cfRule type="cellIs" dxfId="295" priority="338" operator="equal">
      <formula>"Alto"</formula>
    </cfRule>
    <cfRule type="cellIs" dxfId="294" priority="339" operator="equal">
      <formula>"Moderado"</formula>
    </cfRule>
    <cfRule type="cellIs" dxfId="293" priority="340" operator="equal">
      <formula>"Bajo"</formula>
    </cfRule>
  </conditionalFormatting>
  <conditionalFormatting sqref="AG22:AG27">
    <cfRule type="cellIs" dxfId="292" priority="332" operator="equal">
      <formula>"Muy Alta"</formula>
    </cfRule>
    <cfRule type="cellIs" dxfId="291" priority="333" operator="equal">
      <formula>"Alta"</formula>
    </cfRule>
    <cfRule type="cellIs" dxfId="290" priority="334" operator="equal">
      <formula>"Media"</formula>
    </cfRule>
    <cfRule type="cellIs" dxfId="289" priority="335" operator="equal">
      <formula>"Baja"</formula>
    </cfRule>
    <cfRule type="cellIs" dxfId="288" priority="336" operator="equal">
      <formula>"Muy Baja"</formula>
    </cfRule>
  </conditionalFormatting>
  <conditionalFormatting sqref="AI22:AI27">
    <cfRule type="cellIs" dxfId="287" priority="327" operator="equal">
      <formula>"Catastrófico"</formula>
    </cfRule>
    <cfRule type="cellIs" dxfId="286" priority="328" operator="equal">
      <formula>"Mayor"</formula>
    </cfRule>
    <cfRule type="cellIs" dxfId="285" priority="329" operator="equal">
      <formula>"Moderado"</formula>
    </cfRule>
    <cfRule type="cellIs" dxfId="284" priority="330" operator="equal">
      <formula>"Menor"</formula>
    </cfRule>
    <cfRule type="cellIs" dxfId="283" priority="331" operator="equal">
      <formula>"Leve"</formula>
    </cfRule>
  </conditionalFormatting>
  <conditionalFormatting sqref="AK22:AK27">
    <cfRule type="cellIs" dxfId="282" priority="323" operator="equal">
      <formula>"Extremo"</formula>
    </cfRule>
    <cfRule type="cellIs" dxfId="281" priority="324" operator="equal">
      <formula>"Alto"</formula>
    </cfRule>
    <cfRule type="cellIs" dxfId="280" priority="325" operator="equal">
      <formula>"Moderado"</formula>
    </cfRule>
    <cfRule type="cellIs" dxfId="279" priority="326" operator="equal">
      <formula>"Bajo"</formula>
    </cfRule>
  </conditionalFormatting>
  <conditionalFormatting sqref="S22:S27">
    <cfRule type="containsText" dxfId="278" priority="322" operator="containsText" text="❌">
      <formula>NOT(ISERROR(SEARCH("❌",S22)))</formula>
    </cfRule>
  </conditionalFormatting>
  <conditionalFormatting sqref="P28 P34">
    <cfRule type="cellIs" dxfId="277" priority="317" operator="equal">
      <formula>"Muy Alta"</formula>
    </cfRule>
    <cfRule type="cellIs" dxfId="276" priority="318" operator="equal">
      <formula>"Alta"</formula>
    </cfRule>
    <cfRule type="cellIs" dxfId="275" priority="319" operator="equal">
      <formula>"Media"</formula>
    </cfRule>
    <cfRule type="cellIs" dxfId="274" priority="320" operator="equal">
      <formula>"Baja"</formula>
    </cfRule>
    <cfRule type="cellIs" dxfId="273" priority="321" operator="equal">
      <formula>"Muy Baja"</formula>
    </cfRule>
  </conditionalFormatting>
  <conditionalFormatting sqref="T28 T34 T40 T46 T52 T58 T64">
    <cfRule type="cellIs" dxfId="272" priority="312" operator="equal">
      <formula>"Catastrófico"</formula>
    </cfRule>
    <cfRule type="cellIs" dxfId="271" priority="313" operator="equal">
      <formula>"Mayor"</formula>
    </cfRule>
    <cfRule type="cellIs" dxfId="270" priority="314" operator="equal">
      <formula>"Moderado"</formula>
    </cfRule>
    <cfRule type="cellIs" dxfId="269" priority="315" operator="equal">
      <formula>"Menor"</formula>
    </cfRule>
    <cfRule type="cellIs" dxfId="268" priority="316" operator="equal">
      <formula>"Leve"</formula>
    </cfRule>
  </conditionalFormatting>
  <conditionalFormatting sqref="V28">
    <cfRule type="cellIs" dxfId="267" priority="308" operator="equal">
      <formula>"Extremo"</formula>
    </cfRule>
    <cfRule type="cellIs" dxfId="266" priority="309" operator="equal">
      <formula>"Alto"</formula>
    </cfRule>
    <cfRule type="cellIs" dxfId="265" priority="310" operator="equal">
      <formula>"Moderado"</formula>
    </cfRule>
    <cfRule type="cellIs" dxfId="264" priority="311" operator="equal">
      <formula>"Bajo"</formula>
    </cfRule>
  </conditionalFormatting>
  <conditionalFormatting sqref="AG28:AG32">
    <cfRule type="cellIs" dxfId="263" priority="303" operator="equal">
      <formula>"Muy Alta"</formula>
    </cfRule>
    <cfRule type="cellIs" dxfId="262" priority="304" operator="equal">
      <formula>"Alta"</formula>
    </cfRule>
    <cfRule type="cellIs" dxfId="261" priority="305" operator="equal">
      <formula>"Media"</formula>
    </cfRule>
    <cfRule type="cellIs" dxfId="260" priority="306" operator="equal">
      <formula>"Baja"</formula>
    </cfRule>
    <cfRule type="cellIs" dxfId="259" priority="307" operator="equal">
      <formula>"Muy Baja"</formula>
    </cfRule>
  </conditionalFormatting>
  <conditionalFormatting sqref="AI28:AI32">
    <cfRule type="cellIs" dxfId="258" priority="298" operator="equal">
      <formula>"Catastrófico"</formula>
    </cfRule>
    <cfRule type="cellIs" dxfId="257" priority="299" operator="equal">
      <formula>"Mayor"</formula>
    </cfRule>
    <cfRule type="cellIs" dxfId="256" priority="300" operator="equal">
      <formula>"Moderado"</formula>
    </cfRule>
    <cfRule type="cellIs" dxfId="255" priority="301" operator="equal">
      <formula>"Menor"</formula>
    </cfRule>
    <cfRule type="cellIs" dxfId="254" priority="302" operator="equal">
      <formula>"Leve"</formula>
    </cfRule>
  </conditionalFormatting>
  <conditionalFormatting sqref="AK28:AK32">
    <cfRule type="cellIs" dxfId="253" priority="294" operator="equal">
      <formula>"Extremo"</formula>
    </cfRule>
    <cfRule type="cellIs" dxfId="252" priority="295" operator="equal">
      <formula>"Alto"</formula>
    </cfRule>
    <cfRule type="cellIs" dxfId="251" priority="296" operator="equal">
      <formula>"Moderado"</formula>
    </cfRule>
    <cfRule type="cellIs" dxfId="250" priority="297" operator="equal">
      <formula>"Bajo"</formula>
    </cfRule>
  </conditionalFormatting>
  <conditionalFormatting sqref="V34">
    <cfRule type="cellIs" dxfId="249" priority="290" operator="equal">
      <formula>"Extremo"</formula>
    </cfRule>
    <cfRule type="cellIs" dxfId="248" priority="291" operator="equal">
      <formula>"Alto"</formula>
    </cfRule>
    <cfRule type="cellIs" dxfId="247" priority="292" operator="equal">
      <formula>"Moderado"</formula>
    </cfRule>
    <cfRule type="cellIs" dxfId="246" priority="293" operator="equal">
      <formula>"Bajo"</formula>
    </cfRule>
  </conditionalFormatting>
  <conditionalFormatting sqref="AG34:AG39">
    <cfRule type="cellIs" dxfId="245" priority="285" operator="equal">
      <formula>"Muy Alta"</formula>
    </cfRule>
    <cfRule type="cellIs" dxfId="244" priority="286" operator="equal">
      <formula>"Alta"</formula>
    </cfRule>
    <cfRule type="cellIs" dxfId="243" priority="287" operator="equal">
      <formula>"Media"</formula>
    </cfRule>
    <cfRule type="cellIs" dxfId="242" priority="288" operator="equal">
      <formula>"Baja"</formula>
    </cfRule>
    <cfRule type="cellIs" dxfId="241" priority="289" operator="equal">
      <formula>"Muy Baja"</formula>
    </cfRule>
  </conditionalFormatting>
  <conditionalFormatting sqref="AI34:AI39">
    <cfRule type="cellIs" dxfId="240" priority="280" operator="equal">
      <formula>"Catastrófico"</formula>
    </cfRule>
    <cfRule type="cellIs" dxfId="239" priority="281" operator="equal">
      <formula>"Mayor"</formula>
    </cfRule>
    <cfRule type="cellIs" dxfId="238" priority="282" operator="equal">
      <formula>"Moderado"</formula>
    </cfRule>
    <cfRule type="cellIs" dxfId="237" priority="283" operator="equal">
      <formula>"Menor"</formula>
    </cfRule>
    <cfRule type="cellIs" dxfId="236" priority="284" operator="equal">
      <formula>"Leve"</formula>
    </cfRule>
  </conditionalFormatting>
  <conditionalFormatting sqref="AK34:AK39">
    <cfRule type="cellIs" dxfId="235" priority="276" operator="equal">
      <formula>"Extremo"</formula>
    </cfRule>
    <cfRule type="cellIs" dxfId="234" priority="277" operator="equal">
      <formula>"Alto"</formula>
    </cfRule>
    <cfRule type="cellIs" dxfId="233" priority="278" operator="equal">
      <formula>"Moderado"</formula>
    </cfRule>
    <cfRule type="cellIs" dxfId="232" priority="279" operator="equal">
      <formula>"Bajo"</formula>
    </cfRule>
  </conditionalFormatting>
  <conditionalFormatting sqref="P40">
    <cfRule type="cellIs" dxfId="231" priority="271" operator="equal">
      <formula>"Muy Alta"</formula>
    </cfRule>
    <cfRule type="cellIs" dxfId="230" priority="272" operator="equal">
      <formula>"Alta"</formula>
    </cfRule>
    <cfRule type="cellIs" dxfId="229" priority="273" operator="equal">
      <formula>"Media"</formula>
    </cfRule>
    <cfRule type="cellIs" dxfId="228" priority="274" operator="equal">
      <formula>"Baja"</formula>
    </cfRule>
    <cfRule type="cellIs" dxfId="227" priority="275" operator="equal">
      <formula>"Muy Baja"</formula>
    </cfRule>
  </conditionalFormatting>
  <conditionalFormatting sqref="V40">
    <cfRule type="cellIs" dxfId="226" priority="267" operator="equal">
      <formula>"Extremo"</formula>
    </cfRule>
    <cfRule type="cellIs" dxfId="225" priority="268" operator="equal">
      <formula>"Alto"</formula>
    </cfRule>
    <cfRule type="cellIs" dxfId="224" priority="269" operator="equal">
      <formula>"Moderado"</formula>
    </cfRule>
    <cfRule type="cellIs" dxfId="223" priority="270" operator="equal">
      <formula>"Bajo"</formula>
    </cfRule>
  </conditionalFormatting>
  <conditionalFormatting sqref="AG40:AG45">
    <cfRule type="cellIs" dxfId="222" priority="262" operator="equal">
      <formula>"Muy Alta"</formula>
    </cfRule>
    <cfRule type="cellIs" dxfId="221" priority="263" operator="equal">
      <formula>"Alta"</formula>
    </cfRule>
    <cfRule type="cellIs" dxfId="220" priority="264" operator="equal">
      <formula>"Media"</formula>
    </cfRule>
    <cfRule type="cellIs" dxfId="219" priority="265" operator="equal">
      <formula>"Baja"</formula>
    </cfRule>
    <cfRule type="cellIs" dxfId="218" priority="266" operator="equal">
      <formula>"Muy Baja"</formula>
    </cfRule>
  </conditionalFormatting>
  <conditionalFormatting sqref="AI40:AI45">
    <cfRule type="cellIs" dxfId="217" priority="257" operator="equal">
      <formula>"Catastrófico"</formula>
    </cfRule>
    <cfRule type="cellIs" dxfId="216" priority="258" operator="equal">
      <formula>"Mayor"</formula>
    </cfRule>
    <cfRule type="cellIs" dxfId="215" priority="259" operator="equal">
      <formula>"Moderado"</formula>
    </cfRule>
    <cfRule type="cellIs" dxfId="214" priority="260" operator="equal">
      <formula>"Menor"</formula>
    </cfRule>
    <cfRule type="cellIs" dxfId="213" priority="261" operator="equal">
      <formula>"Leve"</formula>
    </cfRule>
  </conditionalFormatting>
  <conditionalFormatting sqref="AK40:AK45">
    <cfRule type="cellIs" dxfId="212" priority="253" operator="equal">
      <formula>"Extremo"</formula>
    </cfRule>
    <cfRule type="cellIs" dxfId="211" priority="254" operator="equal">
      <formula>"Alto"</formula>
    </cfRule>
    <cfRule type="cellIs" dxfId="210" priority="255" operator="equal">
      <formula>"Moderado"</formula>
    </cfRule>
    <cfRule type="cellIs" dxfId="209" priority="256" operator="equal">
      <formula>"Bajo"</formula>
    </cfRule>
  </conditionalFormatting>
  <conditionalFormatting sqref="P46">
    <cfRule type="cellIs" dxfId="208" priority="248" operator="equal">
      <formula>"Muy Alta"</formula>
    </cfRule>
    <cfRule type="cellIs" dxfId="207" priority="249" operator="equal">
      <formula>"Alta"</formula>
    </cfRule>
    <cfRule type="cellIs" dxfId="206" priority="250" operator="equal">
      <formula>"Media"</formula>
    </cfRule>
    <cfRule type="cellIs" dxfId="205" priority="251" operator="equal">
      <formula>"Baja"</formula>
    </cfRule>
    <cfRule type="cellIs" dxfId="204" priority="252" operator="equal">
      <formula>"Muy Baja"</formula>
    </cfRule>
  </conditionalFormatting>
  <conditionalFormatting sqref="V46">
    <cfRule type="cellIs" dxfId="203" priority="244" operator="equal">
      <formula>"Extremo"</formula>
    </cfRule>
    <cfRule type="cellIs" dxfId="202" priority="245" operator="equal">
      <formula>"Alto"</formula>
    </cfRule>
    <cfRule type="cellIs" dxfId="201" priority="246" operator="equal">
      <formula>"Moderado"</formula>
    </cfRule>
    <cfRule type="cellIs" dxfId="200" priority="247" operator="equal">
      <formula>"Bajo"</formula>
    </cfRule>
  </conditionalFormatting>
  <conditionalFormatting sqref="AG46:AG51">
    <cfRule type="cellIs" dxfId="199" priority="239" operator="equal">
      <formula>"Muy Alta"</formula>
    </cfRule>
    <cfRule type="cellIs" dxfId="198" priority="240" operator="equal">
      <formula>"Alta"</formula>
    </cfRule>
    <cfRule type="cellIs" dxfId="197" priority="241" operator="equal">
      <formula>"Media"</formula>
    </cfRule>
    <cfRule type="cellIs" dxfId="196" priority="242" operator="equal">
      <formula>"Baja"</formula>
    </cfRule>
    <cfRule type="cellIs" dxfId="195" priority="243" operator="equal">
      <formula>"Muy Baja"</formula>
    </cfRule>
  </conditionalFormatting>
  <conditionalFormatting sqref="AI46:AI51">
    <cfRule type="cellIs" dxfId="194" priority="234" operator="equal">
      <formula>"Catastrófico"</formula>
    </cfRule>
    <cfRule type="cellIs" dxfId="193" priority="235" operator="equal">
      <formula>"Mayor"</formula>
    </cfRule>
    <cfRule type="cellIs" dxfId="192" priority="236" operator="equal">
      <formula>"Moderado"</formula>
    </cfRule>
    <cfRule type="cellIs" dxfId="191" priority="237" operator="equal">
      <formula>"Menor"</formula>
    </cfRule>
    <cfRule type="cellIs" dxfId="190" priority="238" operator="equal">
      <formula>"Leve"</formula>
    </cfRule>
  </conditionalFormatting>
  <conditionalFormatting sqref="AK46:AK51">
    <cfRule type="cellIs" dxfId="189" priority="230" operator="equal">
      <formula>"Extremo"</formula>
    </cfRule>
    <cfRule type="cellIs" dxfId="188" priority="231" operator="equal">
      <formula>"Alto"</formula>
    </cfRule>
    <cfRule type="cellIs" dxfId="187" priority="232" operator="equal">
      <formula>"Moderado"</formula>
    </cfRule>
    <cfRule type="cellIs" dxfId="186" priority="233" operator="equal">
      <formula>"Bajo"</formula>
    </cfRule>
  </conditionalFormatting>
  <conditionalFormatting sqref="P52">
    <cfRule type="cellIs" dxfId="185" priority="225" operator="equal">
      <formula>"Muy Alta"</formula>
    </cfRule>
    <cfRule type="cellIs" dxfId="184" priority="226" operator="equal">
      <formula>"Alta"</formula>
    </cfRule>
    <cfRule type="cellIs" dxfId="183" priority="227" operator="equal">
      <formula>"Media"</formula>
    </cfRule>
    <cfRule type="cellIs" dxfId="182" priority="228" operator="equal">
      <formula>"Baja"</formula>
    </cfRule>
    <cfRule type="cellIs" dxfId="181" priority="229" operator="equal">
      <formula>"Muy Baja"</formula>
    </cfRule>
  </conditionalFormatting>
  <conditionalFormatting sqref="V52">
    <cfRule type="cellIs" dxfId="180" priority="221" operator="equal">
      <formula>"Extremo"</formula>
    </cfRule>
    <cfRule type="cellIs" dxfId="179" priority="222" operator="equal">
      <formula>"Alto"</formula>
    </cfRule>
    <cfRule type="cellIs" dxfId="178" priority="223" operator="equal">
      <formula>"Moderado"</formula>
    </cfRule>
    <cfRule type="cellIs" dxfId="177" priority="224" operator="equal">
      <formula>"Bajo"</formula>
    </cfRule>
  </conditionalFormatting>
  <conditionalFormatting sqref="AG52:AG57">
    <cfRule type="cellIs" dxfId="176" priority="216" operator="equal">
      <formula>"Muy Alta"</formula>
    </cfRule>
    <cfRule type="cellIs" dxfId="175" priority="217" operator="equal">
      <formula>"Alta"</formula>
    </cfRule>
    <cfRule type="cellIs" dxfId="174" priority="218" operator="equal">
      <formula>"Media"</formula>
    </cfRule>
    <cfRule type="cellIs" dxfId="173" priority="219" operator="equal">
      <formula>"Baja"</formula>
    </cfRule>
    <cfRule type="cellIs" dxfId="172" priority="220" operator="equal">
      <formula>"Muy Baja"</formula>
    </cfRule>
  </conditionalFormatting>
  <conditionalFormatting sqref="AI52:AI57">
    <cfRule type="cellIs" dxfId="171" priority="211" operator="equal">
      <formula>"Catastrófico"</formula>
    </cfRule>
    <cfRule type="cellIs" dxfId="170" priority="212" operator="equal">
      <formula>"Mayor"</formula>
    </cfRule>
    <cfRule type="cellIs" dxfId="169" priority="213" operator="equal">
      <formula>"Moderado"</formula>
    </cfRule>
    <cfRule type="cellIs" dxfId="168" priority="214" operator="equal">
      <formula>"Menor"</formula>
    </cfRule>
    <cfRule type="cellIs" dxfId="167" priority="215" operator="equal">
      <formula>"Leve"</formula>
    </cfRule>
  </conditionalFormatting>
  <conditionalFormatting sqref="AK52:AK57">
    <cfRule type="cellIs" dxfId="166" priority="207" operator="equal">
      <formula>"Extremo"</formula>
    </cfRule>
    <cfRule type="cellIs" dxfId="165" priority="208" operator="equal">
      <formula>"Alto"</formula>
    </cfRule>
    <cfRule type="cellIs" dxfId="164" priority="209" operator="equal">
      <formula>"Moderado"</formula>
    </cfRule>
    <cfRule type="cellIs" dxfId="163" priority="210" operator="equal">
      <formula>"Bajo"</formula>
    </cfRule>
  </conditionalFormatting>
  <conditionalFormatting sqref="P58">
    <cfRule type="cellIs" dxfId="162" priority="202" operator="equal">
      <formula>"Muy Alta"</formula>
    </cfRule>
    <cfRule type="cellIs" dxfId="161" priority="203" operator="equal">
      <formula>"Alta"</formula>
    </cfRule>
    <cfRule type="cellIs" dxfId="160" priority="204" operator="equal">
      <formula>"Media"</formula>
    </cfRule>
    <cfRule type="cellIs" dxfId="159" priority="205" operator="equal">
      <formula>"Baja"</formula>
    </cfRule>
    <cfRule type="cellIs" dxfId="158" priority="206" operator="equal">
      <formula>"Muy Baja"</formula>
    </cfRule>
  </conditionalFormatting>
  <conditionalFormatting sqref="V58">
    <cfRule type="cellIs" dxfId="157" priority="198" operator="equal">
      <formula>"Extremo"</formula>
    </cfRule>
    <cfRule type="cellIs" dxfId="156" priority="199" operator="equal">
      <formula>"Alto"</formula>
    </cfRule>
    <cfRule type="cellIs" dxfId="155" priority="200" operator="equal">
      <formula>"Moderado"</formula>
    </cfRule>
    <cfRule type="cellIs" dxfId="154" priority="201" operator="equal">
      <formula>"Bajo"</formula>
    </cfRule>
  </conditionalFormatting>
  <conditionalFormatting sqref="AG58:AG63">
    <cfRule type="cellIs" dxfId="153" priority="193" operator="equal">
      <formula>"Muy Alta"</formula>
    </cfRule>
    <cfRule type="cellIs" dxfId="152" priority="194" operator="equal">
      <formula>"Alta"</formula>
    </cfRule>
    <cfRule type="cellIs" dxfId="151" priority="195" operator="equal">
      <formula>"Media"</formula>
    </cfRule>
    <cfRule type="cellIs" dxfId="150" priority="196" operator="equal">
      <formula>"Baja"</formula>
    </cfRule>
    <cfRule type="cellIs" dxfId="149" priority="197" operator="equal">
      <formula>"Muy Baja"</formula>
    </cfRule>
  </conditionalFormatting>
  <conditionalFormatting sqref="AI58:AI63">
    <cfRule type="cellIs" dxfId="148" priority="188" operator="equal">
      <formula>"Catastrófico"</formula>
    </cfRule>
    <cfRule type="cellIs" dxfId="147" priority="189" operator="equal">
      <formula>"Mayor"</formula>
    </cfRule>
    <cfRule type="cellIs" dxfId="146" priority="190" operator="equal">
      <formula>"Moderado"</formula>
    </cfRule>
    <cfRule type="cellIs" dxfId="145" priority="191" operator="equal">
      <formula>"Menor"</formula>
    </cfRule>
    <cfRule type="cellIs" dxfId="144" priority="192" operator="equal">
      <formula>"Leve"</formula>
    </cfRule>
  </conditionalFormatting>
  <conditionalFormatting sqref="AK58:AK63">
    <cfRule type="cellIs" dxfId="143" priority="184" operator="equal">
      <formula>"Extremo"</formula>
    </cfRule>
    <cfRule type="cellIs" dxfId="142" priority="185" operator="equal">
      <formula>"Alto"</formula>
    </cfRule>
    <cfRule type="cellIs" dxfId="141" priority="186" operator="equal">
      <formula>"Moderado"</formula>
    </cfRule>
    <cfRule type="cellIs" dxfId="140" priority="187" operator="equal">
      <formula>"Bajo"</formula>
    </cfRule>
  </conditionalFormatting>
  <conditionalFormatting sqref="V64">
    <cfRule type="cellIs" dxfId="139" priority="180" operator="equal">
      <formula>"Extremo"</formula>
    </cfRule>
    <cfRule type="cellIs" dxfId="138" priority="181" operator="equal">
      <formula>"Alto"</formula>
    </cfRule>
    <cfRule type="cellIs" dxfId="137" priority="182" operator="equal">
      <formula>"Moderado"</formula>
    </cfRule>
    <cfRule type="cellIs" dxfId="136" priority="183" operator="equal">
      <formula>"Bajo"</formula>
    </cfRule>
  </conditionalFormatting>
  <conditionalFormatting sqref="AG64:AG69">
    <cfRule type="cellIs" dxfId="135" priority="175" operator="equal">
      <formula>"Muy Alta"</formula>
    </cfRule>
    <cfRule type="cellIs" dxfId="134" priority="176" operator="equal">
      <formula>"Alta"</formula>
    </cfRule>
    <cfRule type="cellIs" dxfId="133" priority="177" operator="equal">
      <formula>"Media"</formula>
    </cfRule>
    <cfRule type="cellIs" dxfId="132" priority="178" operator="equal">
      <formula>"Baja"</formula>
    </cfRule>
    <cfRule type="cellIs" dxfId="131" priority="179" operator="equal">
      <formula>"Muy Baja"</formula>
    </cfRule>
  </conditionalFormatting>
  <conditionalFormatting sqref="AI64:AI69">
    <cfRule type="cellIs" dxfId="130" priority="170" operator="equal">
      <formula>"Catastrófico"</formula>
    </cfRule>
    <cfRule type="cellIs" dxfId="129" priority="171" operator="equal">
      <formula>"Mayor"</formula>
    </cfRule>
    <cfRule type="cellIs" dxfId="128" priority="172" operator="equal">
      <formula>"Moderado"</formula>
    </cfRule>
    <cfRule type="cellIs" dxfId="127" priority="173" operator="equal">
      <formula>"Menor"</formula>
    </cfRule>
    <cfRule type="cellIs" dxfId="126" priority="174" operator="equal">
      <formula>"Leve"</formula>
    </cfRule>
  </conditionalFormatting>
  <conditionalFormatting sqref="AK64:AK69">
    <cfRule type="cellIs" dxfId="125" priority="166" operator="equal">
      <formula>"Extremo"</formula>
    </cfRule>
    <cfRule type="cellIs" dxfId="124" priority="167" operator="equal">
      <formula>"Alto"</formula>
    </cfRule>
    <cfRule type="cellIs" dxfId="123" priority="168" operator="equal">
      <formula>"Moderado"</formula>
    </cfRule>
    <cfRule type="cellIs" dxfId="122" priority="169" operator="equal">
      <formula>"Bajo"</formula>
    </cfRule>
  </conditionalFormatting>
  <conditionalFormatting sqref="S28:S69">
    <cfRule type="containsText" dxfId="121" priority="165" operator="containsText" text="❌">
      <formula>NOT(ISERROR(SEARCH("❌",S28)))</formula>
    </cfRule>
  </conditionalFormatting>
  <conditionalFormatting sqref="P64">
    <cfRule type="cellIs" dxfId="120" priority="160" operator="equal">
      <formula>"Muy Alta"</formula>
    </cfRule>
    <cfRule type="cellIs" dxfId="119" priority="161" operator="equal">
      <formula>"Alta"</formula>
    </cfRule>
    <cfRule type="cellIs" dxfId="118" priority="162" operator="equal">
      <formula>"Media"</formula>
    </cfRule>
    <cfRule type="cellIs" dxfId="117" priority="163" operator="equal">
      <formula>"Baja"</formula>
    </cfRule>
    <cfRule type="cellIs" dxfId="116" priority="164" operator="equal">
      <formula>"Muy Baja"</formula>
    </cfRule>
  </conditionalFormatting>
  <conditionalFormatting sqref="P70">
    <cfRule type="cellIs" dxfId="115" priority="141" operator="equal">
      <formula>"Muy Alta"</formula>
    </cfRule>
    <cfRule type="cellIs" dxfId="114" priority="142" operator="equal">
      <formula>"Alta"</formula>
    </cfRule>
    <cfRule type="cellIs" dxfId="113" priority="143" operator="equal">
      <formula>"Media"</formula>
    </cfRule>
    <cfRule type="cellIs" dxfId="112" priority="144" operator="equal">
      <formula>"Baja"</formula>
    </cfRule>
    <cfRule type="cellIs" dxfId="111" priority="145" operator="equal">
      <formula>"Muy Baja"</formula>
    </cfRule>
  </conditionalFormatting>
  <conditionalFormatting sqref="T70">
    <cfRule type="cellIs" dxfId="110" priority="136" operator="equal">
      <formula>"Catastrófico"</formula>
    </cfRule>
    <cfRule type="cellIs" dxfId="109" priority="137" operator="equal">
      <formula>"Mayor"</formula>
    </cfRule>
    <cfRule type="cellIs" dxfId="108" priority="138" operator="equal">
      <formula>"Moderado"</formula>
    </cfRule>
    <cfRule type="cellIs" dxfId="107" priority="139" operator="equal">
      <formula>"Menor"</formula>
    </cfRule>
    <cfRule type="cellIs" dxfId="106" priority="140" operator="equal">
      <formula>"Leve"</formula>
    </cfRule>
  </conditionalFormatting>
  <conditionalFormatting sqref="V70">
    <cfRule type="cellIs" dxfId="105" priority="132" operator="equal">
      <formula>"Extremo"</formula>
    </cfRule>
    <cfRule type="cellIs" dxfId="104" priority="133" operator="equal">
      <formula>"Alto"</formula>
    </cfRule>
    <cfRule type="cellIs" dxfId="103" priority="134" operator="equal">
      <formula>"Moderado"</formula>
    </cfRule>
    <cfRule type="cellIs" dxfId="102" priority="135" operator="equal">
      <formula>"Bajo"</formula>
    </cfRule>
  </conditionalFormatting>
  <conditionalFormatting sqref="AG70:AG75">
    <cfRule type="cellIs" dxfId="101" priority="127" operator="equal">
      <formula>"Muy Alta"</formula>
    </cfRule>
    <cfRule type="cellIs" dxfId="100" priority="128" operator="equal">
      <formula>"Alta"</formula>
    </cfRule>
    <cfRule type="cellIs" dxfId="99" priority="129" operator="equal">
      <formula>"Media"</formula>
    </cfRule>
    <cfRule type="cellIs" dxfId="98" priority="130" operator="equal">
      <formula>"Baja"</formula>
    </cfRule>
    <cfRule type="cellIs" dxfId="97" priority="131" operator="equal">
      <formula>"Muy Baja"</formula>
    </cfRule>
  </conditionalFormatting>
  <conditionalFormatting sqref="AI70:AI75">
    <cfRule type="cellIs" dxfId="96" priority="122" operator="equal">
      <formula>"Catastrófico"</formula>
    </cfRule>
    <cfRule type="cellIs" dxfId="95" priority="123" operator="equal">
      <formula>"Mayor"</formula>
    </cfRule>
    <cfRule type="cellIs" dxfId="94" priority="124" operator="equal">
      <formula>"Moderado"</formula>
    </cfRule>
    <cfRule type="cellIs" dxfId="93" priority="125" operator="equal">
      <formula>"Menor"</formula>
    </cfRule>
    <cfRule type="cellIs" dxfId="92" priority="126" operator="equal">
      <formula>"Leve"</formula>
    </cfRule>
  </conditionalFormatting>
  <conditionalFormatting sqref="AK70:AK75">
    <cfRule type="cellIs" dxfId="91" priority="118" operator="equal">
      <formula>"Extremo"</formula>
    </cfRule>
    <cfRule type="cellIs" dxfId="90" priority="119" operator="equal">
      <formula>"Alto"</formula>
    </cfRule>
    <cfRule type="cellIs" dxfId="89" priority="120" operator="equal">
      <formula>"Moderado"</formula>
    </cfRule>
    <cfRule type="cellIs" dxfId="88" priority="121" operator="equal">
      <formula>"Bajo"</formula>
    </cfRule>
  </conditionalFormatting>
  <conditionalFormatting sqref="S70:S75">
    <cfRule type="containsText" dxfId="87" priority="117" operator="containsText" text="❌">
      <formula>NOT(ISERROR(SEARCH("❌",S70)))</formula>
    </cfRule>
  </conditionalFormatting>
  <conditionalFormatting sqref="T76">
    <cfRule type="cellIs" dxfId="86" priority="112" operator="equal">
      <formula>"Catastrófico"</formula>
    </cfRule>
    <cfRule type="cellIs" dxfId="85" priority="113" operator="equal">
      <formula>"Mayor"</formula>
    </cfRule>
    <cfRule type="cellIs" dxfId="84" priority="114" operator="equal">
      <formula>"Moderado"</formula>
    </cfRule>
    <cfRule type="cellIs" dxfId="83" priority="115" operator="equal">
      <formula>"Menor"</formula>
    </cfRule>
    <cfRule type="cellIs" dxfId="82" priority="116" operator="equal">
      <formula>"Leve"</formula>
    </cfRule>
  </conditionalFormatting>
  <conditionalFormatting sqref="P76">
    <cfRule type="cellIs" dxfId="81" priority="107" operator="equal">
      <formula>"Muy Alta"</formula>
    </cfRule>
    <cfRule type="cellIs" dxfId="80" priority="108" operator="equal">
      <formula>"Alta"</formula>
    </cfRule>
    <cfRule type="cellIs" dxfId="79" priority="109" operator="equal">
      <formula>"Media"</formula>
    </cfRule>
    <cfRule type="cellIs" dxfId="78" priority="110" operator="equal">
      <formula>"Baja"</formula>
    </cfRule>
    <cfRule type="cellIs" dxfId="77" priority="111" operator="equal">
      <formula>"Muy Baja"</formula>
    </cfRule>
  </conditionalFormatting>
  <conditionalFormatting sqref="V76">
    <cfRule type="cellIs" dxfId="76" priority="103" operator="equal">
      <formula>"Extremo"</formula>
    </cfRule>
    <cfRule type="cellIs" dxfId="75" priority="104" operator="equal">
      <formula>"Alto"</formula>
    </cfRule>
    <cfRule type="cellIs" dxfId="74" priority="105" operator="equal">
      <formula>"Moderado"</formula>
    </cfRule>
    <cfRule type="cellIs" dxfId="73" priority="106" operator="equal">
      <formula>"Bajo"</formula>
    </cfRule>
  </conditionalFormatting>
  <conditionalFormatting sqref="AG80:AG81">
    <cfRule type="cellIs" dxfId="72" priority="98" operator="equal">
      <formula>"Muy Alta"</formula>
    </cfRule>
    <cfRule type="cellIs" dxfId="71" priority="99" operator="equal">
      <formula>"Alta"</formula>
    </cfRule>
    <cfRule type="cellIs" dxfId="70" priority="100" operator="equal">
      <formula>"Media"</formula>
    </cfRule>
    <cfRule type="cellIs" dxfId="69" priority="101" operator="equal">
      <formula>"Baja"</formula>
    </cfRule>
    <cfRule type="cellIs" dxfId="68" priority="102" operator="equal">
      <formula>"Muy Baja"</formula>
    </cfRule>
  </conditionalFormatting>
  <conditionalFormatting sqref="AI80:AI81">
    <cfRule type="cellIs" dxfId="67" priority="93" operator="equal">
      <formula>"Catastrófico"</formula>
    </cfRule>
    <cfRule type="cellIs" dxfId="66" priority="94" operator="equal">
      <formula>"Mayor"</formula>
    </cfRule>
    <cfRule type="cellIs" dxfId="65" priority="95" operator="equal">
      <formula>"Moderado"</formula>
    </cfRule>
    <cfRule type="cellIs" dxfId="64" priority="96" operator="equal">
      <formula>"Menor"</formula>
    </cfRule>
    <cfRule type="cellIs" dxfId="63" priority="97" operator="equal">
      <formula>"Leve"</formula>
    </cfRule>
  </conditionalFormatting>
  <conditionalFormatting sqref="AK80:AK81">
    <cfRule type="cellIs" dxfId="62" priority="89" operator="equal">
      <formula>"Extremo"</formula>
    </cfRule>
    <cfRule type="cellIs" dxfId="61" priority="90" operator="equal">
      <formula>"Alto"</formula>
    </cfRule>
    <cfRule type="cellIs" dxfId="60" priority="91" operator="equal">
      <formula>"Moderado"</formula>
    </cfRule>
    <cfRule type="cellIs" dxfId="59" priority="92" operator="equal">
      <formula>"Bajo"</formula>
    </cfRule>
  </conditionalFormatting>
  <conditionalFormatting sqref="S76:S81">
    <cfRule type="containsText" dxfId="58" priority="88" operator="containsText" text="❌">
      <formula>NOT(ISERROR(SEARCH("❌",S76)))</formula>
    </cfRule>
  </conditionalFormatting>
  <conditionalFormatting sqref="T10">
    <cfRule type="cellIs" dxfId="57" priority="54" operator="equal">
      <formula>"Catastrófico"</formula>
    </cfRule>
    <cfRule type="cellIs" dxfId="56" priority="55" operator="equal">
      <formula>"Mayor"</formula>
    </cfRule>
    <cfRule type="cellIs" dxfId="55" priority="56" operator="equal">
      <formula>"Moderado"</formula>
    </cfRule>
    <cfRule type="cellIs" dxfId="54" priority="57" operator="equal">
      <formula>"Menor"</formula>
    </cfRule>
    <cfRule type="cellIs" dxfId="53" priority="58" operator="equal">
      <formula>"Leve"</formula>
    </cfRule>
  </conditionalFormatting>
  <conditionalFormatting sqref="P10">
    <cfRule type="cellIs" dxfId="52" priority="49" operator="equal">
      <formula>"Muy Alta"</formula>
    </cfRule>
    <cfRule type="cellIs" dxfId="51" priority="50" operator="equal">
      <formula>"Alta"</formula>
    </cfRule>
    <cfRule type="cellIs" dxfId="50" priority="51" operator="equal">
      <formula>"Media"</formula>
    </cfRule>
    <cfRule type="cellIs" dxfId="49" priority="52" operator="equal">
      <formula>"Baja"</formula>
    </cfRule>
    <cfRule type="cellIs" dxfId="48" priority="53" operator="equal">
      <formula>"Muy Baja"</formula>
    </cfRule>
  </conditionalFormatting>
  <conditionalFormatting sqref="V10">
    <cfRule type="cellIs" dxfId="47" priority="45" operator="equal">
      <formula>"Extremo"</formula>
    </cfRule>
    <cfRule type="cellIs" dxfId="46" priority="46" operator="equal">
      <formula>"Alto"</formula>
    </cfRule>
    <cfRule type="cellIs" dxfId="45" priority="47" operator="equal">
      <formula>"Moderado"</formula>
    </cfRule>
    <cfRule type="cellIs" dxfId="44" priority="48" operator="equal">
      <formula>"Bajo"</formula>
    </cfRule>
  </conditionalFormatting>
  <conditionalFormatting sqref="AG10:AG15">
    <cfRule type="cellIs" dxfId="43" priority="40" operator="equal">
      <formula>"Muy Alta"</formula>
    </cfRule>
    <cfRule type="cellIs" dxfId="42" priority="41" operator="equal">
      <formula>"Alta"</formula>
    </cfRule>
    <cfRule type="cellIs" dxfId="41" priority="42" operator="equal">
      <formula>"Media"</formula>
    </cfRule>
    <cfRule type="cellIs" dxfId="40" priority="43" operator="equal">
      <formula>"Baja"</formula>
    </cfRule>
    <cfRule type="cellIs" dxfId="39" priority="44" operator="equal">
      <formula>"Muy Baja"</formula>
    </cfRule>
  </conditionalFormatting>
  <conditionalFormatting sqref="AI10:AI15">
    <cfRule type="cellIs" dxfId="38" priority="35" operator="equal">
      <formula>"Catastrófico"</formula>
    </cfRule>
    <cfRule type="cellIs" dxfId="37" priority="36" operator="equal">
      <formula>"Mayor"</formula>
    </cfRule>
    <cfRule type="cellIs" dxfId="36" priority="37" operator="equal">
      <formula>"Moderado"</formula>
    </cfRule>
    <cfRule type="cellIs" dxfId="35" priority="38" operator="equal">
      <formula>"Menor"</formula>
    </cfRule>
    <cfRule type="cellIs" dxfId="34" priority="39" operator="equal">
      <formula>"Leve"</formula>
    </cfRule>
  </conditionalFormatting>
  <conditionalFormatting sqref="AK10:AK15">
    <cfRule type="cellIs" dxfId="33" priority="31" operator="equal">
      <formula>"Extremo"</formula>
    </cfRule>
    <cfRule type="cellIs" dxfId="32" priority="32" operator="equal">
      <formula>"Alto"</formula>
    </cfRule>
    <cfRule type="cellIs" dxfId="31" priority="33" operator="equal">
      <formula>"Moderado"</formula>
    </cfRule>
    <cfRule type="cellIs" dxfId="30" priority="34" operator="equal">
      <formula>"Bajo"</formula>
    </cfRule>
  </conditionalFormatting>
  <conditionalFormatting sqref="S10:S15">
    <cfRule type="containsText" dxfId="29" priority="30" operator="containsText" text="❌">
      <formula>NOT(ISERROR(SEARCH("❌",S10)))</formula>
    </cfRule>
  </conditionalFormatting>
  <conditionalFormatting sqref="T82">
    <cfRule type="cellIs" dxfId="28" priority="25" operator="equal">
      <formula>"Catastrófico"</formula>
    </cfRule>
    <cfRule type="cellIs" dxfId="27" priority="26" operator="equal">
      <formula>"Mayor"</formula>
    </cfRule>
    <cfRule type="cellIs" dxfId="26" priority="27" operator="equal">
      <formula>"Moderado"</formula>
    </cfRule>
    <cfRule type="cellIs" dxfId="25" priority="28" operator="equal">
      <formula>"Menor"</formula>
    </cfRule>
    <cfRule type="cellIs" dxfId="24" priority="29" operator="equal">
      <formula>"Leve"</formula>
    </cfRule>
  </conditionalFormatting>
  <conditionalFormatting sqref="P82">
    <cfRule type="cellIs" dxfId="23" priority="20" operator="equal">
      <formula>"Muy Alta"</formula>
    </cfRule>
    <cfRule type="cellIs" dxfId="22" priority="21" operator="equal">
      <formula>"Alta"</formula>
    </cfRule>
    <cfRule type="cellIs" dxfId="21" priority="22" operator="equal">
      <formula>"Media"</formula>
    </cfRule>
    <cfRule type="cellIs" dxfId="20" priority="23" operator="equal">
      <formula>"Baja"</formula>
    </cfRule>
    <cfRule type="cellIs" dxfId="19" priority="24" operator="equal">
      <formula>"Muy Baja"</formula>
    </cfRule>
  </conditionalFormatting>
  <conditionalFormatting sqref="V82">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AG82:AG87">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AI82:AI87">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AK82:AK87">
    <cfRule type="cellIs" dxfId="4" priority="2" operator="equal">
      <formula>"Extremo"</formula>
    </cfRule>
    <cfRule type="cellIs" dxfId="3" priority="3" operator="equal">
      <formula>"Alto"</formula>
    </cfRule>
    <cfRule type="cellIs" dxfId="2" priority="4" operator="equal">
      <formula>"Moderado"</formula>
    </cfRule>
    <cfRule type="cellIs" dxfId="1" priority="5" operator="equal">
      <formula>"Bajo"</formula>
    </cfRule>
  </conditionalFormatting>
  <conditionalFormatting sqref="S82:S87">
    <cfRule type="containsText" dxfId="0" priority="1" operator="containsText" text="❌">
      <formula>NOT(ISERROR(SEARCH("❌",S82)))</formula>
    </cfRule>
  </conditionalFormatting>
  <dataValidations count="1">
    <dataValidation allowBlank="1" showInputMessage="1" showErrorMessage="1" error="Recuerde que las acciones se generan bajo la medida de mitigar el riesgo" sqref="AR40:AS45" xr:uid="{00000000-0002-0000-0300-000000000000}"/>
  </dataValidations>
  <pageMargins left="0.70866141732283472" right="0.70866141732283472" top="0.74803149606299213" bottom="0.74803149606299213" header="0.31496062992125984" footer="0.31496062992125984"/>
  <pageSetup scale="27" orientation="landscape" r:id="rId1"/>
  <headerFooter>
    <oddFooter>&amp;LAvenida Calle 26 No. 57-83 Torre 8, Piso 8 CEMSA - C.P. 111321
PBX:(+57) 601-3779555 - Información: Línea 195
Sede Operativa - Atención al Ciudadano: Calle 22D No. 120-40
www.umv.gov.co&amp;CDESI-FM-018
Página &amp;P de &amp;N</oddFooter>
  </headerFooter>
  <rowBreaks count="2" manualBreakCount="2">
    <brk id="57" max="47" man="1"/>
    <brk id="63" max="37" man="1"/>
  </rowBreaks>
  <colBreaks count="1" manualBreakCount="1">
    <brk id="14" max="29" man="1"/>
  </colBreaks>
  <drawing r:id="rId2"/>
  <extLst>
    <ext xmlns:x14="http://schemas.microsoft.com/office/spreadsheetml/2009/9/main" uri="{CCE6A557-97BC-4b89-ADB6-D9C93CAAB3DF}">
      <x14:dataValidations xmlns:xm="http://schemas.microsoft.com/office/excel/2006/main" count="48">
        <x14:dataValidation type="list" allowBlank="1" showInputMessage="1" showErrorMessage="1" xr:uid="{00000000-0002-0000-0300-000001000000}">
          <x14:formula1>
            <xm:f>'Tabla Valoración controles'!$D$4:$D$6</xm:f>
          </x14:formula1>
          <xm:sqref>Z96:Z99 Z90:Z93</xm:sqref>
        </x14:dataValidation>
        <x14:dataValidation type="list" allowBlank="1" showInputMessage="1" showErrorMessage="1" xr:uid="{00000000-0002-0000-0300-000002000000}">
          <x14:formula1>
            <xm:f>'Tabla Valoración controles'!$D$7:$D$8</xm:f>
          </x14:formula1>
          <xm:sqref>AA96:AA99 AA90:AA93</xm:sqref>
        </x14:dataValidation>
        <x14:dataValidation type="list" allowBlank="1" showInputMessage="1" showErrorMessage="1" xr:uid="{00000000-0002-0000-0300-000003000000}">
          <x14:formula1>
            <xm:f>'Tabla Valoración controles'!$D$9:$D$10</xm:f>
          </x14:formula1>
          <xm:sqref>AC96:AC99 AC90:AC93</xm:sqref>
        </x14:dataValidation>
        <x14:dataValidation type="list" allowBlank="1" showInputMessage="1" showErrorMessage="1" xr:uid="{00000000-0002-0000-0300-000004000000}">
          <x14:formula1>
            <xm:f>'Tabla Valoración controles'!$D$11:$D$12</xm:f>
          </x14:formula1>
          <xm:sqref>AD96:AD99 AD90:AD93</xm:sqref>
        </x14:dataValidation>
        <x14:dataValidation type="list" allowBlank="1" showInputMessage="1" showErrorMessage="1" xr:uid="{00000000-0002-0000-0300-000005000000}">
          <x14:formula1>
            <xm:f>'Tabla Valoración controles'!$D$13:$D$14</xm:f>
          </x14:formula1>
          <xm:sqref>AE96:AE99 AE90:AE93</xm:sqref>
        </x14:dataValidation>
        <x14:dataValidation type="list" allowBlank="1" showInputMessage="1" showErrorMessage="1" xr:uid="{00000000-0002-0000-0300-000006000000}">
          <x14:formula1>
            <xm:f>'Opciones Tratamiento'!$E$2:$E$4</xm:f>
          </x14:formula1>
          <xm:sqref>C88:C99</xm:sqref>
        </x14:dataValidation>
        <x14:dataValidation type="list" allowBlank="1" showInputMessage="1" showErrorMessage="1" xr:uid="{00000000-0002-0000-0300-000007000000}">
          <x14:formula1>
            <xm:f>'Opciones Tratamiento'!$B$2:$B$5</xm:f>
          </x14:formula1>
          <xm:sqref>AL96:AL99 AL90:AL93</xm:sqref>
        </x14:dataValidation>
        <x14:dataValidation type="list" allowBlank="1" showInputMessage="1" showErrorMessage="1" xr:uid="{00000000-0002-0000-0300-000008000000}">
          <x14:formula1>
            <xm:f>'Tabla Impacto'!$F$211:$F$222</xm:f>
          </x14:formula1>
          <xm:sqref>R88:R99</xm:sqref>
        </x14:dataValidation>
        <x14:dataValidation type="custom" allowBlank="1" showInputMessage="1" showErrorMessage="1" error="Recuerde que las acciones se generan bajo la medida de mitigar el riesgo" xr:uid="{00000000-0002-0000-0300-000009000000}">
          <x14:formula1>
            <xm:f>IF(OR(AL84='Opciones Tratamiento'!$B$2,AL84='Opciones Tratamiento'!$B$3,AL84='Opciones Tratamiento'!$B$4),ISBLANK(AL84),ISTEXT(AL84))</xm:f>
          </x14:formula1>
          <xm:sqref>AM96:AM99 AM84:AM87 AM90:AM93</xm:sqref>
        </x14:dataValidation>
        <x14:dataValidation type="custom" allowBlank="1" showInputMessage="1" showErrorMessage="1" error="Recuerde que las acciones se generan bajo la medida de mitigar el riesgo" xr:uid="{00000000-0002-0000-0300-00000A000000}">
          <x14:formula1>
            <xm:f>IF(OR(AL84='Opciones Tratamiento'!$B$2,AL84='Opciones Tratamiento'!$B$3,AL84='Opciones Tratamiento'!$B$4),ISBLANK(AL84),ISTEXT(AL84))</xm:f>
          </x14:formula1>
          <xm:sqref>AN96:AO99 AN84:AO87 AN90:AO93</xm:sqref>
        </x14:dataValidation>
        <x14:dataValidation type="custom" allowBlank="1" showInputMessage="1" showErrorMessage="1" error="Recuerde que las acciones se generan bajo la medida de mitigar el riesgo" xr:uid="{00000000-0002-0000-0300-00000B000000}">
          <x14:formula1>
            <xm:f>IF(OR(AL84='Opciones Tratamiento'!$B$2,AL84='Opciones Tratamiento'!$B$3,AL84='Opciones Tratamiento'!$B$4),ISBLANK(AL84),ISTEXT(AL84))</xm:f>
          </x14:formula1>
          <xm:sqref>AP96:AP99 AP84:AP87 AP90:AP93</xm:sqref>
        </x14:dataValidation>
        <x14:dataValidation type="list" allowBlank="1" showInputMessage="1" showErrorMessage="1" xr:uid="{00000000-0002-0000-0300-00000C000000}">
          <x14:formula1>
            <xm:f>'Opciones Tratamiento'!$B$13:$B$23</xm:f>
          </x14:formula1>
          <xm:sqref>H94:H99</xm:sqref>
        </x14:dataValidation>
        <x14:dataValidation type="list" allowBlank="1" showInputMessage="1" showErrorMessage="1" xr:uid="{00000000-0002-0000-0300-00000F000000}">
          <x14:formula1>
            <xm:f>Amenazas!$C$2:$C$10</xm:f>
          </x14:formula1>
          <xm:sqref>I94:I99</xm:sqref>
        </x14:dataValidation>
        <x14:dataValidation type="list" allowBlank="1" showInputMessage="1" showErrorMessage="1" xr:uid="{00000000-0002-0000-0300-000013000000}">
          <x14:formula1>
            <xm:f>listas!$E$4:$E$6</xm:f>
          </x14:formula1>
          <xm:sqref>G94 G88</xm:sqref>
        </x14:dataValidation>
        <x14:dataValidation type="list" allowBlank="1" showInputMessage="1" showErrorMessage="1" xr:uid="{00000000-0002-0000-0300-000014000000}">
          <x14:formula1>
            <xm:f>'E:\UMV\Riesgos 2022\[3 EGTI MR 2022 V2.xlsx]Tipo de riesgos'!#REF!</xm:f>
          </x14:formula1>
          <xm:sqref>G16:G27</xm:sqref>
        </x14:dataValidation>
        <x14:dataValidation type="list" allowBlank="1" showInputMessage="1" showErrorMessage="1" xr:uid="{00000000-0002-0000-0300-000015000000}">
          <x14:formula1>
            <xm:f>'E:\UMV\Riesgos 2022\[3 EGTI MR 2022 V2.xlsx]Opciones Tratamiento'!#REF!</xm:f>
          </x14:formula1>
          <xm:sqref>H16:H27 AL16:AL27 K16 K22 C16:C27</xm:sqref>
        </x14:dataValidation>
        <x14:dataValidation type="list" allowBlank="1" showInputMessage="1" showErrorMessage="1" xr:uid="{00000000-0002-0000-0300-000017000000}">
          <x14:formula1>
            <xm:f>'E:\UMV\Riesgos 2022\[3 EGTI MR 2022 V2.xlsx]Amenazas'!#REF!</xm:f>
          </x14:formula1>
          <xm:sqref>I16:I27</xm:sqref>
        </x14:dataValidation>
        <x14:dataValidation type="custom" allowBlank="1" showInputMessage="1" showErrorMessage="1" error="Recuerde que las acciones se generan bajo la medida de mitigar el riesgo" xr:uid="{00000000-0002-0000-0300-000019000000}">
          <x14:formula1>
            <xm:f>IF(OR(AL16='E:\UMV\Riesgos 2022\[3 EGTI MR 2022 V2.xlsx]Opciones Tratamiento'!#REF!,AL16='E:\UMV\Riesgos 2022\[3 EGTI MR 2022 V2.xlsx]Opciones Tratamiento'!#REF!,AL16='E:\UMV\Riesgos 2022\[3 EGTI MR 2022 V2.xlsx]Opciones Tratamiento'!#REF!),ISBLANK(AL16),ISTEXT(AL16))</xm:f>
          </x14:formula1>
          <xm:sqref>AP16:AP27</xm:sqref>
        </x14:dataValidation>
        <x14:dataValidation type="custom" allowBlank="1" showInputMessage="1" showErrorMessage="1" error="Recuerde que las acciones se generan bajo la medida de mitigar el riesgo" xr:uid="{00000000-0002-0000-0300-00001A000000}">
          <x14:formula1>
            <xm:f>IF(OR(AL16='E:\UMV\Riesgos 2022\[3 EGTI MR 2022 V2.xlsx]Opciones Tratamiento'!#REF!,AL16='E:\UMV\Riesgos 2022\[3 EGTI MR 2022 V2.xlsx]Opciones Tratamiento'!#REF!,AL16='E:\UMV\Riesgos 2022\[3 EGTI MR 2022 V2.xlsx]Opciones Tratamiento'!#REF!),ISBLANK(AL16),ISTEXT(AL16))</xm:f>
          </x14:formula1>
          <xm:sqref>AN16:AO27</xm:sqref>
        </x14:dataValidation>
        <x14:dataValidation type="custom" allowBlank="1" showInputMessage="1" showErrorMessage="1" error="Recuerde que las acciones se generan bajo la medida de mitigar el riesgo" xr:uid="{00000000-0002-0000-0300-00001B000000}">
          <x14:formula1>
            <xm:f>IF(OR(AL16='E:\UMV\Riesgos 2022\[3 EGTI MR 2022 V2.xlsx]Opciones Tratamiento'!#REF!,AL16='E:\UMV\Riesgos 2022\[3 EGTI MR 2022 V2.xlsx]Opciones Tratamiento'!#REF!,AL16='E:\UMV\Riesgos 2022\[3 EGTI MR 2022 V2.xlsx]Opciones Tratamiento'!#REF!),ISBLANK(AL16),ISTEXT(AL16))</xm:f>
          </x14:formula1>
          <xm:sqref>AM16:AM27</xm:sqref>
        </x14:dataValidation>
        <x14:dataValidation type="list" allowBlank="1" showInputMessage="1" showErrorMessage="1" xr:uid="{00000000-0002-0000-0300-00001C000000}">
          <x14:formula1>
            <xm:f>'E:\UMV\Riesgos 2022\[3 EGTI MR 2022 V2.xlsx]Tabla Impacto'!#REF!</xm:f>
          </x14:formula1>
          <xm:sqref>R16:R27</xm:sqref>
        </x14:dataValidation>
        <x14:dataValidation type="list" allowBlank="1" showInputMessage="1" showErrorMessage="1" xr:uid="{00000000-0002-0000-0300-00001E000000}">
          <x14:formula1>
            <xm:f>'E:\UMV\Riesgos 2022\[3 EGTI MR 2022 V2.xlsx]Tabla Valoración controles'!#REF!</xm:f>
          </x14:formula1>
          <xm:sqref>Z16:AA27 AC16:AE27</xm:sqref>
        </x14:dataValidation>
        <x14:dataValidation type="list" allowBlank="1" showInputMessage="1" showErrorMessage="1" xr:uid="{00000000-0002-0000-0300-000023000000}">
          <x14:formula1>
            <xm:f>'C:\Users\Nery Garcia\Downloads\[Mapa de Riesgos GSIT.xlsx]Opciones Tratamiento'!#REF!</xm:f>
          </x14:formula1>
          <xm:sqref>H28:H69 K28 K46 K34 K40 K58 K52 K64 C28:C69 AL28:AL69</xm:sqref>
        </x14:dataValidation>
        <x14:dataValidation type="list" allowBlank="1" showInputMessage="1" showErrorMessage="1" xr:uid="{00000000-0002-0000-0300-000024000000}">
          <x14:formula1>
            <xm:f>'C:\Users\Nery Garcia\Downloads\[Mapa de Riesgos GSIT.xlsx]Tipo de riesgos'!#REF!</xm:f>
          </x14:formula1>
          <xm:sqref>G28:G69</xm:sqref>
        </x14:dataValidation>
        <x14:dataValidation type="list" allowBlank="1" showInputMessage="1" showErrorMessage="1" xr:uid="{00000000-0002-0000-0300-000025000000}">
          <x14:formula1>
            <xm:f>'C:\Users\Nery Garcia\Downloads\[Mapa de Riesgos GSIT.xlsx]Amenazas'!#REF!</xm:f>
          </x14:formula1>
          <xm:sqref>I28:I69</xm:sqref>
        </x14:dataValidation>
        <x14:dataValidation type="custom" allowBlank="1" showInputMessage="1" showErrorMessage="1" error="Recuerde que las acciones se generan bajo la medida de mitigar el riesgo" xr:uid="{00000000-0002-0000-0300-000026000000}">
          <x14:formula1>
            <xm:f>IF(OR(AL67='C:\Users\Nery Garcia\Downloads\[Mapa de Riesgos GSIT.xlsx]Opciones Tratamiento'!#REF!,AL67='C:\Users\Nery Garcia\Downloads\[Mapa de Riesgos GSIT.xlsx]Opciones Tratamiento'!#REF!,AL67='C:\Users\Nery Garcia\Downloads\[Mapa de Riesgos GSIT.xlsx]Opciones Tratamiento'!#REF!),ISBLANK(AL67),ISTEXT(AL67))</xm:f>
          </x14:formula1>
          <xm:sqref>AM67:AM69</xm:sqref>
        </x14:dataValidation>
        <x14:dataValidation type="custom" allowBlank="1" showInputMessage="1" showErrorMessage="1" error="Recuerde que las acciones se generan bajo la medida de mitigar el riesgo" xr:uid="{00000000-0002-0000-0300-000027000000}">
          <x14:formula1>
            <xm:f>IF(OR(AL30='C:\Users\Nery Garcia\Downloads\[Mapa de Riesgos GSIT.xlsx]Opciones Tratamiento'!#REF!,AL30='C:\Users\Nery Garcia\Downloads\[Mapa de Riesgos GSIT.xlsx]Opciones Tratamiento'!#REF!,AL30='C:\Users\Nery Garcia\Downloads\[Mapa de Riesgos GSIT.xlsx]Opciones Tratamiento'!#REF!),ISBLANK(AL30),ISTEXT(AL30))</xm:f>
          </x14:formula1>
          <xm:sqref>AN30:AO33 AN37:AO39 AN42:AO69</xm:sqref>
        </x14:dataValidation>
        <x14:dataValidation type="custom" allowBlank="1" showInputMessage="1" showErrorMessage="1" error="Recuerde que las acciones se generan bajo la medida de mitigar el riesgo" xr:uid="{00000000-0002-0000-0300-000028000000}">
          <x14:formula1>
            <xm:f>IF(OR(AL30='C:\Users\Nery Garcia\Downloads\[Mapa de Riesgos GSIT.xlsx]Opciones Tratamiento'!#REF!,AL30='C:\Users\Nery Garcia\Downloads\[Mapa de Riesgos GSIT.xlsx]Opciones Tratamiento'!#REF!,AL30='C:\Users\Nery Garcia\Downloads\[Mapa de Riesgos GSIT.xlsx]Opciones Tratamiento'!#REF!),ISBLANK(AL30),ISTEXT(AL30))</xm:f>
          </x14:formula1>
          <xm:sqref>AP30:AS33 AQ37:AS39 AP37:AP69</xm:sqref>
        </x14:dataValidation>
        <x14:dataValidation type="list" allowBlank="1" showInputMessage="1" showErrorMessage="1" xr:uid="{00000000-0002-0000-0300-000029000000}">
          <x14:formula1>
            <xm:f>'C:\Users\Nery Garcia\Downloads\[Mapa de Riesgos GSIT.xlsx]Tabla Valoración controles'!#REF!</xm:f>
          </x14:formula1>
          <xm:sqref>Z28:AA69 AC28:AE69</xm:sqref>
        </x14:dataValidation>
        <x14:dataValidation type="list" allowBlank="1" showInputMessage="1" showErrorMessage="1" xr:uid="{00000000-0002-0000-0300-00002A000000}">
          <x14:formula1>
            <xm:f>'C:\Users\Nery Garcia\Downloads\[Mapa de Riesgos GSIT.xlsx]Tabla Impacto'!#REF!</xm:f>
          </x14:formula1>
          <xm:sqref>R28:R69</xm:sqref>
        </x14:dataValidation>
        <x14:dataValidation type="list" allowBlank="1" showInputMessage="1" showErrorMessage="1" xr:uid="{00000000-0002-0000-0300-00002B000000}">
          <x14:formula1>
            <xm:f>'E:\UMV\Riesgos 2022\[10 GEFI MR 2022 V2.xlsx]Amenazas'!#REF!</xm:f>
          </x14:formula1>
          <xm:sqref>I70:I75</xm:sqref>
        </x14:dataValidation>
        <x14:dataValidation type="list" allowBlank="1" showInputMessage="1" showErrorMessage="1" xr:uid="{00000000-0002-0000-0300-00002C000000}">
          <x14:formula1>
            <xm:f>'E:\UMV\Riesgos 2022\[10 GEFI MR 2022 V2.xlsx]Tipo de riesgos'!#REF!</xm:f>
          </x14:formula1>
          <xm:sqref>G70:G75</xm:sqref>
        </x14:dataValidation>
        <x14:dataValidation type="list" allowBlank="1" showInputMessage="1" showErrorMessage="1" xr:uid="{00000000-0002-0000-0300-00002D000000}">
          <x14:formula1>
            <xm:f>'E:\UMV\Riesgos 2022\[10 GEFI MR 2022 V2.xlsx]Opciones Tratamiento'!#REF!</xm:f>
          </x14:formula1>
          <xm:sqref>K70 AL70:AL75 C70:C75 H70:H75</xm:sqref>
        </x14:dataValidation>
        <x14:dataValidation type="custom" allowBlank="1" showInputMessage="1" showErrorMessage="1" error="Recuerde que las acciones se generan bajo la medida de mitigar el riesgo" xr:uid="{00000000-0002-0000-0300-000030000000}">
          <x14:formula1>
            <xm:f>IF(OR(AL71='E:\UMV\Riesgos 2022\[10 GEFI MR 2022 V2.xlsx]Opciones Tratamiento'!#REF!,AL71='E:\UMV\Riesgos 2022\[10 GEFI MR 2022 V2.xlsx]Opciones Tratamiento'!#REF!,AL71='E:\UMV\Riesgos 2022\[10 GEFI MR 2022 V2.xlsx]Opciones Tratamiento'!#REF!),ISBLANK(AL71),ISTEXT(AL71))</xm:f>
          </x14:formula1>
          <xm:sqref>AP71:AP75</xm:sqref>
        </x14:dataValidation>
        <x14:dataValidation type="custom" allowBlank="1" showInputMessage="1" showErrorMessage="1" error="Recuerde que las acciones se generan bajo la medida de mitigar el riesgo" xr:uid="{00000000-0002-0000-0300-000031000000}">
          <x14:formula1>
            <xm:f>IF(OR(AL71='E:\UMV\Riesgos 2022\[10 GEFI MR 2022 V2.xlsx]Opciones Tratamiento'!#REF!,AL71='E:\UMV\Riesgos 2022\[10 GEFI MR 2022 V2.xlsx]Opciones Tratamiento'!#REF!,AL71='E:\UMV\Riesgos 2022\[10 GEFI MR 2022 V2.xlsx]Opciones Tratamiento'!#REF!),ISBLANK(AL71),ISTEXT(AL71))</xm:f>
          </x14:formula1>
          <xm:sqref>AN71:AO75</xm:sqref>
        </x14:dataValidation>
        <x14:dataValidation type="custom" allowBlank="1" showInputMessage="1" showErrorMessage="1" error="Recuerde que las acciones se generan bajo la medida de mitigar el riesgo" xr:uid="{00000000-0002-0000-0300-000032000000}">
          <x14:formula1>
            <xm:f>IF(OR(AL71='E:\UMV\Riesgos 2022\[10 GEFI MR 2022 V2.xlsx]Opciones Tratamiento'!#REF!,AL71='E:\UMV\Riesgos 2022\[10 GEFI MR 2022 V2.xlsx]Opciones Tratamiento'!#REF!,AL71='E:\UMV\Riesgos 2022\[10 GEFI MR 2022 V2.xlsx]Opciones Tratamiento'!#REF!),ISBLANK(AL71),ISTEXT(AL71))</xm:f>
          </x14:formula1>
          <xm:sqref>AM71:AM75</xm:sqref>
        </x14:dataValidation>
        <x14:dataValidation type="list" allowBlank="1" showInputMessage="1" showErrorMessage="1" xr:uid="{00000000-0002-0000-0300-000033000000}">
          <x14:formula1>
            <xm:f>'E:\UMV\Riesgos 2022\[10 GEFI MR 2022 V2.xlsx]Tabla Impacto'!#REF!</xm:f>
          </x14:formula1>
          <xm:sqref>R70:R75</xm:sqref>
        </x14:dataValidation>
        <x14:dataValidation type="list" allowBlank="1" showInputMessage="1" showErrorMessage="1" xr:uid="{00000000-0002-0000-0300-000035000000}">
          <x14:formula1>
            <xm:f>'E:\UMV\Riesgos 2022\[10 GEFI MR 2022 V2.xlsx]Tabla Valoración controles'!#REF!</xm:f>
          </x14:formula1>
          <xm:sqref>Z70:AA75 AC70:AE75</xm:sqref>
        </x14:dataValidation>
        <x14:dataValidation type="list" allowBlank="1" showInputMessage="1" showErrorMessage="1" xr:uid="{00000000-0002-0000-0300-00003B000000}">
          <x14:formula1>
            <xm:f>'C:\Users\palir\Downloads\[11_GLAB-MR-2022.xlsx]Tipo de riesgos'!#REF!</xm:f>
          </x14:formula1>
          <xm:sqref>G76:G81</xm:sqref>
        </x14:dataValidation>
        <x14:dataValidation type="list" allowBlank="1" showInputMessage="1" showErrorMessage="1" xr:uid="{00000000-0002-0000-0300-00003C000000}">
          <x14:formula1>
            <xm:f>'C:\Users\palir\Downloads\[11_GLAB-MR-2022.xlsx]Opciones Tratamiento'!#REF!</xm:f>
          </x14:formula1>
          <xm:sqref>C76:C81 AL80:AL81</xm:sqref>
        </x14:dataValidation>
        <x14:dataValidation type="list" allowBlank="1" showInputMessage="1" showErrorMessage="1" xr:uid="{00000000-0002-0000-0300-00003F000000}">
          <x14:formula1>
            <xm:f>'C:\Users\palir\Downloads\[11_GLAB-MR-2022.xlsx]Tabla Impacto'!#REF!</xm:f>
          </x14:formula1>
          <xm:sqref>R76:R81</xm:sqref>
        </x14:dataValidation>
        <x14:dataValidation type="list" allowBlank="1" showInputMessage="1" showErrorMessage="1" xr:uid="{00000000-0002-0000-0300-000041000000}">
          <x14:formula1>
            <xm:f>'C:\Users\palir\Downloads\[11_GLAB-MR-2022.xlsx]Tabla Valoración controles'!#REF!</xm:f>
          </x14:formula1>
          <xm:sqref>Z80:AA81 AC80:AE81</xm:sqref>
        </x14:dataValidation>
        <x14:dataValidation type="custom" allowBlank="1" showInputMessage="1" showErrorMessage="1" error="Recuerde que las acciones se generan bajo la medida de mitigar el riesgo" xr:uid="{00000000-0002-0000-0300-000046000000}">
          <x14:formula1>
            <xm:f>IF(OR(AL80='C:\Users\palir\Downloads\[11_GLAB-MR-2022.xlsx]Opciones Tratamiento'!#REF!,AL80='C:\Users\palir\Downloads\[11_GLAB-MR-2022.xlsx]Opciones Tratamiento'!#REF!,AL80='C:\Users\palir\Downloads\[11_GLAB-MR-2022.xlsx]Opciones Tratamiento'!#REF!),ISBLANK(AL80),ISTEXT(AL80))</xm:f>
          </x14:formula1>
          <xm:sqref>AP80:AP81</xm:sqref>
        </x14:dataValidation>
        <x14:dataValidation type="custom" allowBlank="1" showInputMessage="1" showErrorMessage="1" error="Recuerde que las acciones se generan bajo la medida de mitigar el riesgo" xr:uid="{00000000-0002-0000-0300-000047000000}">
          <x14:formula1>
            <xm:f>IF(OR(AL80='C:\Users\palir\Downloads\[11_GLAB-MR-2022.xlsx]Opciones Tratamiento'!#REF!,AL80='C:\Users\palir\Downloads\[11_GLAB-MR-2022.xlsx]Opciones Tratamiento'!#REF!,AL80='C:\Users\palir\Downloads\[11_GLAB-MR-2022.xlsx]Opciones Tratamiento'!#REF!),ISBLANK(AL80),ISTEXT(AL80))</xm:f>
          </x14:formula1>
          <xm:sqref>AN80:AO81</xm:sqref>
        </x14:dataValidation>
        <x14:dataValidation type="custom" allowBlank="1" showInputMessage="1" showErrorMessage="1" error="Recuerde que las acciones se generan bajo la medida de mitigar el riesgo" xr:uid="{00000000-0002-0000-0300-000048000000}">
          <x14:formula1>
            <xm:f>IF(OR(AL80='C:\Users\palir\Downloads\[11_GLAB-MR-2022.xlsx]Opciones Tratamiento'!#REF!,AL80='C:\Users\palir\Downloads\[11_GLAB-MR-2022.xlsx]Opciones Tratamiento'!#REF!,AL80='C:\Users\palir\Downloads\[11_GLAB-MR-2022.xlsx]Opciones Tratamiento'!#REF!),ISBLANK(AL80),ISTEXT(AL80))</xm:f>
          </x14:formula1>
          <xm:sqref>AM80:AM81</xm:sqref>
        </x14:dataValidation>
        <x14:dataValidation type="list" allowBlank="1" showInputMessage="1" showErrorMessage="1" xr:uid="{00000000-0002-0000-0300-000010000000}">
          <x14:formula1>
            <xm:f>listas!$B$4:$B$20</xm:f>
          </x14:formula1>
          <xm:sqref>B10:B99</xm:sqref>
        </x14:dataValidation>
        <x14:dataValidation type="list" allowBlank="1" showInputMessage="1" showErrorMessage="1" xr:uid="{00000000-0002-0000-0300-000011000000}">
          <x14:formula1>
            <xm:f>listas!$C$4:$C$8</xm:f>
          </x14:formula1>
          <xm:sqref>M10:M99</xm:sqref>
        </x14:dataValidation>
        <x14:dataValidation type="list" allowBlank="1" showInputMessage="1" showErrorMessage="1" xr:uid="{00000000-0002-0000-0300-000012000000}">
          <x14:formula1>
            <xm:f>listas!$D$4:$D$8</xm:f>
          </x14:formula1>
          <xm:sqref>N10:N99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B3:E20"/>
  <sheetViews>
    <sheetView workbookViewId="0">
      <selection activeCell="C10" sqref="C10"/>
    </sheetView>
  </sheetViews>
  <sheetFormatPr baseColWidth="10" defaultColWidth="11.42578125" defaultRowHeight="15" x14ac:dyDescent="0.25"/>
  <cols>
    <col min="2" max="2" width="37.5703125" customWidth="1"/>
    <col min="3" max="3" width="64.5703125" customWidth="1"/>
    <col min="4" max="4" width="34.5703125" customWidth="1"/>
    <col min="5" max="5" width="20.7109375" customWidth="1"/>
  </cols>
  <sheetData>
    <row r="3" spans="2:5" ht="15.75" x14ac:dyDescent="0.25">
      <c r="B3" s="155" t="s">
        <v>836</v>
      </c>
      <c r="C3" s="157" t="s">
        <v>837</v>
      </c>
      <c r="D3" s="157" t="s">
        <v>838</v>
      </c>
      <c r="E3" s="159" t="s">
        <v>839</v>
      </c>
    </row>
    <row r="4" spans="2:5" ht="33.75" customHeight="1" x14ac:dyDescent="0.25">
      <c r="B4" s="156" t="s">
        <v>84</v>
      </c>
      <c r="C4" s="158" t="s">
        <v>357</v>
      </c>
      <c r="D4" s="158" t="s">
        <v>234</v>
      </c>
      <c r="E4" s="238" t="s">
        <v>89</v>
      </c>
    </row>
    <row r="5" spans="2:5" ht="33.75" customHeight="1" x14ac:dyDescent="0.25">
      <c r="B5" s="156" t="s">
        <v>141</v>
      </c>
      <c r="C5" s="158" t="s">
        <v>91</v>
      </c>
      <c r="D5" s="158" t="s">
        <v>92</v>
      </c>
      <c r="E5" s="238" t="s">
        <v>546</v>
      </c>
    </row>
    <row r="6" spans="2:5" ht="46.5" customHeight="1" x14ac:dyDescent="0.25">
      <c r="B6" s="156" t="s">
        <v>171</v>
      </c>
      <c r="C6" s="158" t="s">
        <v>193</v>
      </c>
      <c r="D6" s="158" t="s">
        <v>175</v>
      </c>
      <c r="E6" s="238" t="s">
        <v>809</v>
      </c>
    </row>
    <row r="7" spans="2:5" ht="46.5" customHeight="1" x14ac:dyDescent="0.25">
      <c r="B7" s="156" t="s">
        <v>189</v>
      </c>
      <c r="C7" s="158" t="s">
        <v>262</v>
      </c>
      <c r="D7" s="158" t="s">
        <v>840</v>
      </c>
    </row>
    <row r="8" spans="2:5" ht="33.75" customHeight="1" x14ac:dyDescent="0.25">
      <c r="B8" s="103" t="s">
        <v>212</v>
      </c>
      <c r="C8" s="169" t="s">
        <v>142</v>
      </c>
      <c r="D8" s="169" t="s">
        <v>142</v>
      </c>
    </row>
    <row r="9" spans="2:5" ht="33.75" customHeight="1" x14ac:dyDescent="0.25">
      <c r="B9" s="103" t="s">
        <v>242</v>
      </c>
    </row>
    <row r="10" spans="2:5" ht="33.75" customHeight="1" x14ac:dyDescent="0.25">
      <c r="B10" s="103" t="s">
        <v>667</v>
      </c>
    </row>
    <row r="11" spans="2:5" ht="33.75" customHeight="1" x14ac:dyDescent="0.25">
      <c r="B11" s="103" t="s">
        <v>286</v>
      </c>
    </row>
    <row r="12" spans="2:5" ht="33.75" customHeight="1" x14ac:dyDescent="0.25">
      <c r="B12" s="103" t="s">
        <v>328</v>
      </c>
    </row>
    <row r="13" spans="2:5" ht="33.75" customHeight="1" x14ac:dyDescent="0.25">
      <c r="B13" s="103" t="s">
        <v>353</v>
      </c>
    </row>
    <row r="14" spans="2:5" ht="33.75" customHeight="1" x14ac:dyDescent="0.25">
      <c r="B14" s="103" t="s">
        <v>392</v>
      </c>
    </row>
    <row r="15" spans="2:5" ht="33.75" customHeight="1" x14ac:dyDescent="0.25">
      <c r="B15" s="103" t="s">
        <v>415</v>
      </c>
    </row>
    <row r="16" spans="2:5" ht="33.75" customHeight="1" x14ac:dyDescent="0.25">
      <c r="B16" s="103" t="s">
        <v>440</v>
      </c>
    </row>
    <row r="17" spans="2:2" ht="33.75" customHeight="1" x14ac:dyDescent="0.25">
      <c r="B17" s="103" t="s">
        <v>461</v>
      </c>
    </row>
    <row r="18" spans="2:2" ht="33.75" customHeight="1" x14ac:dyDescent="0.25">
      <c r="B18" s="103" t="s">
        <v>493</v>
      </c>
    </row>
    <row r="19" spans="2:2" ht="33.75" customHeight="1" x14ac:dyDescent="0.25">
      <c r="B19" s="103" t="s">
        <v>510</v>
      </c>
    </row>
    <row r="20" spans="2:2" ht="33.75" customHeight="1" x14ac:dyDescent="0.25">
      <c r="B20" s="103" t="s">
        <v>605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55"/>
  <sheetViews>
    <sheetView zoomScale="90" zoomScaleNormal="90" workbookViewId="0">
      <selection activeCell="B7" sqref="B7"/>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29"/>
      <c r="B1" s="388" t="s">
        <v>841</v>
      </c>
      <c r="C1" s="388"/>
      <c r="D1" s="388"/>
      <c r="E1" s="29"/>
      <c r="F1" s="29"/>
      <c r="G1" s="29"/>
      <c r="H1" s="29"/>
      <c r="I1" s="29"/>
      <c r="J1" s="29"/>
      <c r="K1" s="29"/>
      <c r="L1" s="29"/>
      <c r="M1" s="29"/>
      <c r="N1" s="29"/>
      <c r="O1" s="29"/>
      <c r="P1" s="29"/>
      <c r="Q1" s="29"/>
      <c r="R1" s="29"/>
      <c r="S1" s="29"/>
      <c r="T1" s="29"/>
      <c r="U1" s="29"/>
      <c r="V1" s="29"/>
      <c r="W1" s="29"/>
      <c r="X1" s="29"/>
      <c r="Y1" s="29"/>
      <c r="Z1" s="29"/>
      <c r="AA1" s="29"/>
      <c r="AB1" s="29"/>
      <c r="AC1" s="29"/>
      <c r="AD1" s="29"/>
      <c r="AE1" s="29"/>
    </row>
    <row r="2" spans="1:37" x14ac:dyDescent="0.2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row>
    <row r="3" spans="1:37" ht="25.5" x14ac:dyDescent="0.25">
      <c r="A3" s="29"/>
      <c r="B3" s="3"/>
      <c r="C3" s="4" t="s">
        <v>842</v>
      </c>
      <c r="D3" s="4" t="s">
        <v>247</v>
      </c>
      <c r="E3" s="29"/>
      <c r="F3" s="29"/>
      <c r="G3" s="29"/>
      <c r="H3" s="29"/>
      <c r="I3" s="29"/>
      <c r="J3" s="29"/>
      <c r="K3" s="29"/>
      <c r="L3" s="29"/>
      <c r="M3" s="29"/>
      <c r="N3" s="29"/>
      <c r="O3" s="29"/>
      <c r="P3" s="29"/>
      <c r="Q3" s="29"/>
      <c r="R3" s="29"/>
      <c r="S3" s="29"/>
      <c r="T3" s="29"/>
      <c r="U3" s="29"/>
      <c r="V3" s="29"/>
      <c r="W3" s="29"/>
      <c r="X3" s="29"/>
      <c r="Y3" s="29"/>
      <c r="Z3" s="29"/>
      <c r="AA3" s="29"/>
      <c r="AB3" s="29"/>
      <c r="AC3" s="29"/>
      <c r="AD3" s="29"/>
      <c r="AE3" s="29"/>
    </row>
    <row r="4" spans="1:37" ht="51" x14ac:dyDescent="0.25">
      <c r="A4" s="29"/>
      <c r="B4" s="5" t="s">
        <v>797</v>
      </c>
      <c r="C4" s="6" t="s">
        <v>843</v>
      </c>
      <c r="D4" s="7">
        <v>0.2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7" ht="51" x14ac:dyDescent="0.25">
      <c r="A5" s="29"/>
      <c r="B5" s="8" t="s">
        <v>787</v>
      </c>
      <c r="C5" s="9" t="s">
        <v>844</v>
      </c>
      <c r="D5" s="10">
        <v>0.4</v>
      </c>
      <c r="E5" s="29"/>
      <c r="F5" s="29"/>
      <c r="G5" s="29"/>
      <c r="H5" s="29"/>
      <c r="I5" s="29"/>
      <c r="J5" s="29"/>
      <c r="K5" s="29"/>
      <c r="L5" s="29"/>
      <c r="M5" s="29"/>
      <c r="N5" s="29"/>
      <c r="O5" s="29"/>
      <c r="P5" s="29"/>
      <c r="Q5" s="29"/>
      <c r="R5" s="29"/>
      <c r="S5" s="29"/>
      <c r="T5" s="29"/>
      <c r="U5" s="29"/>
      <c r="V5" s="29"/>
      <c r="W5" s="29"/>
      <c r="X5" s="29"/>
      <c r="Y5" s="29"/>
      <c r="Z5" s="29"/>
      <c r="AA5" s="29"/>
      <c r="AB5" s="29"/>
      <c r="AC5" s="29"/>
      <c r="AD5" s="29"/>
      <c r="AE5" s="29"/>
    </row>
    <row r="6" spans="1:37" ht="51" x14ac:dyDescent="0.25">
      <c r="A6" s="29"/>
      <c r="B6" s="11" t="s">
        <v>845</v>
      </c>
      <c r="C6" s="9" t="s">
        <v>846</v>
      </c>
      <c r="D6" s="10">
        <v>0.6</v>
      </c>
      <c r="E6" s="29"/>
      <c r="F6" s="29"/>
      <c r="G6" s="29"/>
      <c r="H6" s="29"/>
      <c r="I6" s="29"/>
      <c r="J6" s="29"/>
      <c r="K6" s="29"/>
      <c r="L6" s="29"/>
      <c r="M6" s="29"/>
      <c r="N6" s="29"/>
      <c r="O6" s="29"/>
      <c r="P6" s="29"/>
      <c r="Q6" s="29"/>
      <c r="R6" s="29"/>
      <c r="S6" s="29"/>
      <c r="T6" s="29"/>
      <c r="U6" s="29"/>
      <c r="V6" s="29"/>
      <c r="W6" s="29"/>
      <c r="X6" s="29"/>
      <c r="Y6" s="29"/>
      <c r="Z6" s="29"/>
      <c r="AA6" s="29"/>
      <c r="AB6" s="29"/>
      <c r="AC6" s="29"/>
      <c r="AD6" s="29"/>
      <c r="AE6" s="29"/>
    </row>
    <row r="7" spans="1:37" ht="76.5" x14ac:dyDescent="0.25">
      <c r="A7" s="29"/>
      <c r="B7" s="12" t="s">
        <v>847</v>
      </c>
      <c r="C7" s="9" t="s">
        <v>848</v>
      </c>
      <c r="D7" s="10">
        <v>0.8</v>
      </c>
      <c r="E7" s="29"/>
      <c r="F7" s="29"/>
      <c r="G7" s="29"/>
      <c r="H7" s="29"/>
      <c r="I7" s="29"/>
      <c r="J7" s="29"/>
      <c r="K7" s="29"/>
      <c r="L7" s="29"/>
      <c r="M7" s="29"/>
      <c r="N7" s="29"/>
      <c r="O7" s="29"/>
      <c r="P7" s="29"/>
      <c r="Q7" s="29"/>
      <c r="R7" s="29"/>
      <c r="S7" s="29"/>
      <c r="T7" s="29"/>
      <c r="U7" s="29"/>
      <c r="V7" s="29"/>
      <c r="W7" s="29"/>
      <c r="X7" s="29"/>
      <c r="Y7" s="29"/>
      <c r="Z7" s="29"/>
      <c r="AA7" s="29"/>
      <c r="AB7" s="29"/>
      <c r="AC7" s="29"/>
      <c r="AD7" s="29"/>
      <c r="AE7" s="29"/>
    </row>
    <row r="8" spans="1:37" ht="51" x14ac:dyDescent="0.25">
      <c r="A8" s="29"/>
      <c r="B8" s="13" t="s">
        <v>849</v>
      </c>
      <c r="C8" s="9" t="s">
        <v>850</v>
      </c>
      <c r="D8" s="10">
        <v>1</v>
      </c>
      <c r="E8" s="29"/>
      <c r="F8" s="29"/>
      <c r="G8" s="29"/>
      <c r="H8" s="29"/>
      <c r="I8" s="29"/>
      <c r="J8" s="29"/>
      <c r="K8" s="29"/>
      <c r="L8" s="29"/>
      <c r="M8" s="29"/>
      <c r="N8" s="29"/>
      <c r="O8" s="29"/>
      <c r="P8" s="29"/>
      <c r="Q8" s="29"/>
      <c r="R8" s="29"/>
      <c r="S8" s="29"/>
      <c r="T8" s="29"/>
      <c r="U8" s="29"/>
      <c r="V8" s="29"/>
      <c r="W8" s="29"/>
      <c r="X8" s="29"/>
      <c r="Y8" s="29"/>
      <c r="Z8" s="29"/>
      <c r="AA8" s="29"/>
      <c r="AB8" s="29"/>
      <c r="AC8" s="29"/>
      <c r="AD8" s="29"/>
      <c r="AE8" s="29"/>
    </row>
    <row r="9" spans="1:37" x14ac:dyDescent="0.25">
      <c r="A9" s="29"/>
      <c r="B9" s="47"/>
      <c r="C9" s="47"/>
      <c r="D9" s="47"/>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row>
    <row r="10" spans="1:37" ht="16.5" x14ac:dyDescent="0.25">
      <c r="A10" s="29"/>
      <c r="B10" s="48"/>
      <c r="C10" s="47"/>
      <c r="D10" s="47"/>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row>
    <row r="11" spans="1:37" x14ac:dyDescent="0.25">
      <c r="A11" s="29"/>
      <c r="B11" s="47"/>
      <c r="C11" s="47"/>
      <c r="D11" s="47"/>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row>
    <row r="12" spans="1:37" x14ac:dyDescent="0.25">
      <c r="A12" s="29"/>
      <c r="B12" s="47"/>
      <c r="C12" s="47"/>
      <c r="D12" s="47"/>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row>
    <row r="13" spans="1:37" x14ac:dyDescent="0.25">
      <c r="A13" s="29"/>
      <c r="B13" s="47"/>
      <c r="C13" s="47"/>
      <c r="D13" s="47"/>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row>
    <row r="14" spans="1:37" x14ac:dyDescent="0.25">
      <c r="A14" s="29"/>
      <c r="B14" s="47"/>
      <c r="C14" s="47"/>
      <c r="D14" s="47"/>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row>
    <row r="15" spans="1:37" x14ac:dyDescent="0.25">
      <c r="A15" s="29"/>
      <c r="B15" s="47"/>
      <c r="C15" s="47"/>
      <c r="D15" s="47"/>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row>
    <row r="16" spans="1:37" x14ac:dyDescent="0.25">
      <c r="A16" s="29"/>
      <c r="B16" s="47"/>
      <c r="C16" s="47"/>
      <c r="D16" s="47"/>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row>
    <row r="17" spans="1:37" x14ac:dyDescent="0.25">
      <c r="A17" s="29"/>
      <c r="B17" s="47"/>
      <c r="C17" s="47"/>
      <c r="D17" s="47"/>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row>
    <row r="18" spans="1:37" x14ac:dyDescent="0.25">
      <c r="A18" s="29"/>
      <c r="B18" s="47"/>
      <c r="C18" s="47"/>
      <c r="D18" s="47"/>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row>
    <row r="19" spans="1:37" x14ac:dyDescent="0.2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row>
    <row r="20" spans="1:37" x14ac:dyDescent="0.25">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row>
    <row r="21" spans="1:37" x14ac:dyDescent="0.2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row>
    <row r="22" spans="1:37" x14ac:dyDescent="0.25">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row>
    <row r="23" spans="1:37" x14ac:dyDescent="0.2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row>
    <row r="24" spans="1:37" x14ac:dyDescent="0.2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row>
    <row r="25" spans="1:37" x14ac:dyDescent="0.2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row>
    <row r="26" spans="1:37" x14ac:dyDescent="0.2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row>
    <row r="27" spans="1:37" x14ac:dyDescent="0.2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row>
    <row r="28" spans="1:37" x14ac:dyDescent="0.25">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row>
    <row r="29" spans="1:37" x14ac:dyDescent="0.2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row>
    <row r="30" spans="1:37" x14ac:dyDescent="0.2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row>
    <row r="31" spans="1:37" x14ac:dyDescent="0.2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row>
    <row r="32" spans="1:37" x14ac:dyDescent="0.25">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row>
    <row r="33" spans="1:31" x14ac:dyDescent="0.25">
      <c r="A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row>
    <row r="34" spans="1:31" x14ac:dyDescent="0.25">
      <c r="A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row>
    <row r="35" spans="1:31" x14ac:dyDescent="0.25">
      <c r="A35" s="29"/>
    </row>
    <row r="36" spans="1:31" x14ac:dyDescent="0.25">
      <c r="A36" s="29"/>
    </row>
    <row r="37" spans="1:31" x14ac:dyDescent="0.25">
      <c r="A37" s="29"/>
    </row>
    <row r="38" spans="1:31" x14ac:dyDescent="0.25">
      <c r="A38" s="29"/>
    </row>
    <row r="39" spans="1:31" x14ac:dyDescent="0.25">
      <c r="A39" s="29"/>
    </row>
    <row r="40" spans="1:31" x14ac:dyDescent="0.25">
      <c r="A40" s="29"/>
    </row>
    <row r="41" spans="1:31" x14ac:dyDescent="0.25">
      <c r="A41" s="29"/>
    </row>
    <row r="42" spans="1:31" x14ac:dyDescent="0.25">
      <c r="A42" s="29"/>
    </row>
    <row r="43" spans="1:31" x14ac:dyDescent="0.25">
      <c r="A43" s="29"/>
    </row>
    <row r="44" spans="1:31" x14ac:dyDescent="0.25">
      <c r="A44" s="29"/>
    </row>
    <row r="45" spans="1:31" x14ac:dyDescent="0.25">
      <c r="A45" s="29"/>
    </row>
    <row r="46" spans="1:31" x14ac:dyDescent="0.25">
      <c r="A46" s="29"/>
    </row>
    <row r="47" spans="1:31" x14ac:dyDescent="0.25">
      <c r="A47" s="29"/>
    </row>
    <row r="48" spans="1:31" x14ac:dyDescent="0.25">
      <c r="A48" s="29"/>
    </row>
    <row r="49" spans="1:1" x14ac:dyDescent="0.25">
      <c r="A49" s="29"/>
    </row>
    <row r="50" spans="1:1" x14ac:dyDescent="0.25">
      <c r="A50" s="29"/>
    </row>
    <row r="51" spans="1:1" x14ac:dyDescent="0.25">
      <c r="A51" s="29"/>
    </row>
    <row r="52" spans="1:1" x14ac:dyDescent="0.25">
      <c r="A52" s="29"/>
    </row>
    <row r="53" spans="1:1" x14ac:dyDescent="0.25">
      <c r="A53" s="29"/>
    </row>
    <row r="54" spans="1:1" x14ac:dyDescent="0.25">
      <c r="A54" s="29"/>
    </row>
    <row r="55" spans="1:1" x14ac:dyDescent="0.25">
      <c r="A55" s="29"/>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U233"/>
  <sheetViews>
    <sheetView zoomScale="50" zoomScaleNormal="50" workbookViewId="0">
      <selection activeCell="G8" sqref="G8"/>
    </sheetView>
  </sheetViews>
  <sheetFormatPr baseColWidth="10" defaultColWidth="11.42578125" defaultRowHeight="15" x14ac:dyDescent="0.25"/>
  <cols>
    <col min="1" max="1" width="5.28515625" customWidth="1"/>
    <col min="2" max="2" width="56.85546875" customWidth="1"/>
    <col min="3" max="3" width="75.140625" customWidth="1"/>
    <col min="4" max="4" width="87.5703125" customWidth="1"/>
    <col min="5" max="5" width="46.42578125" customWidth="1"/>
    <col min="6" max="6" width="23.42578125" style="59" customWidth="1"/>
    <col min="7" max="7" width="26.85546875" customWidth="1"/>
  </cols>
  <sheetData>
    <row r="2" spans="1:21" s="112" customFormat="1" ht="45.75" customHeight="1" x14ac:dyDescent="0.25">
      <c r="A2" s="110"/>
      <c r="B2" s="389" t="s">
        <v>851</v>
      </c>
      <c r="C2" s="389"/>
      <c r="D2" s="389"/>
      <c r="E2" s="389"/>
      <c r="F2" s="111"/>
      <c r="G2" s="110"/>
      <c r="H2" s="110"/>
      <c r="I2" s="110"/>
      <c r="J2" s="110"/>
      <c r="K2" s="110"/>
      <c r="L2" s="110"/>
      <c r="M2" s="110"/>
      <c r="N2" s="110"/>
      <c r="O2" s="110"/>
      <c r="P2" s="110"/>
      <c r="Q2" s="110"/>
      <c r="R2" s="110"/>
      <c r="S2" s="110"/>
      <c r="T2" s="110"/>
      <c r="U2" s="110"/>
    </row>
    <row r="3" spans="1:21" s="112" customFormat="1" ht="18.75" customHeight="1" x14ac:dyDescent="0.25">
      <c r="A3" s="110"/>
      <c r="B3" s="113"/>
      <c r="C3" s="110"/>
      <c r="D3" s="110"/>
      <c r="E3" s="110"/>
      <c r="F3" s="111"/>
      <c r="G3" s="110"/>
      <c r="H3" s="110"/>
      <c r="I3" s="110"/>
      <c r="J3" s="110"/>
      <c r="K3" s="110"/>
      <c r="L3" s="110"/>
      <c r="M3" s="110"/>
      <c r="N3" s="110"/>
      <c r="O3" s="110"/>
      <c r="P3" s="110"/>
      <c r="Q3" s="110"/>
      <c r="R3" s="110"/>
      <c r="S3" s="110"/>
      <c r="T3" s="110"/>
      <c r="U3" s="110"/>
    </row>
    <row r="4" spans="1:21" ht="67.5" customHeight="1" x14ac:dyDescent="0.25">
      <c r="A4" s="29"/>
      <c r="B4" s="51"/>
      <c r="C4" s="21" t="s">
        <v>852</v>
      </c>
      <c r="D4" s="21" t="s">
        <v>853</v>
      </c>
      <c r="E4" s="21" t="s">
        <v>854</v>
      </c>
      <c r="F4" s="57"/>
      <c r="G4" s="29"/>
      <c r="H4" s="29"/>
      <c r="I4" s="29"/>
      <c r="J4" s="29"/>
      <c r="K4" s="29"/>
      <c r="L4" s="29"/>
      <c r="M4" s="29"/>
      <c r="N4" s="29"/>
      <c r="O4" s="29"/>
      <c r="P4" s="29"/>
      <c r="Q4" s="29"/>
      <c r="R4" s="29"/>
      <c r="S4" s="29"/>
      <c r="T4" s="29"/>
      <c r="U4" s="29"/>
    </row>
    <row r="5" spans="1:21" ht="67.5" customHeight="1" x14ac:dyDescent="0.25">
      <c r="A5" s="45" t="s">
        <v>855</v>
      </c>
      <c r="B5" s="22" t="s">
        <v>856</v>
      </c>
      <c r="C5" s="27" t="s">
        <v>857</v>
      </c>
      <c r="D5" s="49" t="s">
        <v>858</v>
      </c>
      <c r="E5" s="152">
        <f>908526*130</f>
        <v>118108380</v>
      </c>
      <c r="F5" s="29"/>
      <c r="G5" s="29"/>
      <c r="H5" s="29"/>
      <c r="I5" s="29"/>
      <c r="J5" s="29"/>
      <c r="K5" s="29"/>
      <c r="L5" s="29"/>
      <c r="M5" s="29"/>
      <c r="N5" s="29"/>
      <c r="O5" s="29"/>
      <c r="P5" s="29"/>
      <c r="Q5" s="29"/>
      <c r="R5" s="29"/>
      <c r="S5" s="29"/>
      <c r="T5" s="29"/>
      <c r="U5" s="29"/>
    </row>
    <row r="6" spans="1:21" ht="129" customHeight="1" x14ac:dyDescent="0.25">
      <c r="A6" s="45" t="s">
        <v>795</v>
      </c>
      <c r="B6" s="23" t="s">
        <v>859</v>
      </c>
      <c r="C6" s="28" t="s">
        <v>860</v>
      </c>
      <c r="D6" s="50" t="s">
        <v>861</v>
      </c>
      <c r="E6" s="152">
        <f>908526*650</f>
        <v>590541900</v>
      </c>
      <c r="F6" s="29"/>
      <c r="G6" s="29"/>
      <c r="H6" s="29"/>
      <c r="I6" s="29"/>
      <c r="J6" s="29"/>
      <c r="K6" s="29"/>
      <c r="L6" s="29"/>
      <c r="M6" s="29"/>
      <c r="N6" s="29"/>
      <c r="O6" s="29"/>
      <c r="P6" s="29"/>
      <c r="Q6" s="29"/>
      <c r="R6" s="29"/>
      <c r="S6" s="29"/>
      <c r="T6" s="29"/>
      <c r="U6" s="29"/>
    </row>
    <row r="7" spans="1:21" ht="101.25" x14ac:dyDescent="0.25">
      <c r="A7" s="45" t="s">
        <v>788</v>
      </c>
      <c r="B7" s="24" t="s">
        <v>862</v>
      </c>
      <c r="C7" s="28" t="s">
        <v>863</v>
      </c>
      <c r="D7" s="50" t="s">
        <v>864</v>
      </c>
      <c r="E7" s="152">
        <f>908526*1300</f>
        <v>1181083800</v>
      </c>
      <c r="F7" s="29"/>
      <c r="G7" s="29"/>
      <c r="H7" s="29"/>
      <c r="I7" s="29"/>
      <c r="J7" s="29"/>
      <c r="K7" s="29"/>
      <c r="L7" s="29"/>
      <c r="M7" s="29"/>
      <c r="N7" s="29"/>
      <c r="O7" s="29"/>
      <c r="P7" s="29"/>
      <c r="Q7" s="29"/>
      <c r="R7" s="29"/>
      <c r="S7" s="29"/>
      <c r="T7" s="29"/>
      <c r="U7" s="29"/>
    </row>
    <row r="8" spans="1:21" ht="135" x14ac:dyDescent="0.25">
      <c r="A8" s="45" t="s">
        <v>865</v>
      </c>
      <c r="B8" s="25" t="s">
        <v>866</v>
      </c>
      <c r="C8" s="28" t="s">
        <v>867</v>
      </c>
      <c r="D8" s="50" t="s">
        <v>868</v>
      </c>
      <c r="E8" s="152">
        <f>908526*6500</f>
        <v>5905419000</v>
      </c>
      <c r="F8" s="29"/>
      <c r="G8" s="29"/>
      <c r="H8" s="29"/>
      <c r="I8" s="29"/>
      <c r="J8" s="29"/>
      <c r="K8" s="29"/>
      <c r="L8" s="29"/>
      <c r="M8" s="29"/>
      <c r="N8" s="29"/>
      <c r="O8" s="29"/>
      <c r="P8" s="29"/>
      <c r="Q8" s="29"/>
      <c r="R8" s="29"/>
      <c r="S8" s="29"/>
      <c r="T8" s="29"/>
      <c r="U8" s="29"/>
    </row>
    <row r="9" spans="1:21" ht="101.25" x14ac:dyDescent="0.25">
      <c r="A9" s="45" t="s">
        <v>869</v>
      </c>
      <c r="B9" s="26" t="s">
        <v>870</v>
      </c>
      <c r="C9" s="28" t="s">
        <v>871</v>
      </c>
      <c r="D9" s="50" t="s">
        <v>872</v>
      </c>
      <c r="E9" s="152"/>
      <c r="F9" s="52"/>
      <c r="G9" s="52"/>
      <c r="H9" s="29"/>
      <c r="I9" s="29"/>
      <c r="J9" s="29"/>
      <c r="K9" s="29"/>
      <c r="L9" s="29"/>
      <c r="M9" s="29"/>
      <c r="N9" s="29"/>
      <c r="O9" s="29"/>
      <c r="P9" s="29"/>
      <c r="Q9" s="29"/>
      <c r="R9" s="29"/>
      <c r="S9" s="29"/>
      <c r="T9" s="29"/>
      <c r="U9" s="29"/>
    </row>
    <row r="10" spans="1:21" s="55" customFormat="1" ht="20.25" hidden="1" x14ac:dyDescent="0.25">
      <c r="A10" s="53"/>
      <c r="B10" s="53"/>
      <c r="C10" s="54"/>
      <c r="D10" s="54"/>
      <c r="E10" s="53"/>
      <c r="F10" s="53"/>
      <c r="G10" s="53"/>
      <c r="H10" s="53"/>
      <c r="I10" s="53"/>
      <c r="J10" s="53"/>
      <c r="K10" s="53"/>
      <c r="L10" s="53"/>
      <c r="M10" s="53"/>
      <c r="N10" s="53"/>
      <c r="O10" s="53"/>
      <c r="P10" s="53"/>
      <c r="Q10" s="53"/>
      <c r="R10" s="53"/>
      <c r="S10" s="53"/>
      <c r="T10" s="53"/>
      <c r="U10" s="53"/>
    </row>
    <row r="11" spans="1:21" s="55" customFormat="1" ht="16.5" hidden="1" x14ac:dyDescent="0.25">
      <c r="A11" s="53"/>
      <c r="B11" s="56"/>
      <c r="C11" s="56"/>
      <c r="D11" s="56"/>
      <c r="E11" s="53"/>
      <c r="F11" s="53"/>
      <c r="G11" s="53"/>
      <c r="H11" s="53"/>
      <c r="I11" s="53"/>
      <c r="J11" s="53"/>
      <c r="K11" s="53"/>
      <c r="L11" s="53"/>
      <c r="M11" s="53"/>
      <c r="N11" s="53"/>
      <c r="O11" s="53"/>
      <c r="P11" s="53"/>
      <c r="Q11" s="53"/>
      <c r="R11" s="53"/>
      <c r="S11" s="53"/>
      <c r="T11" s="53"/>
      <c r="U11" s="53"/>
    </row>
    <row r="12" spans="1:21" s="55" customFormat="1" hidden="1" x14ac:dyDescent="0.25">
      <c r="A12" s="53"/>
      <c r="B12" s="53" t="s">
        <v>873</v>
      </c>
      <c r="C12" s="53" t="s">
        <v>303</v>
      </c>
      <c r="D12" s="53" t="s">
        <v>358</v>
      </c>
      <c r="E12" s="53"/>
      <c r="F12" s="53"/>
      <c r="G12" s="53"/>
      <c r="H12" s="53"/>
      <c r="I12" s="53"/>
      <c r="J12" s="53"/>
      <c r="K12" s="53"/>
      <c r="L12" s="53"/>
      <c r="M12" s="53"/>
      <c r="N12" s="53"/>
      <c r="O12" s="53"/>
      <c r="P12" s="53"/>
      <c r="Q12" s="53"/>
      <c r="R12" s="53"/>
      <c r="S12" s="53"/>
      <c r="T12" s="53"/>
      <c r="U12" s="53"/>
    </row>
    <row r="13" spans="1:21" s="55" customFormat="1" hidden="1" x14ac:dyDescent="0.25">
      <c r="A13" s="53"/>
      <c r="B13" s="53" t="s">
        <v>874</v>
      </c>
      <c r="C13" s="53" t="s">
        <v>291</v>
      </c>
      <c r="D13" s="53" t="s">
        <v>396</v>
      </c>
      <c r="E13" s="53"/>
      <c r="F13" s="53"/>
      <c r="G13" s="53"/>
      <c r="H13" s="53"/>
      <c r="I13" s="53"/>
      <c r="J13" s="53"/>
      <c r="K13" s="53"/>
      <c r="L13" s="53"/>
      <c r="M13" s="53"/>
      <c r="N13" s="53"/>
      <c r="O13" s="53"/>
      <c r="P13" s="53"/>
      <c r="Q13" s="53"/>
      <c r="R13" s="53"/>
      <c r="S13" s="53"/>
      <c r="T13" s="53"/>
      <c r="U13" s="53"/>
    </row>
    <row r="14" spans="1:21" s="55" customFormat="1" hidden="1" x14ac:dyDescent="0.25">
      <c r="A14" s="53"/>
      <c r="B14" s="53"/>
      <c r="C14" s="53" t="s">
        <v>370</v>
      </c>
      <c r="D14" s="53" t="s">
        <v>93</v>
      </c>
      <c r="E14" s="53"/>
      <c r="F14" s="53"/>
      <c r="G14" s="53"/>
      <c r="H14" s="53"/>
      <c r="I14" s="53"/>
      <c r="J14" s="53"/>
      <c r="K14" s="53"/>
      <c r="L14" s="53"/>
      <c r="M14" s="53"/>
      <c r="N14" s="53"/>
      <c r="O14" s="53"/>
      <c r="P14" s="53"/>
      <c r="Q14" s="53"/>
      <c r="R14" s="53"/>
      <c r="S14" s="53"/>
      <c r="T14" s="53"/>
      <c r="U14" s="53"/>
    </row>
    <row r="15" spans="1:21" s="55" customFormat="1" hidden="1" x14ac:dyDescent="0.25">
      <c r="A15" s="53"/>
      <c r="B15" s="53"/>
      <c r="C15" s="53" t="s">
        <v>382</v>
      </c>
      <c r="D15" s="53" t="s">
        <v>117</v>
      </c>
      <c r="E15" s="53"/>
      <c r="F15" s="53"/>
      <c r="G15" s="53"/>
      <c r="H15" s="53"/>
      <c r="I15" s="53"/>
      <c r="J15" s="53"/>
      <c r="K15" s="53"/>
      <c r="L15" s="53"/>
      <c r="M15" s="53"/>
      <c r="N15" s="53"/>
      <c r="O15" s="53"/>
      <c r="P15" s="53"/>
      <c r="Q15" s="53"/>
      <c r="R15" s="53"/>
      <c r="S15" s="53"/>
      <c r="T15" s="53"/>
      <c r="U15" s="53"/>
    </row>
    <row r="16" spans="1:21" s="55" customFormat="1" hidden="1" x14ac:dyDescent="0.25">
      <c r="A16" s="53"/>
      <c r="B16" s="53"/>
      <c r="C16" s="53" t="s">
        <v>875</v>
      </c>
      <c r="D16" s="53" t="s">
        <v>876</v>
      </c>
      <c r="E16" s="53"/>
      <c r="F16" s="53"/>
      <c r="G16" s="53"/>
      <c r="H16" s="53"/>
      <c r="I16" s="53"/>
      <c r="J16" s="53"/>
      <c r="K16" s="53"/>
      <c r="L16" s="53"/>
      <c r="M16" s="53"/>
      <c r="N16" s="53"/>
      <c r="O16" s="53"/>
      <c r="P16" s="53"/>
      <c r="Q16" s="53"/>
      <c r="R16" s="53"/>
      <c r="S16" s="53"/>
      <c r="T16" s="53"/>
      <c r="U16" s="53"/>
    </row>
    <row r="17" spans="1:15" s="55" customFormat="1" hidden="1" x14ac:dyDescent="0.25">
      <c r="A17" s="53"/>
      <c r="B17" s="53"/>
      <c r="C17" s="53"/>
      <c r="D17" s="53"/>
      <c r="E17" s="53"/>
      <c r="F17" s="53"/>
      <c r="G17" s="53"/>
      <c r="H17" s="53"/>
      <c r="I17" s="53"/>
      <c r="J17" s="53"/>
      <c r="K17" s="53"/>
      <c r="L17" s="53"/>
      <c r="M17" s="53"/>
      <c r="N17" s="53"/>
      <c r="O17" s="53"/>
    </row>
    <row r="18" spans="1:15" s="55" customFormat="1" x14ac:dyDescent="0.25">
      <c r="A18" s="53"/>
      <c r="B18" s="53"/>
      <c r="C18" s="53"/>
      <c r="D18" s="53"/>
      <c r="E18" s="53"/>
      <c r="F18" s="53"/>
      <c r="G18" s="53"/>
      <c r="H18" s="53"/>
      <c r="I18" s="53"/>
      <c r="J18" s="53"/>
      <c r="K18" s="53"/>
      <c r="L18" s="53"/>
      <c r="M18" s="53"/>
      <c r="N18" s="53"/>
      <c r="O18" s="53"/>
    </row>
    <row r="19" spans="1:15" s="55" customFormat="1" x14ac:dyDescent="0.25">
      <c r="A19" s="53"/>
      <c r="B19" s="53"/>
      <c r="C19" s="53"/>
      <c r="D19" s="53"/>
      <c r="E19" s="53"/>
      <c r="F19" s="53"/>
      <c r="G19" s="53"/>
      <c r="H19" s="53"/>
      <c r="I19" s="53"/>
      <c r="J19" s="53"/>
      <c r="K19" s="53"/>
      <c r="L19" s="53"/>
      <c r="M19" s="53"/>
      <c r="N19" s="53"/>
      <c r="O19" s="53"/>
    </row>
    <row r="20" spans="1:15" s="55" customFormat="1" x14ac:dyDescent="0.25">
      <c r="A20" s="53"/>
      <c r="B20" s="53"/>
      <c r="C20" s="53"/>
      <c r="D20" s="53"/>
      <c r="E20" s="53"/>
      <c r="F20" s="53"/>
      <c r="G20" s="53"/>
      <c r="H20" s="53"/>
      <c r="I20" s="53"/>
      <c r="J20" s="53"/>
      <c r="K20" s="53"/>
      <c r="L20" s="53"/>
      <c r="M20" s="53"/>
      <c r="N20" s="53"/>
      <c r="O20" s="53"/>
    </row>
    <row r="21" spans="1:15" s="55" customFormat="1" x14ac:dyDescent="0.25">
      <c r="A21" s="53"/>
      <c r="B21" s="53"/>
      <c r="C21" s="53"/>
      <c r="D21" s="53"/>
      <c r="E21" s="53"/>
      <c r="F21" s="58"/>
      <c r="G21" s="53"/>
      <c r="H21" s="53"/>
      <c r="I21" s="53"/>
      <c r="J21" s="53"/>
      <c r="K21" s="53"/>
      <c r="L21" s="53"/>
      <c r="M21" s="53"/>
      <c r="N21" s="53"/>
      <c r="O21" s="53"/>
    </row>
    <row r="22" spans="1:15" s="55" customFormat="1" x14ac:dyDescent="0.25">
      <c r="A22" s="53"/>
      <c r="B22" s="53"/>
      <c r="C22" s="53"/>
      <c r="D22" s="53"/>
      <c r="E22" s="53"/>
      <c r="F22" s="58"/>
      <c r="G22" s="53"/>
      <c r="H22" s="53"/>
      <c r="I22" s="53"/>
      <c r="J22" s="53"/>
      <c r="K22" s="53"/>
      <c r="L22" s="53"/>
      <c r="M22" s="53"/>
      <c r="N22" s="53"/>
      <c r="O22" s="53"/>
    </row>
    <row r="23" spans="1:15" s="55" customFormat="1" ht="20.25" x14ac:dyDescent="0.25">
      <c r="A23" s="53"/>
      <c r="B23" s="53"/>
      <c r="C23" s="54"/>
      <c r="D23" s="54"/>
      <c r="E23" s="53"/>
      <c r="F23" s="58"/>
      <c r="G23" s="53"/>
      <c r="H23" s="53"/>
      <c r="I23" s="53"/>
      <c r="J23" s="53"/>
      <c r="K23" s="53"/>
      <c r="L23" s="53"/>
      <c r="M23" s="53"/>
      <c r="N23" s="53"/>
      <c r="O23" s="53"/>
    </row>
    <row r="24" spans="1:15" s="55" customFormat="1" ht="20.25" x14ac:dyDescent="0.25">
      <c r="A24" s="53"/>
      <c r="B24" s="53"/>
      <c r="C24" s="54"/>
      <c r="D24" s="54"/>
      <c r="E24" s="53"/>
      <c r="F24" s="58"/>
      <c r="G24" s="53"/>
      <c r="H24" s="53"/>
      <c r="I24" s="53"/>
      <c r="J24" s="53"/>
      <c r="K24" s="53"/>
      <c r="L24" s="53"/>
      <c r="M24" s="53"/>
      <c r="N24" s="53"/>
      <c r="O24" s="53"/>
    </row>
    <row r="25" spans="1:15" s="55" customFormat="1" ht="20.25" x14ac:dyDescent="0.25">
      <c r="A25" s="53"/>
      <c r="B25" s="53"/>
      <c r="C25" s="54"/>
      <c r="D25" s="54"/>
      <c r="E25" s="53"/>
      <c r="F25" s="58"/>
      <c r="G25" s="53"/>
      <c r="H25" s="53"/>
      <c r="I25" s="53"/>
      <c r="J25" s="53"/>
      <c r="K25" s="53"/>
      <c r="L25" s="53"/>
      <c r="M25" s="53"/>
      <c r="N25" s="53"/>
      <c r="O25" s="53"/>
    </row>
    <row r="26" spans="1:15" s="55" customFormat="1" ht="20.25" x14ac:dyDescent="0.25">
      <c r="A26" s="53"/>
      <c r="B26" s="53"/>
      <c r="C26" s="54"/>
      <c r="D26" s="54"/>
      <c r="E26" s="53"/>
      <c r="F26" s="58"/>
      <c r="G26" s="53"/>
      <c r="H26" s="53"/>
      <c r="I26" s="53"/>
      <c r="J26" s="53"/>
      <c r="K26" s="53"/>
      <c r="L26" s="53"/>
      <c r="M26" s="53"/>
      <c r="N26" s="53"/>
      <c r="O26" s="53"/>
    </row>
    <row r="27" spans="1:15" s="55" customFormat="1" ht="20.25" x14ac:dyDescent="0.25">
      <c r="A27" s="53"/>
      <c r="B27" s="53"/>
      <c r="C27" s="54"/>
      <c r="D27" s="54"/>
      <c r="E27" s="53"/>
      <c r="F27" s="58"/>
      <c r="G27" s="53"/>
      <c r="H27" s="53"/>
      <c r="I27" s="53"/>
      <c r="J27" s="53"/>
      <c r="K27" s="53"/>
      <c r="L27" s="53"/>
      <c r="M27" s="53"/>
      <c r="N27" s="53"/>
      <c r="O27" s="53"/>
    </row>
    <row r="28" spans="1:15" s="55" customFormat="1" ht="20.25" x14ac:dyDescent="0.25">
      <c r="A28" s="53"/>
      <c r="B28" s="53"/>
      <c r="C28" s="54"/>
      <c r="D28" s="54"/>
      <c r="E28" s="53"/>
      <c r="F28" s="58"/>
      <c r="G28" s="53"/>
      <c r="H28" s="53"/>
      <c r="I28" s="53"/>
      <c r="J28" s="53"/>
      <c r="K28" s="53"/>
      <c r="L28" s="53"/>
      <c r="M28" s="53"/>
      <c r="N28" s="53"/>
      <c r="O28" s="53"/>
    </row>
    <row r="29" spans="1:15" s="55" customFormat="1" ht="20.25" x14ac:dyDescent="0.25">
      <c r="A29" s="53"/>
      <c r="B29" s="53"/>
      <c r="C29" s="54"/>
      <c r="D29" s="54"/>
      <c r="E29" s="53"/>
      <c r="F29" s="58"/>
      <c r="G29" s="53"/>
      <c r="H29" s="53"/>
      <c r="I29" s="53"/>
      <c r="J29" s="53"/>
      <c r="K29" s="53"/>
      <c r="L29" s="53"/>
      <c r="M29" s="53"/>
      <c r="N29" s="53"/>
      <c r="O29" s="53"/>
    </row>
    <row r="30" spans="1:15" s="55" customFormat="1" ht="20.25" x14ac:dyDescent="0.25">
      <c r="A30" s="53"/>
      <c r="B30" s="53"/>
      <c r="C30" s="54"/>
      <c r="D30" s="54"/>
      <c r="E30" s="53"/>
      <c r="F30" s="58"/>
      <c r="G30" s="53"/>
      <c r="H30" s="53"/>
      <c r="I30" s="53"/>
      <c r="J30" s="53"/>
      <c r="K30" s="53"/>
      <c r="L30" s="53"/>
      <c r="M30" s="53"/>
      <c r="N30" s="53"/>
      <c r="O30" s="53"/>
    </row>
    <row r="31" spans="1:15" s="55" customFormat="1" ht="20.25" x14ac:dyDescent="0.25">
      <c r="A31" s="53"/>
      <c r="B31" s="53"/>
      <c r="C31" s="54"/>
      <c r="D31" s="54"/>
      <c r="E31" s="53"/>
      <c r="F31" s="58"/>
      <c r="G31" s="53"/>
      <c r="H31" s="53"/>
      <c r="I31" s="53"/>
      <c r="J31" s="53"/>
      <c r="K31" s="53"/>
      <c r="L31" s="53"/>
      <c r="M31" s="53"/>
      <c r="N31" s="53"/>
      <c r="O31" s="53"/>
    </row>
    <row r="32" spans="1:15" s="55" customFormat="1" ht="20.25" x14ac:dyDescent="0.25">
      <c r="A32" s="53"/>
      <c r="B32" s="53"/>
      <c r="C32" s="54"/>
      <c r="D32" s="54"/>
      <c r="E32" s="53"/>
      <c r="F32" s="58"/>
      <c r="G32" s="53"/>
      <c r="H32" s="53"/>
      <c r="I32" s="53"/>
      <c r="J32" s="53"/>
      <c r="K32" s="53"/>
      <c r="L32" s="53"/>
      <c r="M32" s="53"/>
      <c r="N32" s="53"/>
      <c r="O32" s="53"/>
    </row>
    <row r="33" spans="1:15" s="55" customFormat="1" ht="20.25" x14ac:dyDescent="0.25">
      <c r="A33" s="53"/>
      <c r="B33" s="53"/>
      <c r="C33" s="54"/>
      <c r="D33" s="54"/>
      <c r="E33" s="53"/>
      <c r="F33" s="58"/>
      <c r="G33" s="53"/>
      <c r="H33" s="53"/>
      <c r="I33" s="53"/>
      <c r="J33" s="53"/>
      <c r="K33" s="53"/>
      <c r="L33" s="53"/>
      <c r="M33" s="53"/>
      <c r="N33" s="53"/>
      <c r="O33" s="53"/>
    </row>
    <row r="34" spans="1:15" s="55" customFormat="1" ht="20.25" x14ac:dyDescent="0.25">
      <c r="A34" s="53"/>
      <c r="B34" s="53"/>
      <c r="C34" s="54"/>
      <c r="D34" s="54"/>
      <c r="E34" s="53"/>
      <c r="F34" s="58"/>
      <c r="G34" s="53"/>
      <c r="H34" s="53"/>
      <c r="I34" s="53"/>
      <c r="J34" s="53"/>
      <c r="K34" s="53"/>
      <c r="L34" s="53"/>
      <c r="M34" s="53"/>
      <c r="N34" s="53"/>
      <c r="O34" s="53"/>
    </row>
    <row r="35" spans="1:15" s="55" customFormat="1" ht="20.25" x14ac:dyDescent="0.25">
      <c r="A35" s="53"/>
      <c r="B35" s="53"/>
      <c r="C35" s="54"/>
      <c r="D35" s="54"/>
      <c r="E35" s="53"/>
      <c r="F35" s="58"/>
      <c r="G35" s="53"/>
      <c r="H35" s="53"/>
      <c r="I35" s="53"/>
      <c r="J35" s="53"/>
      <c r="K35" s="53"/>
      <c r="L35" s="53"/>
      <c r="M35" s="53"/>
      <c r="N35" s="53"/>
      <c r="O35" s="53"/>
    </row>
    <row r="36" spans="1:15" s="55" customFormat="1" ht="20.25" x14ac:dyDescent="0.25">
      <c r="A36" s="53"/>
      <c r="B36" s="53"/>
      <c r="C36" s="54"/>
      <c r="D36" s="54"/>
      <c r="E36" s="53"/>
      <c r="F36" s="58"/>
      <c r="G36" s="53"/>
      <c r="H36" s="53"/>
      <c r="I36" s="53"/>
      <c r="J36" s="53"/>
      <c r="K36" s="53"/>
      <c r="L36" s="53"/>
      <c r="M36" s="53"/>
      <c r="N36" s="53"/>
      <c r="O36" s="53"/>
    </row>
    <row r="37" spans="1:15" s="55" customFormat="1" ht="20.25" x14ac:dyDescent="0.25">
      <c r="A37" s="53"/>
      <c r="B37" s="53"/>
      <c r="C37" s="54"/>
      <c r="D37" s="54"/>
      <c r="E37" s="53"/>
      <c r="F37" s="58"/>
      <c r="G37" s="53"/>
      <c r="H37" s="53"/>
      <c r="I37" s="53"/>
      <c r="J37" s="53"/>
      <c r="K37" s="53"/>
      <c r="L37" s="53"/>
      <c r="M37" s="53"/>
      <c r="N37" s="53"/>
      <c r="O37" s="53"/>
    </row>
    <row r="38" spans="1:15" s="55" customFormat="1" ht="20.25" x14ac:dyDescent="0.25">
      <c r="A38" s="53"/>
      <c r="B38" s="53"/>
      <c r="C38" s="54"/>
      <c r="D38" s="54"/>
      <c r="E38" s="53"/>
      <c r="F38" s="58"/>
      <c r="G38" s="53"/>
      <c r="H38" s="53"/>
      <c r="I38" s="53"/>
      <c r="J38" s="53"/>
      <c r="K38" s="53"/>
      <c r="L38" s="53"/>
      <c r="M38" s="53"/>
      <c r="N38" s="53"/>
      <c r="O38" s="53"/>
    </row>
    <row r="39" spans="1:15" s="55" customFormat="1" ht="20.25" x14ac:dyDescent="0.25">
      <c r="A39" s="53"/>
      <c r="B39" s="53"/>
      <c r="C39" s="54"/>
      <c r="D39" s="54"/>
      <c r="E39" s="53"/>
      <c r="F39" s="58"/>
      <c r="G39" s="53"/>
      <c r="H39" s="53"/>
      <c r="I39" s="53"/>
      <c r="J39" s="53"/>
      <c r="K39" s="53"/>
      <c r="L39" s="53"/>
      <c r="M39" s="53"/>
      <c r="N39" s="53"/>
      <c r="O39" s="53"/>
    </row>
    <row r="40" spans="1:15" s="55" customFormat="1" ht="20.25" x14ac:dyDescent="0.25">
      <c r="A40" s="53"/>
      <c r="B40" s="53"/>
      <c r="C40" s="54"/>
      <c r="D40" s="54"/>
      <c r="E40" s="53"/>
      <c r="F40" s="58"/>
      <c r="G40" s="53"/>
      <c r="H40" s="53"/>
      <c r="I40" s="53"/>
      <c r="J40" s="53"/>
      <c r="K40" s="53"/>
      <c r="L40" s="53"/>
      <c r="M40" s="53"/>
      <c r="N40" s="53"/>
      <c r="O40" s="53"/>
    </row>
    <row r="41" spans="1:15" s="55" customFormat="1" ht="20.25" x14ac:dyDescent="0.25">
      <c r="A41" s="53"/>
      <c r="B41" s="53"/>
      <c r="C41" s="54"/>
      <c r="D41" s="54"/>
      <c r="E41" s="53"/>
      <c r="F41" s="58"/>
      <c r="G41" s="53"/>
      <c r="H41" s="53"/>
      <c r="I41" s="53"/>
      <c r="J41" s="53"/>
      <c r="K41" s="53"/>
      <c r="L41" s="53"/>
      <c r="M41" s="53"/>
      <c r="N41" s="53"/>
      <c r="O41" s="53"/>
    </row>
    <row r="42" spans="1:15" s="55" customFormat="1" ht="20.25" x14ac:dyDescent="0.25">
      <c r="A42" s="53"/>
      <c r="B42" s="53"/>
      <c r="C42" s="54"/>
      <c r="D42" s="54"/>
      <c r="E42" s="53"/>
      <c r="F42" s="58"/>
      <c r="G42" s="53"/>
      <c r="H42" s="53"/>
      <c r="I42" s="53"/>
      <c r="J42" s="53"/>
      <c r="K42" s="53"/>
      <c r="L42" s="53"/>
      <c r="M42" s="53"/>
      <c r="N42" s="53"/>
      <c r="O42" s="53"/>
    </row>
    <row r="43" spans="1:15" s="55" customFormat="1" ht="20.25" x14ac:dyDescent="0.25">
      <c r="A43" s="53"/>
      <c r="B43" s="53"/>
      <c r="C43" s="54"/>
      <c r="D43" s="54"/>
      <c r="E43" s="53"/>
      <c r="F43" s="58"/>
      <c r="G43" s="53"/>
      <c r="H43" s="53"/>
      <c r="I43" s="53"/>
      <c r="J43" s="53"/>
      <c r="K43" s="53"/>
      <c r="L43" s="53"/>
      <c r="M43" s="53"/>
      <c r="N43" s="53"/>
      <c r="O43" s="53"/>
    </row>
    <row r="44" spans="1:15" s="55" customFormat="1" ht="20.25" x14ac:dyDescent="0.25">
      <c r="A44" s="53"/>
      <c r="B44" s="53"/>
      <c r="C44" s="54"/>
      <c r="D44" s="54"/>
      <c r="E44" s="53"/>
      <c r="F44" s="58"/>
      <c r="G44" s="53"/>
      <c r="H44" s="53"/>
      <c r="I44" s="53"/>
      <c r="J44" s="53"/>
      <c r="K44" s="53"/>
      <c r="L44" s="53"/>
      <c r="M44" s="53"/>
      <c r="N44" s="53"/>
      <c r="O44" s="53"/>
    </row>
    <row r="45" spans="1:15" s="55" customFormat="1" ht="20.25" x14ac:dyDescent="0.25">
      <c r="A45" s="53"/>
      <c r="B45" s="53"/>
      <c r="C45" s="54"/>
      <c r="D45" s="54"/>
      <c r="E45" s="53"/>
      <c r="F45" s="58"/>
      <c r="G45" s="53"/>
      <c r="H45" s="53"/>
      <c r="I45" s="53"/>
      <c r="J45" s="53"/>
      <c r="K45" s="53"/>
      <c r="L45" s="53"/>
      <c r="M45" s="53"/>
      <c r="N45" s="53"/>
      <c r="O45" s="53"/>
    </row>
    <row r="46" spans="1:15" s="55" customFormat="1" ht="20.25" x14ac:dyDescent="0.25">
      <c r="A46" s="53"/>
      <c r="B46" s="53"/>
      <c r="C46" s="54"/>
      <c r="D46" s="54"/>
      <c r="E46" s="53"/>
      <c r="F46" s="58"/>
      <c r="G46" s="53"/>
      <c r="H46" s="53"/>
      <c r="I46" s="53"/>
      <c r="J46" s="53"/>
      <c r="K46" s="53"/>
      <c r="L46" s="53"/>
      <c r="M46" s="53"/>
      <c r="N46" s="53"/>
      <c r="O46" s="53"/>
    </row>
    <row r="47" spans="1:15" ht="20.25" x14ac:dyDescent="0.25">
      <c r="A47" s="45"/>
      <c r="B47" s="45"/>
      <c r="C47" s="46"/>
      <c r="D47" s="46"/>
      <c r="E47" s="29"/>
      <c r="F47" s="57"/>
      <c r="G47" s="29"/>
      <c r="H47" s="29"/>
      <c r="I47" s="29"/>
      <c r="J47" s="29"/>
      <c r="K47" s="29"/>
      <c r="L47" s="29"/>
      <c r="M47" s="29"/>
      <c r="N47" s="29"/>
      <c r="O47" s="29"/>
    </row>
    <row r="48" spans="1:15" ht="20.25" x14ac:dyDescent="0.25">
      <c r="A48" s="45"/>
      <c r="B48" s="45"/>
      <c r="C48" s="46"/>
      <c r="D48" s="46"/>
      <c r="E48" s="29"/>
      <c r="F48" s="57"/>
      <c r="G48" s="29"/>
      <c r="H48" s="29"/>
      <c r="I48" s="29"/>
      <c r="J48" s="29"/>
      <c r="K48" s="29"/>
      <c r="L48" s="29"/>
      <c r="M48" s="29"/>
      <c r="N48" s="29"/>
      <c r="O48" s="29"/>
    </row>
    <row r="49" spans="1:15" ht="20.25" x14ac:dyDescent="0.25">
      <c r="A49" s="45"/>
      <c r="B49" s="45"/>
      <c r="C49" s="46"/>
      <c r="D49" s="46"/>
      <c r="E49" s="29"/>
      <c r="F49" s="57"/>
      <c r="G49" s="29"/>
      <c r="H49" s="29"/>
      <c r="I49" s="29"/>
      <c r="J49" s="29"/>
      <c r="K49" s="29"/>
      <c r="L49" s="29"/>
      <c r="M49" s="29"/>
      <c r="N49" s="29"/>
      <c r="O49" s="29"/>
    </row>
    <row r="50" spans="1:15" ht="20.25" x14ac:dyDescent="0.25">
      <c r="A50" s="45"/>
      <c r="B50" s="45"/>
      <c r="C50" s="46"/>
      <c r="D50" s="46"/>
      <c r="E50" s="29"/>
      <c r="F50" s="57"/>
      <c r="G50" s="29"/>
      <c r="H50" s="29"/>
      <c r="I50" s="29"/>
      <c r="J50" s="29"/>
      <c r="K50" s="29"/>
      <c r="L50" s="29"/>
      <c r="M50" s="29"/>
      <c r="N50" s="29"/>
      <c r="O50" s="29"/>
    </row>
    <row r="51" spans="1:15" ht="20.25" x14ac:dyDescent="0.25">
      <c r="A51" s="45"/>
      <c r="B51" s="45"/>
      <c r="C51" s="46"/>
      <c r="D51" s="46"/>
      <c r="E51" s="29"/>
      <c r="F51" s="57"/>
      <c r="G51" s="29"/>
      <c r="H51" s="29"/>
      <c r="I51" s="29"/>
      <c r="J51" s="29"/>
      <c r="K51" s="29"/>
      <c r="L51" s="29"/>
      <c r="M51" s="29"/>
      <c r="N51" s="29"/>
      <c r="O51" s="29"/>
    </row>
    <row r="52" spans="1:15" ht="20.25" x14ac:dyDescent="0.25">
      <c r="A52" s="45"/>
      <c r="B52" s="45"/>
      <c r="C52" s="46"/>
      <c r="D52" s="46"/>
      <c r="E52" s="29"/>
      <c r="F52" s="57"/>
      <c r="G52" s="29"/>
      <c r="H52" s="29"/>
      <c r="I52" s="29"/>
      <c r="J52" s="29"/>
      <c r="K52" s="29"/>
      <c r="L52" s="29"/>
      <c r="M52" s="29"/>
      <c r="N52" s="29"/>
      <c r="O52" s="29"/>
    </row>
    <row r="53" spans="1:15" ht="20.25" x14ac:dyDescent="0.25">
      <c r="A53" s="45"/>
      <c r="B53" s="15"/>
      <c r="C53" s="20"/>
      <c r="D53" s="20"/>
    </row>
    <row r="54" spans="1:15" ht="20.25" x14ac:dyDescent="0.25">
      <c r="A54" s="45"/>
      <c r="B54" s="15"/>
      <c r="C54" s="20"/>
      <c r="D54" s="20"/>
    </row>
    <row r="55" spans="1:15" ht="20.25" x14ac:dyDescent="0.25">
      <c r="A55" s="45"/>
      <c r="B55" s="15"/>
      <c r="C55" s="20"/>
      <c r="D55" s="20"/>
    </row>
    <row r="56" spans="1:15" ht="20.25" x14ac:dyDescent="0.25">
      <c r="A56" s="45"/>
      <c r="B56" s="15"/>
      <c r="C56" s="20"/>
      <c r="D56" s="20"/>
    </row>
    <row r="57" spans="1:15" ht="20.25" x14ac:dyDescent="0.25">
      <c r="A57" s="45"/>
      <c r="B57" s="15"/>
      <c r="C57" s="20"/>
      <c r="D57" s="20"/>
    </row>
    <row r="58" spans="1:15" ht="20.25" x14ac:dyDescent="0.25">
      <c r="A58" s="45"/>
      <c r="B58" s="15"/>
      <c r="C58" s="20"/>
      <c r="D58" s="20"/>
    </row>
    <row r="59" spans="1:15" ht="20.25" x14ac:dyDescent="0.25">
      <c r="A59" s="45"/>
      <c r="B59" s="15"/>
      <c r="C59" s="20"/>
      <c r="D59" s="20"/>
    </row>
    <row r="60" spans="1:15" ht="20.25" x14ac:dyDescent="0.25">
      <c r="A60" s="45"/>
      <c r="B60" s="15"/>
      <c r="C60" s="20"/>
      <c r="D60" s="20"/>
    </row>
    <row r="61" spans="1:15" ht="20.25" x14ac:dyDescent="0.25">
      <c r="A61" s="45"/>
      <c r="B61" s="15"/>
      <c r="C61" s="20"/>
      <c r="D61" s="20"/>
    </row>
    <row r="62" spans="1:15" ht="20.25" x14ac:dyDescent="0.25">
      <c r="A62" s="45"/>
      <c r="B62" s="15"/>
      <c r="C62" s="20"/>
      <c r="D62" s="20"/>
    </row>
    <row r="63" spans="1:15" ht="20.25" x14ac:dyDescent="0.25">
      <c r="A63" s="45"/>
      <c r="B63" s="15"/>
      <c r="C63" s="20"/>
      <c r="D63" s="20"/>
    </row>
    <row r="64" spans="1:15" ht="20.25" x14ac:dyDescent="0.25">
      <c r="A64" s="45"/>
      <c r="B64" s="15"/>
      <c r="C64" s="20"/>
      <c r="D64" s="20"/>
    </row>
    <row r="65" spans="1:4" ht="20.25" x14ac:dyDescent="0.25">
      <c r="A65" s="45"/>
      <c r="B65" s="15"/>
      <c r="C65" s="20"/>
      <c r="D65" s="20"/>
    </row>
    <row r="66" spans="1:4" ht="20.25" x14ac:dyDescent="0.25">
      <c r="A66" s="45"/>
      <c r="B66" s="15"/>
      <c r="C66" s="20"/>
      <c r="D66" s="20"/>
    </row>
    <row r="67" spans="1:4" ht="20.25" x14ac:dyDescent="0.25">
      <c r="A67" s="45"/>
      <c r="B67" s="15"/>
      <c r="C67" s="20"/>
      <c r="D67" s="20"/>
    </row>
    <row r="68" spans="1:4" ht="20.25" x14ac:dyDescent="0.25">
      <c r="A68" s="45"/>
      <c r="B68" s="15"/>
      <c r="C68" s="20"/>
      <c r="D68" s="20"/>
    </row>
    <row r="69" spans="1:4" ht="20.25" x14ac:dyDescent="0.25">
      <c r="A69" s="45"/>
      <c r="B69" s="15"/>
      <c r="C69" s="20"/>
      <c r="D69" s="20"/>
    </row>
    <row r="70" spans="1:4" ht="20.25" x14ac:dyDescent="0.25">
      <c r="A70" s="45"/>
      <c r="B70" s="15"/>
      <c r="C70" s="20"/>
      <c r="D70" s="20"/>
    </row>
    <row r="71" spans="1:4" ht="20.25" x14ac:dyDescent="0.25">
      <c r="A71" s="45"/>
      <c r="B71" s="15"/>
      <c r="C71" s="20"/>
      <c r="D71" s="20"/>
    </row>
    <row r="72" spans="1:4" ht="20.25" x14ac:dyDescent="0.25">
      <c r="A72" s="45"/>
      <c r="B72" s="15"/>
      <c r="C72" s="20"/>
      <c r="D72" s="20"/>
    </row>
    <row r="73" spans="1:4" ht="20.25" x14ac:dyDescent="0.25">
      <c r="A73" s="45"/>
      <c r="B73" s="15"/>
      <c r="C73" s="20"/>
      <c r="D73" s="20"/>
    </row>
    <row r="74" spans="1:4" ht="20.25" x14ac:dyDescent="0.25">
      <c r="A74" s="45"/>
      <c r="B74" s="15"/>
      <c r="C74" s="20"/>
      <c r="D74" s="20"/>
    </row>
    <row r="75" spans="1:4" ht="20.25" x14ac:dyDescent="0.25">
      <c r="A75" s="45"/>
      <c r="B75" s="15"/>
      <c r="C75" s="20"/>
      <c r="D75" s="20"/>
    </row>
    <row r="76" spans="1:4" ht="20.25" x14ac:dyDescent="0.25">
      <c r="A76" s="45"/>
      <c r="B76" s="15"/>
      <c r="C76" s="20"/>
      <c r="D76" s="20"/>
    </row>
    <row r="77" spans="1:4" ht="20.25" x14ac:dyDescent="0.25">
      <c r="A77" s="45"/>
      <c r="B77" s="15"/>
      <c r="C77" s="20"/>
      <c r="D77" s="20"/>
    </row>
    <row r="78" spans="1:4" ht="20.25" x14ac:dyDescent="0.25">
      <c r="A78" s="45"/>
      <c r="B78" s="15"/>
      <c r="C78" s="20"/>
      <c r="D78" s="20"/>
    </row>
    <row r="79" spans="1:4" ht="20.25" x14ac:dyDescent="0.25">
      <c r="A79" s="45"/>
      <c r="B79" s="15"/>
      <c r="C79" s="20"/>
      <c r="D79" s="20"/>
    </row>
    <row r="80" spans="1:4" ht="20.25" x14ac:dyDescent="0.25">
      <c r="A80" s="45"/>
      <c r="B80" s="15"/>
      <c r="C80" s="20"/>
      <c r="D80" s="20"/>
    </row>
    <row r="81" spans="1:4" ht="20.25" x14ac:dyDescent="0.25">
      <c r="A81" s="45"/>
      <c r="B81" s="15"/>
      <c r="C81" s="20"/>
      <c r="D81" s="20"/>
    </row>
    <row r="82" spans="1:4" ht="20.25" x14ac:dyDescent="0.25">
      <c r="A82" s="45"/>
      <c r="B82" s="15"/>
      <c r="C82" s="20"/>
      <c r="D82" s="20"/>
    </row>
    <row r="83" spans="1:4" ht="20.25" x14ac:dyDescent="0.25">
      <c r="A83" s="45"/>
      <c r="B83" s="15"/>
      <c r="C83" s="20"/>
      <c r="D83" s="20"/>
    </row>
    <row r="84" spans="1:4" ht="20.25" x14ac:dyDescent="0.25">
      <c r="A84" s="45"/>
      <c r="B84" s="15"/>
      <c r="C84" s="20"/>
      <c r="D84" s="20"/>
    </row>
    <row r="85" spans="1:4" ht="20.25" x14ac:dyDescent="0.25">
      <c r="A85" s="45"/>
      <c r="B85" s="15"/>
      <c r="C85" s="20"/>
      <c r="D85" s="20"/>
    </row>
    <row r="86" spans="1:4" ht="20.25" x14ac:dyDescent="0.25">
      <c r="A86" s="45"/>
      <c r="B86" s="15"/>
      <c r="C86" s="20"/>
      <c r="D86" s="20"/>
    </row>
    <row r="87" spans="1:4" ht="20.25" x14ac:dyDescent="0.25">
      <c r="A87" s="45"/>
      <c r="B87" s="15"/>
      <c r="C87" s="20"/>
      <c r="D87" s="20"/>
    </row>
    <row r="88" spans="1:4" ht="20.25" x14ac:dyDescent="0.25">
      <c r="A88" s="45"/>
      <c r="B88" s="15"/>
      <c r="C88" s="20"/>
      <c r="D88" s="20"/>
    </row>
    <row r="89" spans="1:4" ht="20.25" x14ac:dyDescent="0.25">
      <c r="A89" s="45"/>
      <c r="B89" s="15"/>
      <c r="C89" s="20"/>
      <c r="D89" s="20"/>
    </row>
    <row r="90" spans="1:4" ht="20.25" x14ac:dyDescent="0.25">
      <c r="A90" s="45"/>
      <c r="B90" s="15"/>
      <c r="C90" s="20"/>
      <c r="D90" s="20"/>
    </row>
    <row r="91" spans="1:4" ht="20.25" x14ac:dyDescent="0.25">
      <c r="A91" s="45"/>
      <c r="B91" s="15"/>
      <c r="C91" s="20"/>
      <c r="D91" s="20"/>
    </row>
    <row r="92" spans="1:4" ht="20.25" x14ac:dyDescent="0.25">
      <c r="A92" s="45"/>
      <c r="B92" s="15"/>
      <c r="C92" s="20"/>
      <c r="D92" s="20"/>
    </row>
    <row r="93" spans="1:4" ht="20.25" x14ac:dyDescent="0.25">
      <c r="A93" s="45"/>
      <c r="B93" s="15"/>
      <c r="C93" s="20"/>
      <c r="D93" s="20"/>
    </row>
    <row r="94" spans="1:4" ht="20.25" x14ac:dyDescent="0.25">
      <c r="A94" s="45"/>
      <c r="B94" s="15"/>
      <c r="C94" s="20"/>
      <c r="D94" s="20"/>
    </row>
    <row r="95" spans="1:4" ht="20.25" x14ac:dyDescent="0.25">
      <c r="A95" s="45"/>
      <c r="B95" s="15"/>
      <c r="C95" s="20"/>
      <c r="D95" s="20"/>
    </row>
    <row r="96" spans="1:4" ht="20.25" x14ac:dyDescent="0.25">
      <c r="A96" s="45"/>
      <c r="B96" s="15"/>
      <c r="C96" s="20"/>
      <c r="D96" s="20"/>
    </row>
    <row r="97" spans="1:4" ht="20.25" x14ac:dyDescent="0.25">
      <c r="A97" s="45"/>
      <c r="B97" s="15"/>
      <c r="C97" s="20"/>
      <c r="D97" s="20"/>
    </row>
    <row r="98" spans="1:4" ht="20.25" x14ac:dyDescent="0.25">
      <c r="A98" s="45"/>
      <c r="B98" s="15"/>
      <c r="C98" s="20"/>
      <c r="D98" s="20"/>
    </row>
    <row r="99" spans="1:4" ht="20.25" x14ac:dyDescent="0.25">
      <c r="A99" s="45"/>
      <c r="B99" s="15"/>
      <c r="C99" s="20"/>
      <c r="D99" s="20"/>
    </row>
    <row r="100" spans="1:4" ht="20.25" x14ac:dyDescent="0.25">
      <c r="A100" s="45"/>
      <c r="B100" s="15"/>
      <c r="C100" s="20"/>
      <c r="D100" s="20"/>
    </row>
    <row r="101" spans="1:4" ht="20.25" x14ac:dyDescent="0.25">
      <c r="A101" s="45"/>
      <c r="B101" s="15"/>
      <c r="C101" s="20"/>
      <c r="D101" s="20"/>
    </row>
    <row r="102" spans="1:4" ht="20.25" x14ac:dyDescent="0.25">
      <c r="A102" s="45"/>
      <c r="B102" s="15"/>
      <c r="C102" s="20"/>
      <c r="D102" s="20"/>
    </row>
    <row r="103" spans="1:4" ht="20.25" x14ac:dyDescent="0.25">
      <c r="A103" s="45"/>
      <c r="B103" s="15"/>
      <c r="C103" s="20"/>
      <c r="D103" s="20"/>
    </row>
    <row r="104" spans="1:4" ht="20.25" x14ac:dyDescent="0.25">
      <c r="A104" s="45"/>
      <c r="B104" s="15"/>
      <c r="C104" s="20"/>
      <c r="D104" s="20"/>
    </row>
    <row r="105" spans="1:4" ht="20.25" x14ac:dyDescent="0.25">
      <c r="A105" s="45"/>
      <c r="B105" s="15"/>
      <c r="C105" s="20"/>
      <c r="D105" s="20"/>
    </row>
    <row r="106" spans="1:4" ht="20.25" x14ac:dyDescent="0.25">
      <c r="A106" s="45"/>
      <c r="B106" s="15"/>
      <c r="C106" s="20"/>
      <c r="D106" s="20"/>
    </row>
    <row r="107" spans="1:4" ht="20.25" x14ac:dyDescent="0.25">
      <c r="A107" s="45"/>
      <c r="B107" s="15"/>
      <c r="C107" s="20"/>
      <c r="D107" s="20"/>
    </row>
    <row r="108" spans="1:4" ht="20.25" x14ac:dyDescent="0.25">
      <c r="A108" s="45"/>
      <c r="B108" s="15"/>
      <c r="C108" s="20"/>
      <c r="D108" s="20"/>
    </row>
    <row r="109" spans="1:4" ht="20.25" x14ac:dyDescent="0.25">
      <c r="A109" s="45"/>
      <c r="B109" s="15"/>
      <c r="C109" s="20"/>
      <c r="D109" s="20"/>
    </row>
    <row r="110" spans="1:4" ht="20.25" x14ac:dyDescent="0.25">
      <c r="A110" s="45"/>
      <c r="B110" s="15"/>
      <c r="C110" s="20"/>
      <c r="D110" s="20"/>
    </row>
    <row r="111" spans="1:4" ht="20.25" x14ac:dyDescent="0.25">
      <c r="A111" s="45"/>
      <c r="B111" s="15"/>
      <c r="C111" s="20"/>
      <c r="D111" s="20"/>
    </row>
    <row r="112" spans="1:4" ht="20.25" x14ac:dyDescent="0.25">
      <c r="A112" s="45"/>
      <c r="B112" s="15"/>
      <c r="C112" s="20"/>
      <c r="D112" s="20"/>
    </row>
    <row r="113" spans="1:4" ht="20.25" x14ac:dyDescent="0.25">
      <c r="A113" s="45"/>
      <c r="B113" s="15"/>
      <c r="C113" s="20"/>
      <c r="D113" s="20"/>
    </row>
    <row r="114" spans="1:4" ht="20.25" x14ac:dyDescent="0.25">
      <c r="A114" s="45"/>
      <c r="B114" s="15"/>
      <c r="C114" s="20"/>
      <c r="D114" s="20"/>
    </row>
    <row r="115" spans="1:4" ht="20.25" x14ac:dyDescent="0.25">
      <c r="A115" s="45"/>
      <c r="B115" s="15"/>
      <c r="C115" s="20"/>
      <c r="D115" s="20"/>
    </row>
    <row r="116" spans="1:4" ht="20.25" x14ac:dyDescent="0.25">
      <c r="A116" s="45"/>
      <c r="B116" s="15"/>
      <c r="C116" s="20"/>
      <c r="D116" s="20"/>
    </row>
    <row r="117" spans="1:4" ht="20.25" x14ac:dyDescent="0.25">
      <c r="A117" s="45"/>
      <c r="B117" s="15"/>
      <c r="C117" s="20"/>
      <c r="D117" s="20"/>
    </row>
    <row r="118" spans="1:4" ht="20.25" x14ac:dyDescent="0.25">
      <c r="A118" s="45"/>
      <c r="B118" s="15"/>
      <c r="C118" s="20"/>
      <c r="D118" s="20"/>
    </row>
    <row r="119" spans="1:4" ht="20.25" x14ac:dyDescent="0.25">
      <c r="A119" s="45"/>
      <c r="B119" s="15"/>
      <c r="C119" s="20"/>
      <c r="D119" s="20"/>
    </row>
    <row r="120" spans="1:4" ht="20.25" x14ac:dyDescent="0.25">
      <c r="A120" s="45"/>
      <c r="B120" s="15"/>
      <c r="C120" s="20"/>
      <c r="D120" s="20"/>
    </row>
    <row r="121" spans="1:4" ht="20.25" x14ac:dyDescent="0.25">
      <c r="A121" s="45"/>
      <c r="B121" s="15"/>
      <c r="C121" s="20"/>
      <c r="D121" s="20"/>
    </row>
    <row r="122" spans="1:4" ht="20.25" x14ac:dyDescent="0.25">
      <c r="A122" s="45"/>
      <c r="B122" s="15"/>
      <c r="C122" s="20"/>
      <c r="D122" s="20"/>
    </row>
    <row r="123" spans="1:4" ht="20.25" x14ac:dyDescent="0.25">
      <c r="A123" s="45"/>
      <c r="B123" s="15"/>
      <c r="C123" s="20"/>
      <c r="D123" s="20"/>
    </row>
    <row r="124" spans="1:4" ht="20.25" x14ac:dyDescent="0.25">
      <c r="A124" s="45"/>
      <c r="B124" s="15"/>
      <c r="C124" s="20"/>
      <c r="D124" s="20"/>
    </row>
    <row r="125" spans="1:4" ht="20.25" x14ac:dyDescent="0.25">
      <c r="A125" s="45"/>
      <c r="B125" s="15"/>
      <c r="C125" s="20"/>
      <c r="D125" s="20"/>
    </row>
    <row r="126" spans="1:4" ht="20.25" x14ac:dyDescent="0.25">
      <c r="A126" s="45"/>
      <c r="B126" s="15"/>
      <c r="C126" s="20"/>
      <c r="D126" s="20"/>
    </row>
    <row r="127" spans="1:4" ht="20.25" x14ac:dyDescent="0.25">
      <c r="A127" s="45"/>
      <c r="B127" s="15"/>
      <c r="C127" s="20"/>
      <c r="D127" s="20"/>
    </row>
    <row r="128" spans="1:4" ht="20.25" x14ac:dyDescent="0.25">
      <c r="A128" s="45"/>
      <c r="B128" s="15"/>
      <c r="C128" s="20"/>
      <c r="D128" s="20"/>
    </row>
    <row r="129" spans="1:4" ht="20.25" x14ac:dyDescent="0.25">
      <c r="A129" s="45"/>
      <c r="B129" s="15"/>
      <c r="C129" s="20"/>
      <c r="D129" s="20"/>
    </row>
    <row r="130" spans="1:4" ht="20.25" x14ac:dyDescent="0.25">
      <c r="A130" s="45"/>
      <c r="B130" s="15"/>
      <c r="C130" s="20"/>
      <c r="D130" s="20"/>
    </row>
    <row r="131" spans="1:4" ht="20.25" x14ac:dyDescent="0.25">
      <c r="A131" s="45"/>
      <c r="B131" s="15"/>
      <c r="C131" s="20"/>
      <c r="D131" s="20"/>
    </row>
    <row r="132" spans="1:4" ht="20.25" x14ac:dyDescent="0.25">
      <c r="A132" s="45"/>
      <c r="B132" s="15"/>
      <c r="C132" s="20"/>
      <c r="D132" s="20"/>
    </row>
    <row r="133" spans="1:4" ht="20.25" x14ac:dyDescent="0.25">
      <c r="A133" s="45"/>
      <c r="B133" s="15"/>
      <c r="C133" s="20"/>
      <c r="D133" s="20"/>
    </row>
    <row r="134" spans="1:4" ht="20.25" x14ac:dyDescent="0.25">
      <c r="A134" s="45"/>
      <c r="B134" s="15"/>
      <c r="C134" s="20"/>
      <c r="D134" s="20"/>
    </row>
    <row r="135" spans="1:4" ht="20.25" x14ac:dyDescent="0.25">
      <c r="A135" s="45"/>
      <c r="B135" s="15"/>
      <c r="C135" s="20"/>
      <c r="D135" s="20"/>
    </row>
    <row r="136" spans="1:4" ht="20.25" x14ac:dyDescent="0.25">
      <c r="A136" s="45"/>
      <c r="B136" s="15"/>
      <c r="C136" s="20"/>
      <c r="D136" s="20"/>
    </row>
    <row r="137" spans="1:4" ht="20.25" x14ac:dyDescent="0.25">
      <c r="A137" s="45"/>
      <c r="B137" s="15"/>
      <c r="C137" s="20"/>
      <c r="D137" s="20"/>
    </row>
    <row r="138" spans="1:4" ht="20.25" x14ac:dyDescent="0.25">
      <c r="A138" s="45"/>
      <c r="B138" s="15"/>
      <c r="C138" s="20"/>
      <c r="D138" s="20"/>
    </row>
    <row r="139" spans="1:4" ht="20.25" x14ac:dyDescent="0.25">
      <c r="A139" s="45"/>
      <c r="B139" s="15"/>
      <c r="C139" s="20"/>
      <c r="D139" s="20"/>
    </row>
    <row r="140" spans="1:4" ht="20.25" x14ac:dyDescent="0.25">
      <c r="A140" s="45"/>
      <c r="B140" s="15"/>
      <c r="C140" s="20"/>
      <c r="D140" s="20"/>
    </row>
    <row r="141" spans="1:4" ht="20.25" x14ac:dyDescent="0.25">
      <c r="A141" s="45"/>
      <c r="B141" s="15"/>
      <c r="C141" s="20"/>
      <c r="D141" s="20"/>
    </row>
    <row r="142" spans="1:4" ht="20.25" x14ac:dyDescent="0.25">
      <c r="A142" s="45"/>
      <c r="B142" s="15"/>
      <c r="C142" s="20"/>
      <c r="D142" s="20"/>
    </row>
    <row r="143" spans="1:4" ht="20.25" x14ac:dyDescent="0.25">
      <c r="A143" s="45"/>
      <c r="B143" s="15"/>
      <c r="C143" s="20"/>
      <c r="D143" s="20"/>
    </row>
    <row r="144" spans="1:4" ht="20.25" x14ac:dyDescent="0.25">
      <c r="A144" s="45"/>
      <c r="B144" s="15"/>
      <c r="C144" s="20"/>
      <c r="D144" s="20"/>
    </row>
    <row r="145" spans="1:4" ht="20.25" x14ac:dyDescent="0.25">
      <c r="A145" s="45"/>
      <c r="B145" s="15"/>
      <c r="C145" s="20"/>
      <c r="D145" s="20"/>
    </row>
    <row r="146" spans="1:4" ht="20.25" x14ac:dyDescent="0.25">
      <c r="A146" s="45"/>
      <c r="B146" s="15"/>
      <c r="C146" s="20"/>
      <c r="D146" s="20"/>
    </row>
    <row r="147" spans="1:4" ht="20.25" x14ac:dyDescent="0.25">
      <c r="A147" s="45"/>
      <c r="B147" s="15"/>
      <c r="C147" s="20"/>
      <c r="D147" s="20"/>
    </row>
    <row r="148" spans="1:4" ht="20.25" x14ac:dyDescent="0.25">
      <c r="A148" s="45"/>
      <c r="B148" s="15"/>
      <c r="C148" s="20"/>
      <c r="D148" s="20"/>
    </row>
    <row r="149" spans="1:4" ht="20.25" x14ac:dyDescent="0.25">
      <c r="A149" s="45"/>
      <c r="B149" s="15"/>
      <c r="C149" s="20"/>
      <c r="D149" s="20"/>
    </row>
    <row r="150" spans="1:4" ht="20.25" x14ac:dyDescent="0.25">
      <c r="A150" s="45"/>
      <c r="B150" s="15"/>
      <c r="C150" s="20"/>
      <c r="D150" s="20"/>
    </row>
    <row r="151" spans="1:4" ht="20.25" x14ac:dyDescent="0.25">
      <c r="A151" s="45"/>
      <c r="B151" s="15"/>
      <c r="C151" s="20"/>
      <c r="D151" s="20"/>
    </row>
    <row r="152" spans="1:4" ht="20.25" x14ac:dyDescent="0.25">
      <c r="A152" s="45"/>
      <c r="B152" s="15"/>
      <c r="C152" s="20"/>
      <c r="D152" s="20"/>
    </row>
    <row r="153" spans="1:4" ht="20.25" x14ac:dyDescent="0.25">
      <c r="A153" s="45"/>
      <c r="B153" s="15"/>
      <c r="C153" s="20"/>
      <c r="D153" s="20"/>
    </row>
    <row r="154" spans="1:4" ht="20.25" x14ac:dyDescent="0.25">
      <c r="A154" s="45"/>
      <c r="B154" s="15"/>
      <c r="C154" s="20"/>
      <c r="D154" s="20"/>
    </row>
    <row r="155" spans="1:4" ht="20.25" x14ac:dyDescent="0.25">
      <c r="A155" s="45"/>
      <c r="B155" s="15"/>
      <c r="C155" s="20"/>
      <c r="D155" s="20"/>
    </row>
    <row r="156" spans="1:4" ht="20.25" x14ac:dyDescent="0.25">
      <c r="A156" s="45"/>
      <c r="B156" s="15"/>
      <c r="C156" s="20"/>
      <c r="D156" s="20"/>
    </row>
    <row r="157" spans="1:4" ht="20.25" x14ac:dyDescent="0.25">
      <c r="A157" s="45"/>
      <c r="B157" s="15"/>
      <c r="C157" s="20"/>
      <c r="D157" s="20"/>
    </row>
    <row r="158" spans="1:4" ht="20.25" x14ac:dyDescent="0.25">
      <c r="A158" s="45"/>
      <c r="B158" s="15"/>
      <c r="C158" s="20"/>
      <c r="D158" s="20"/>
    </row>
    <row r="159" spans="1:4" ht="20.25" x14ac:dyDescent="0.25">
      <c r="A159" s="45"/>
      <c r="B159" s="15"/>
      <c r="C159" s="20"/>
      <c r="D159" s="20"/>
    </row>
    <row r="160" spans="1:4" ht="20.25" x14ac:dyDescent="0.25">
      <c r="A160" s="45"/>
      <c r="B160" s="15"/>
      <c r="C160" s="20"/>
      <c r="D160" s="20"/>
    </row>
    <row r="161" spans="1:4" ht="20.25" x14ac:dyDescent="0.25">
      <c r="A161" s="45"/>
      <c r="B161" s="15"/>
      <c r="C161" s="20"/>
      <c r="D161" s="20"/>
    </row>
    <row r="162" spans="1:4" ht="20.25" x14ac:dyDescent="0.25">
      <c r="A162" s="45"/>
      <c r="B162" s="15"/>
      <c r="C162" s="20"/>
      <c r="D162" s="20"/>
    </row>
    <row r="163" spans="1:4" ht="20.25" x14ac:dyDescent="0.25">
      <c r="A163" s="45"/>
      <c r="B163" s="15"/>
      <c r="C163" s="20"/>
      <c r="D163" s="20"/>
    </row>
    <row r="164" spans="1:4" ht="20.25" x14ac:dyDescent="0.25">
      <c r="A164" s="45"/>
      <c r="B164" s="15"/>
      <c r="C164" s="20"/>
      <c r="D164" s="20"/>
    </row>
    <row r="165" spans="1:4" ht="20.25" x14ac:dyDescent="0.25">
      <c r="A165" s="45"/>
      <c r="B165" s="15"/>
      <c r="C165" s="20"/>
      <c r="D165" s="20"/>
    </row>
    <row r="166" spans="1:4" ht="20.25" x14ac:dyDescent="0.25">
      <c r="A166" s="45"/>
      <c r="B166" s="15"/>
      <c r="C166" s="20"/>
      <c r="D166" s="20"/>
    </row>
    <row r="167" spans="1:4" ht="20.25" x14ac:dyDescent="0.25">
      <c r="A167" s="45"/>
      <c r="B167" s="15"/>
      <c r="C167" s="20"/>
      <c r="D167" s="20"/>
    </row>
    <row r="168" spans="1:4" ht="20.25" x14ac:dyDescent="0.25">
      <c r="A168" s="45"/>
      <c r="B168" s="15"/>
      <c r="C168" s="20"/>
      <c r="D168" s="20"/>
    </row>
    <row r="169" spans="1:4" ht="20.25" x14ac:dyDescent="0.25">
      <c r="A169" s="45"/>
      <c r="B169" s="15"/>
      <c r="C169" s="20"/>
      <c r="D169" s="20"/>
    </row>
    <row r="170" spans="1:4" ht="20.25" x14ac:dyDescent="0.25">
      <c r="A170" s="45"/>
      <c r="B170" s="15"/>
      <c r="C170" s="20"/>
      <c r="D170" s="20"/>
    </row>
    <row r="171" spans="1:4" ht="20.25" x14ac:dyDescent="0.25">
      <c r="A171" s="45"/>
      <c r="B171" s="15"/>
      <c r="C171" s="20"/>
      <c r="D171" s="20"/>
    </row>
    <row r="172" spans="1:4" ht="20.25" x14ac:dyDescent="0.25">
      <c r="A172" s="45"/>
      <c r="B172" s="15"/>
      <c r="C172" s="20"/>
      <c r="D172" s="20"/>
    </row>
    <row r="173" spans="1:4" ht="20.25" x14ac:dyDescent="0.25">
      <c r="A173" s="45"/>
      <c r="B173" s="15"/>
      <c r="C173" s="20"/>
      <c r="D173" s="20"/>
    </row>
    <row r="174" spans="1:4" ht="20.25" x14ac:dyDescent="0.25">
      <c r="A174" s="45"/>
      <c r="B174" s="15"/>
      <c r="C174" s="20"/>
      <c r="D174" s="20"/>
    </row>
    <row r="175" spans="1:4" ht="20.25" x14ac:dyDescent="0.25">
      <c r="A175" s="45"/>
      <c r="B175" s="15"/>
      <c r="C175" s="20"/>
      <c r="D175" s="20"/>
    </row>
    <row r="176" spans="1:4" ht="20.25" x14ac:dyDescent="0.25">
      <c r="A176" s="45"/>
      <c r="B176" s="15"/>
      <c r="C176" s="20"/>
      <c r="D176" s="20"/>
    </row>
    <row r="177" spans="1:4" ht="20.25" x14ac:dyDescent="0.25">
      <c r="A177" s="45"/>
      <c r="B177" s="15"/>
      <c r="C177" s="20"/>
      <c r="D177" s="20"/>
    </row>
    <row r="178" spans="1:4" ht="20.25" x14ac:dyDescent="0.25">
      <c r="A178" s="45"/>
      <c r="B178" s="15"/>
      <c r="C178" s="20"/>
      <c r="D178" s="20"/>
    </row>
    <row r="179" spans="1:4" ht="20.25" x14ac:dyDescent="0.25">
      <c r="A179" s="45"/>
      <c r="B179" s="15"/>
      <c r="C179" s="20"/>
      <c r="D179" s="20"/>
    </row>
    <row r="180" spans="1:4" ht="20.25" x14ac:dyDescent="0.25">
      <c r="A180" s="45"/>
      <c r="B180" s="15"/>
      <c r="C180" s="20"/>
      <c r="D180" s="20"/>
    </row>
    <row r="181" spans="1:4" ht="20.25" x14ac:dyDescent="0.25">
      <c r="A181" s="45"/>
      <c r="B181" s="15"/>
      <c r="C181" s="20"/>
      <c r="D181" s="20"/>
    </row>
    <row r="182" spans="1:4" ht="20.25" x14ac:dyDescent="0.25">
      <c r="A182" s="45"/>
      <c r="B182" s="15"/>
      <c r="C182" s="20"/>
      <c r="D182" s="20"/>
    </row>
    <row r="183" spans="1:4" ht="20.25" x14ac:dyDescent="0.25">
      <c r="A183" s="45"/>
      <c r="B183" s="15"/>
      <c r="C183" s="20"/>
      <c r="D183" s="20"/>
    </row>
    <row r="184" spans="1:4" ht="20.25" x14ac:dyDescent="0.25">
      <c r="A184" s="45"/>
      <c r="B184" s="15"/>
      <c r="C184" s="20"/>
      <c r="D184" s="20"/>
    </row>
    <row r="185" spans="1:4" ht="20.25" x14ac:dyDescent="0.25">
      <c r="A185" s="45"/>
      <c r="B185" s="15"/>
      <c r="C185" s="20"/>
      <c r="D185" s="20"/>
    </row>
    <row r="186" spans="1:4" ht="20.25" x14ac:dyDescent="0.25">
      <c r="A186" s="45"/>
      <c r="B186" s="15"/>
      <c r="C186" s="20"/>
      <c r="D186" s="20"/>
    </row>
    <row r="187" spans="1:4" ht="20.25" x14ac:dyDescent="0.25">
      <c r="A187" s="45"/>
      <c r="B187" s="15"/>
      <c r="C187" s="20"/>
      <c r="D187" s="20"/>
    </row>
    <row r="188" spans="1:4" ht="20.25" x14ac:dyDescent="0.25">
      <c r="A188" s="45"/>
      <c r="B188" s="15"/>
      <c r="C188" s="20"/>
      <c r="D188" s="20"/>
    </row>
    <row r="189" spans="1:4" ht="20.25" x14ac:dyDescent="0.25">
      <c r="A189" s="45"/>
      <c r="B189" s="15"/>
      <c r="C189" s="20"/>
      <c r="D189" s="20"/>
    </row>
    <row r="190" spans="1:4" ht="20.25" x14ac:dyDescent="0.25">
      <c r="A190" s="45"/>
      <c r="B190" s="15"/>
      <c r="C190" s="20"/>
      <c r="D190" s="20"/>
    </row>
    <row r="191" spans="1:4" ht="20.25" x14ac:dyDescent="0.25">
      <c r="A191" s="45"/>
      <c r="B191" s="15"/>
      <c r="C191" s="20"/>
      <c r="D191" s="20"/>
    </row>
    <row r="192" spans="1:4" ht="20.25" x14ac:dyDescent="0.25">
      <c r="A192" s="45"/>
      <c r="B192" s="15"/>
      <c r="C192" s="20"/>
      <c r="D192" s="20"/>
    </row>
    <row r="193" spans="1:6" ht="20.25" x14ac:dyDescent="0.25">
      <c r="A193" s="45"/>
      <c r="B193" s="15"/>
      <c r="C193" s="20"/>
      <c r="D193" s="20"/>
    </row>
    <row r="194" spans="1:6" ht="20.25" x14ac:dyDescent="0.25">
      <c r="A194" s="45"/>
      <c r="B194" s="15"/>
      <c r="C194" s="20"/>
      <c r="D194" s="20"/>
    </row>
    <row r="195" spans="1:6" ht="20.25" x14ac:dyDescent="0.25">
      <c r="A195" s="45"/>
      <c r="B195" s="15"/>
      <c r="C195" s="20"/>
      <c r="D195" s="20"/>
    </row>
    <row r="196" spans="1:6" ht="20.25" x14ac:dyDescent="0.25">
      <c r="A196" s="45"/>
      <c r="B196" s="15"/>
      <c r="C196" s="20"/>
      <c r="D196" s="20"/>
    </row>
    <row r="197" spans="1:6" ht="20.25" x14ac:dyDescent="0.25">
      <c r="A197" s="45"/>
      <c r="B197" s="15"/>
      <c r="C197" s="20"/>
      <c r="D197" s="20"/>
    </row>
    <row r="198" spans="1:6" ht="20.25" x14ac:dyDescent="0.25">
      <c r="A198" s="45"/>
      <c r="B198" s="15"/>
      <c r="C198" s="20"/>
      <c r="D198" s="20"/>
    </row>
    <row r="199" spans="1:6" ht="20.25" x14ac:dyDescent="0.25">
      <c r="A199" s="45"/>
      <c r="B199" s="15"/>
      <c r="C199" s="20"/>
      <c r="D199" s="20"/>
    </row>
    <row r="200" spans="1:6" ht="20.25" x14ac:dyDescent="0.25">
      <c r="A200" s="45"/>
      <c r="B200" s="15"/>
      <c r="C200" s="20"/>
      <c r="D200" s="20"/>
    </row>
    <row r="201" spans="1:6" ht="20.25" x14ac:dyDescent="0.25">
      <c r="A201" s="45"/>
      <c r="B201" s="15"/>
      <c r="C201" s="20"/>
      <c r="D201" s="20"/>
    </row>
    <row r="202" spans="1:6" ht="20.25" x14ac:dyDescent="0.25">
      <c r="A202" s="45"/>
      <c r="B202" s="15"/>
      <c r="C202" s="20"/>
      <c r="D202" s="20"/>
    </row>
    <row r="203" spans="1:6" ht="20.25" x14ac:dyDescent="0.25">
      <c r="A203" s="45"/>
      <c r="B203" s="15"/>
      <c r="C203" s="20"/>
      <c r="D203" s="20"/>
    </row>
    <row r="204" spans="1:6" ht="20.25" x14ac:dyDescent="0.25">
      <c r="A204" s="45"/>
      <c r="B204" s="15"/>
      <c r="C204" s="20"/>
      <c r="D204" s="20"/>
    </row>
    <row r="205" spans="1:6" ht="20.25" x14ac:dyDescent="0.25">
      <c r="A205" s="45"/>
      <c r="B205" s="15"/>
      <c r="C205" s="20"/>
      <c r="D205" s="20"/>
    </row>
    <row r="206" spans="1:6" ht="20.25" x14ac:dyDescent="0.25">
      <c r="A206" s="45"/>
      <c r="B206" s="15"/>
      <c r="C206" s="20"/>
      <c r="D206" s="20"/>
    </row>
    <row r="207" spans="1:6" ht="20.25" x14ac:dyDescent="0.25">
      <c r="A207" s="45"/>
      <c r="B207" s="15"/>
      <c r="C207" s="20"/>
      <c r="D207" s="20"/>
    </row>
    <row r="208" spans="1:6" ht="20.25" x14ac:dyDescent="0.25">
      <c r="A208" s="45"/>
      <c r="B208" s="15"/>
      <c r="C208" s="20"/>
      <c r="D208" s="20"/>
      <c r="F208" s="59" t="s">
        <v>788</v>
      </c>
    </row>
    <row r="209" spans="1:8" x14ac:dyDescent="0.25">
      <c r="A209" s="29"/>
      <c r="B209" s="15"/>
      <c r="C209" s="15"/>
      <c r="D209" s="15"/>
      <c r="F209" s="59" t="s">
        <v>865</v>
      </c>
    </row>
    <row r="210" spans="1:8" ht="20.25" x14ac:dyDescent="0.25">
      <c r="A210" s="29"/>
      <c r="B210" s="16" t="s">
        <v>877</v>
      </c>
      <c r="C210" s="16" t="s">
        <v>878</v>
      </c>
      <c r="D210" s="19" t="s">
        <v>877</v>
      </c>
      <c r="E210" s="19" t="s">
        <v>878</v>
      </c>
      <c r="F210" s="59" t="s">
        <v>879</v>
      </c>
    </row>
    <row r="211" spans="1:8" ht="21" x14ac:dyDescent="0.35">
      <c r="A211" s="29"/>
      <c r="B211" s="17" t="s">
        <v>880</v>
      </c>
      <c r="C211" s="62" t="s">
        <v>881</v>
      </c>
      <c r="D211" s="61" t="s">
        <v>880</v>
      </c>
      <c r="F211" s="59" t="str">
        <f>IF(NOT(ISBLANK(D211)),D211,IF(NOT(ISBLANK(E211)),"     "&amp;E211,FALSE))</f>
        <v>Afectación Económica o presupuestal</v>
      </c>
      <c r="G211" t="s">
        <v>880</v>
      </c>
      <c r="H211" t="str">
        <f>IF(NOT(ISERROR(MATCH(G211,_xlfn.ANCHORARRAY(B222),0))),F224&amp;"Por favor no seleccionar los criterios de impacto",G211)</f>
        <v>❌Por favor no seleccionar los criterios de impacto</v>
      </c>
    </row>
    <row r="212" spans="1:8" ht="21" x14ac:dyDescent="0.35">
      <c r="A212" s="29"/>
      <c r="B212" s="17" t="s">
        <v>880</v>
      </c>
      <c r="C212" s="62" t="s">
        <v>860</v>
      </c>
      <c r="E212" t="s">
        <v>881</v>
      </c>
      <c r="F212" s="59" t="str">
        <f t="shared" ref="F212:F222" si="0">IF(NOT(ISBLANK(D212)),D212,IF(NOT(ISBLANK(E212)),"     "&amp;E212,FALSE))</f>
        <v xml:space="preserve">     Afectación menor a 130 SMLMV .</v>
      </c>
    </row>
    <row r="213" spans="1:8" ht="21" x14ac:dyDescent="0.35">
      <c r="A213" s="29"/>
      <c r="B213" s="17" t="s">
        <v>880</v>
      </c>
      <c r="C213" s="62" t="s">
        <v>863</v>
      </c>
      <c r="E213" t="s">
        <v>860</v>
      </c>
      <c r="F213" s="59" t="str">
        <f t="shared" si="0"/>
        <v xml:space="preserve">     Entre 130 y 650 SMLMV </v>
      </c>
    </row>
    <row r="214" spans="1:8" ht="21" x14ac:dyDescent="0.35">
      <c r="A214" s="29"/>
      <c r="B214" s="17" t="s">
        <v>880</v>
      </c>
      <c r="C214" s="62" t="s">
        <v>867</v>
      </c>
      <c r="E214" t="s">
        <v>863</v>
      </c>
      <c r="F214" s="59" t="str">
        <f t="shared" si="0"/>
        <v xml:space="preserve">     Entre 650 y 1300 SMLMV </v>
      </c>
    </row>
    <row r="215" spans="1:8" ht="21" x14ac:dyDescent="0.35">
      <c r="A215" s="29"/>
      <c r="B215" s="17" t="s">
        <v>880</v>
      </c>
      <c r="C215" s="62" t="s">
        <v>871</v>
      </c>
      <c r="E215" t="s">
        <v>867</v>
      </c>
      <c r="F215" s="59" t="str">
        <f t="shared" si="0"/>
        <v xml:space="preserve">     Entre 1300 y 6500 SMLMV </v>
      </c>
    </row>
    <row r="216" spans="1:8" ht="21" x14ac:dyDescent="0.35">
      <c r="A216" s="29"/>
      <c r="B216" s="17" t="s">
        <v>853</v>
      </c>
      <c r="C216" s="62" t="s">
        <v>858</v>
      </c>
      <c r="E216" t="s">
        <v>871</v>
      </c>
      <c r="F216" s="59" t="str">
        <f t="shared" si="0"/>
        <v xml:space="preserve">     Mayor a 6500 SMLMV </v>
      </c>
    </row>
    <row r="217" spans="1:8" ht="63" x14ac:dyDescent="0.35">
      <c r="A217" s="29"/>
      <c r="B217" s="17" t="s">
        <v>853</v>
      </c>
      <c r="C217" s="62" t="s">
        <v>861</v>
      </c>
      <c r="D217" s="61" t="s">
        <v>853</v>
      </c>
      <c r="F217" s="59" t="str">
        <f t="shared" si="0"/>
        <v>Pérdida Reputacional</v>
      </c>
    </row>
    <row r="218" spans="1:8" ht="42" x14ac:dyDescent="0.35">
      <c r="A218" s="29"/>
      <c r="B218" s="17" t="s">
        <v>853</v>
      </c>
      <c r="C218" s="62" t="s">
        <v>864</v>
      </c>
      <c r="D218" s="61"/>
      <c r="E218" s="63" t="s">
        <v>858</v>
      </c>
      <c r="F218" s="59" t="str">
        <f t="shared" si="0"/>
        <v xml:space="preserve">     El riesgo afecta la imagen de alguna área de la organización</v>
      </c>
    </row>
    <row r="219" spans="1:8" ht="63" x14ac:dyDescent="0.35">
      <c r="A219" s="29"/>
      <c r="B219" s="17" t="s">
        <v>853</v>
      </c>
      <c r="C219" s="62" t="s">
        <v>882</v>
      </c>
      <c r="D219" s="61"/>
      <c r="E219" s="63" t="s">
        <v>861</v>
      </c>
      <c r="F219" s="59" t="str">
        <f t="shared" si="0"/>
        <v xml:space="preserve">     El riesgo afecta la imagen de la entidad internamente, de conocimiento general, nivel interno, de junta dircetiva y accionistas y/o de provedores</v>
      </c>
    </row>
    <row r="220" spans="1:8" ht="45" x14ac:dyDescent="0.35">
      <c r="A220" s="29"/>
      <c r="B220" s="17" t="s">
        <v>853</v>
      </c>
      <c r="C220" s="62" t="s">
        <v>872</v>
      </c>
      <c r="D220" s="61"/>
      <c r="E220" s="63" t="s">
        <v>864</v>
      </c>
      <c r="F220" s="59" t="str">
        <f t="shared" si="0"/>
        <v xml:space="preserve">     El riesgo afecta la imagen de la entidad con algunos usuarios de relevancia frente al logro de los objetivos</v>
      </c>
    </row>
    <row r="221" spans="1:8" ht="45" x14ac:dyDescent="0.25">
      <c r="A221" s="29"/>
      <c r="B221" s="18"/>
      <c r="C221" s="18"/>
      <c r="D221" s="61"/>
      <c r="E221" s="63" t="s">
        <v>882</v>
      </c>
      <c r="F221" s="59" t="str">
        <f t="shared" si="0"/>
        <v xml:space="preserve">     El riesgo afecta la imagen de de la entidad con efecto publicitario sostenido a nivel de sector administrativo, nivel departamental o municipal</v>
      </c>
    </row>
    <row r="222" spans="1:8" ht="58.5" customHeight="1" x14ac:dyDescent="0.25">
      <c r="A222" s="29"/>
      <c r="B222" s="18" t="str" cm="1">
        <f t="array" ref="B222:B224">_xlfn.UNIQUE(Tabla1[[#All],[Criterios]])</f>
        <v>Criterios</v>
      </c>
      <c r="C222" s="18"/>
      <c r="D222" s="61"/>
      <c r="E222" s="63" t="s">
        <v>872</v>
      </c>
      <c r="F222" s="59" t="str">
        <f t="shared" si="0"/>
        <v xml:space="preserve">     El riesgo afecta la imagen de la entidad a nivel nacional, con efecto publicitarios sostenible a nivel país</v>
      </c>
    </row>
    <row r="223" spans="1:8" x14ac:dyDescent="0.25">
      <c r="A223" s="29"/>
      <c r="B223" s="18" t="str">
        <v>Afectación Económica o presupuestal</v>
      </c>
      <c r="C223" s="18"/>
    </row>
    <row r="224" spans="1:8" x14ac:dyDescent="0.25">
      <c r="B224" s="18" t="str">
        <v>Pérdida Reputacional</v>
      </c>
      <c r="C224" s="18"/>
      <c r="F224" s="60" t="s">
        <v>883</v>
      </c>
    </row>
    <row r="225" spans="2:6" x14ac:dyDescent="0.25">
      <c r="B225" s="14"/>
      <c r="C225" s="14"/>
      <c r="F225" s="60" t="s">
        <v>884</v>
      </c>
    </row>
    <row r="226" spans="2:6" x14ac:dyDescent="0.25">
      <c r="B226" s="14"/>
      <c r="C226" s="14"/>
    </row>
    <row r="227" spans="2:6" x14ac:dyDescent="0.25">
      <c r="B227" s="14"/>
      <c r="C227" s="14"/>
    </row>
    <row r="228" spans="2:6" x14ac:dyDescent="0.25">
      <c r="B228" s="14"/>
      <c r="C228" s="14"/>
      <c r="D228" s="14"/>
    </row>
    <row r="229" spans="2:6" x14ac:dyDescent="0.25">
      <c r="B229" s="14"/>
      <c r="C229" s="14"/>
      <c r="D229" s="14"/>
    </row>
    <row r="230" spans="2:6" x14ac:dyDescent="0.25">
      <c r="B230" s="14"/>
      <c r="C230" s="14"/>
      <c r="D230" s="14"/>
    </row>
    <row r="231" spans="2:6" x14ac:dyDescent="0.25">
      <c r="B231" s="14"/>
      <c r="C231" s="14"/>
      <c r="D231" s="14"/>
    </row>
    <row r="232" spans="2:6" x14ac:dyDescent="0.25">
      <c r="B232" s="14"/>
      <c r="C232" s="14"/>
      <c r="D232" s="14"/>
    </row>
    <row r="233" spans="2:6" x14ac:dyDescent="0.25">
      <c r="B233" s="14"/>
      <c r="C233" s="14"/>
      <c r="D233" s="14"/>
    </row>
  </sheetData>
  <mergeCells count="1">
    <mergeCell ref="B2:E2"/>
  </mergeCells>
  <dataValidations disablePrompts="1" count="1">
    <dataValidation type="list" allowBlank="1" showInputMessage="1" showErrorMessage="1" sqref="G211" xr:uid="{00000000-0002-0000-0600-000000000000}">
      <formula1>$F$211:$F$222</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F48"/>
  <sheetViews>
    <sheetView zoomScale="110" zoomScaleNormal="110" workbookViewId="0">
      <selection activeCell="H8" sqref="H8:H9"/>
    </sheetView>
  </sheetViews>
  <sheetFormatPr baseColWidth="10" defaultColWidth="11.42578125" defaultRowHeight="15" x14ac:dyDescent="0.25"/>
  <cols>
    <col min="1" max="1" width="3.7109375" customWidth="1"/>
    <col min="2" max="2" width="8.28515625" customWidth="1"/>
    <col min="3" max="3" width="27" customWidth="1"/>
    <col min="5" max="5" width="15" customWidth="1"/>
    <col min="6" max="6" width="33.42578125" customWidth="1"/>
  </cols>
  <sheetData>
    <row r="1" spans="3:6" ht="15.75" thickBot="1" x14ac:dyDescent="0.3">
      <c r="C1" s="107" t="s">
        <v>885</v>
      </c>
    </row>
    <row r="2" spans="3:6" ht="15.75" thickBot="1" x14ac:dyDescent="0.3">
      <c r="C2" s="104" t="s">
        <v>886</v>
      </c>
      <c r="E2" s="108" t="s">
        <v>887</v>
      </c>
      <c r="F2" s="109" t="s">
        <v>888</v>
      </c>
    </row>
    <row r="3" spans="3:6" ht="15.75" thickBot="1" x14ac:dyDescent="0.3">
      <c r="C3" s="105" t="s">
        <v>889</v>
      </c>
      <c r="E3" s="393" t="s">
        <v>784</v>
      </c>
      <c r="F3" s="95" t="s">
        <v>890</v>
      </c>
    </row>
    <row r="4" spans="3:6" ht="15.75" thickBot="1" x14ac:dyDescent="0.3">
      <c r="C4" s="105" t="s">
        <v>623</v>
      </c>
      <c r="E4" s="391"/>
      <c r="F4" s="95" t="s">
        <v>891</v>
      </c>
    </row>
    <row r="5" spans="3:6" ht="15.75" thickBot="1" x14ac:dyDescent="0.3">
      <c r="C5" s="105" t="s">
        <v>892</v>
      </c>
      <c r="E5" s="391"/>
      <c r="F5" s="95" t="s">
        <v>893</v>
      </c>
    </row>
    <row r="6" spans="3:6" ht="15.75" thickBot="1" x14ac:dyDescent="0.3">
      <c r="C6" s="105" t="s">
        <v>894</v>
      </c>
      <c r="E6" s="391"/>
      <c r="F6" s="95" t="s">
        <v>895</v>
      </c>
    </row>
    <row r="7" spans="3:6" ht="15.75" thickBot="1" x14ac:dyDescent="0.3">
      <c r="C7" s="106" t="s">
        <v>896</v>
      </c>
      <c r="E7" s="391"/>
      <c r="F7" s="95" t="s">
        <v>897</v>
      </c>
    </row>
    <row r="8" spans="3:6" ht="15.75" thickBot="1" x14ac:dyDescent="0.3">
      <c r="C8" s="105" t="s">
        <v>898</v>
      </c>
      <c r="E8" s="392"/>
      <c r="F8" s="95" t="s">
        <v>899</v>
      </c>
    </row>
    <row r="9" spans="3:6" ht="15.75" thickBot="1" x14ac:dyDescent="0.3">
      <c r="C9" s="105" t="s">
        <v>672</v>
      </c>
      <c r="E9" s="390" t="s">
        <v>900</v>
      </c>
      <c r="F9" s="95" t="s">
        <v>901</v>
      </c>
    </row>
    <row r="10" spans="3:6" ht="15.75" thickBot="1" x14ac:dyDescent="0.3">
      <c r="C10" s="105" t="s">
        <v>633</v>
      </c>
      <c r="E10" s="391"/>
      <c r="F10" s="95" t="s">
        <v>902</v>
      </c>
    </row>
    <row r="11" spans="3:6" ht="15.75" thickBot="1" x14ac:dyDescent="0.3">
      <c r="E11" s="391"/>
      <c r="F11" s="95" t="s">
        <v>903</v>
      </c>
    </row>
    <row r="12" spans="3:6" ht="15.75" thickBot="1" x14ac:dyDescent="0.3">
      <c r="E12" s="391"/>
      <c r="F12" s="95" t="s">
        <v>904</v>
      </c>
    </row>
    <row r="13" spans="3:6" ht="15.75" thickBot="1" x14ac:dyDescent="0.3">
      <c r="E13" s="392"/>
      <c r="F13" s="95" t="s">
        <v>905</v>
      </c>
    </row>
    <row r="14" spans="3:6" ht="24.75" thickBot="1" x14ac:dyDescent="0.3">
      <c r="E14" s="390" t="s">
        <v>906</v>
      </c>
      <c r="F14" s="95" t="s">
        <v>907</v>
      </c>
    </row>
    <row r="15" spans="3:6" ht="15.75" thickBot="1" x14ac:dyDescent="0.3">
      <c r="E15" s="391"/>
      <c r="F15" s="95" t="s">
        <v>908</v>
      </c>
    </row>
    <row r="16" spans="3:6" ht="15.75" thickBot="1" x14ac:dyDescent="0.3">
      <c r="E16" s="392"/>
      <c r="F16" s="95" t="s">
        <v>909</v>
      </c>
    </row>
    <row r="17" spans="5:6" ht="15.75" thickBot="1" x14ac:dyDescent="0.3">
      <c r="E17" s="390" t="s">
        <v>910</v>
      </c>
      <c r="F17" s="95" t="s">
        <v>911</v>
      </c>
    </row>
    <row r="18" spans="5:6" ht="15.75" thickBot="1" x14ac:dyDescent="0.3">
      <c r="E18" s="391"/>
      <c r="F18" s="95" t="s">
        <v>912</v>
      </c>
    </row>
    <row r="19" spans="5:6" ht="15.75" thickBot="1" x14ac:dyDescent="0.3">
      <c r="E19" s="392"/>
      <c r="F19" s="95" t="s">
        <v>913</v>
      </c>
    </row>
    <row r="20" spans="5:6" ht="24.75" thickBot="1" x14ac:dyDescent="0.3">
      <c r="E20" s="390" t="s">
        <v>635</v>
      </c>
      <c r="F20" s="95" t="s">
        <v>914</v>
      </c>
    </row>
    <row r="21" spans="5:6" ht="15.75" thickBot="1" x14ac:dyDescent="0.3">
      <c r="E21" s="391"/>
      <c r="F21" s="95" t="s">
        <v>915</v>
      </c>
    </row>
    <row r="22" spans="5:6" ht="15.75" thickBot="1" x14ac:dyDescent="0.3">
      <c r="E22" s="391"/>
      <c r="F22" s="95" t="s">
        <v>916</v>
      </c>
    </row>
    <row r="23" spans="5:6" ht="15.75" thickBot="1" x14ac:dyDescent="0.3">
      <c r="E23" s="391"/>
      <c r="F23" s="95" t="s">
        <v>917</v>
      </c>
    </row>
    <row r="24" spans="5:6" ht="15.75" thickBot="1" x14ac:dyDescent="0.3">
      <c r="E24" s="391"/>
      <c r="F24" s="95" t="s">
        <v>918</v>
      </c>
    </row>
    <row r="25" spans="5:6" ht="24.75" thickBot="1" x14ac:dyDescent="0.3">
      <c r="E25" s="391"/>
      <c r="F25" s="95" t="s">
        <v>919</v>
      </c>
    </row>
    <row r="26" spans="5:6" ht="15.75" thickBot="1" x14ac:dyDescent="0.3">
      <c r="E26" s="391"/>
      <c r="F26" s="95" t="s">
        <v>920</v>
      </c>
    </row>
    <row r="27" spans="5:6" ht="24.75" thickBot="1" x14ac:dyDescent="0.3">
      <c r="E27" s="391"/>
      <c r="F27" s="95" t="s">
        <v>825</v>
      </c>
    </row>
    <row r="28" spans="5:6" ht="15.75" thickBot="1" x14ac:dyDescent="0.3">
      <c r="E28" s="391"/>
      <c r="F28" s="95" t="s">
        <v>921</v>
      </c>
    </row>
    <row r="29" spans="5:6" ht="15.75" thickBot="1" x14ac:dyDescent="0.3">
      <c r="E29" s="391"/>
      <c r="F29" s="95" t="s">
        <v>922</v>
      </c>
    </row>
    <row r="30" spans="5:6" ht="15.75" thickBot="1" x14ac:dyDescent="0.3">
      <c r="E30" s="392"/>
      <c r="F30" s="95" t="s">
        <v>923</v>
      </c>
    </row>
    <row r="31" spans="5:6" ht="15.75" thickBot="1" x14ac:dyDescent="0.3">
      <c r="E31" s="390" t="s">
        <v>674</v>
      </c>
      <c r="F31" s="95" t="s">
        <v>924</v>
      </c>
    </row>
    <row r="32" spans="5:6" ht="15.75" thickBot="1" x14ac:dyDescent="0.3">
      <c r="E32" s="391"/>
      <c r="F32" s="95" t="s">
        <v>925</v>
      </c>
    </row>
    <row r="33" spans="5:6" ht="15.75" thickBot="1" x14ac:dyDescent="0.3">
      <c r="E33" s="391"/>
      <c r="F33" s="95" t="s">
        <v>926</v>
      </c>
    </row>
    <row r="34" spans="5:6" ht="15.75" thickBot="1" x14ac:dyDescent="0.3">
      <c r="E34" s="391"/>
      <c r="F34" s="95" t="s">
        <v>927</v>
      </c>
    </row>
    <row r="35" spans="5:6" ht="24.75" thickBot="1" x14ac:dyDescent="0.3">
      <c r="E35" s="392"/>
      <c r="F35" s="95" t="s">
        <v>928</v>
      </c>
    </row>
    <row r="36" spans="5:6" ht="15.75" thickBot="1" x14ac:dyDescent="0.3">
      <c r="E36" s="390" t="s">
        <v>625</v>
      </c>
      <c r="F36" s="95" t="s">
        <v>929</v>
      </c>
    </row>
    <row r="37" spans="5:6" ht="15.75" thickBot="1" x14ac:dyDescent="0.3">
      <c r="E37" s="391"/>
      <c r="F37" s="95" t="s">
        <v>930</v>
      </c>
    </row>
    <row r="38" spans="5:6" ht="15.75" thickBot="1" x14ac:dyDescent="0.3">
      <c r="E38" s="391"/>
      <c r="F38" s="95" t="s">
        <v>931</v>
      </c>
    </row>
    <row r="39" spans="5:6" ht="15.75" thickBot="1" x14ac:dyDescent="0.3">
      <c r="E39" s="391"/>
      <c r="F39" s="95" t="s">
        <v>932</v>
      </c>
    </row>
    <row r="40" spans="5:6" ht="15.75" thickBot="1" x14ac:dyDescent="0.3">
      <c r="E40" s="392"/>
      <c r="F40" s="95" t="s">
        <v>933</v>
      </c>
    </row>
    <row r="41" spans="5:6" ht="15.75" thickBot="1" x14ac:dyDescent="0.3">
      <c r="E41" s="390" t="s">
        <v>934</v>
      </c>
      <c r="F41" s="95" t="s">
        <v>935</v>
      </c>
    </row>
    <row r="42" spans="5:6" ht="15.75" thickBot="1" x14ac:dyDescent="0.3">
      <c r="E42" s="391"/>
      <c r="F42" s="95" t="s">
        <v>936</v>
      </c>
    </row>
    <row r="43" spans="5:6" ht="15.75" thickBot="1" x14ac:dyDescent="0.3">
      <c r="E43" s="391"/>
      <c r="F43" s="95" t="s">
        <v>937</v>
      </c>
    </row>
    <row r="44" spans="5:6" ht="15.75" thickBot="1" x14ac:dyDescent="0.3">
      <c r="E44" s="391"/>
      <c r="F44" s="95" t="s">
        <v>938</v>
      </c>
    </row>
    <row r="45" spans="5:6" ht="24.75" thickBot="1" x14ac:dyDescent="0.3">
      <c r="E45" s="392"/>
      <c r="F45" s="95" t="s">
        <v>939</v>
      </c>
    </row>
    <row r="48" spans="5:6" ht="15" customHeight="1" x14ac:dyDescent="0.25"/>
  </sheetData>
  <mergeCells count="8">
    <mergeCell ref="E36:E40"/>
    <mergeCell ref="E41:E45"/>
    <mergeCell ref="E3:E8"/>
    <mergeCell ref="E9:E13"/>
    <mergeCell ref="E14:E16"/>
    <mergeCell ref="E17:E19"/>
    <mergeCell ref="E20:E30"/>
    <mergeCell ref="E31:E3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F16"/>
  <sheetViews>
    <sheetView workbookViewId="0">
      <selection activeCell="B1" sqref="B1:F1"/>
    </sheetView>
  </sheetViews>
  <sheetFormatPr baseColWidth="10" defaultColWidth="14.28515625" defaultRowHeight="12.75" x14ac:dyDescent="0.2"/>
  <cols>
    <col min="1" max="2" width="14.28515625" style="30"/>
    <col min="3" max="3" width="17" style="30" customWidth="1"/>
    <col min="4" max="4" width="14.28515625" style="30"/>
    <col min="5" max="5" width="46" style="30" customWidth="1"/>
    <col min="6" max="16384" width="14.28515625" style="30"/>
  </cols>
  <sheetData>
    <row r="1" spans="2:6" ht="24" customHeight="1" thickBot="1" x14ac:dyDescent="0.25">
      <c r="B1" s="394" t="s">
        <v>940</v>
      </c>
      <c r="C1" s="395"/>
      <c r="D1" s="395"/>
      <c r="E1" s="395"/>
      <c r="F1" s="396"/>
    </row>
    <row r="2" spans="2:6" ht="16.5" thickBot="1" x14ac:dyDescent="0.3">
      <c r="B2" s="31"/>
      <c r="C2" s="31"/>
      <c r="D2" s="31"/>
      <c r="E2" s="31"/>
      <c r="F2" s="31"/>
    </row>
    <row r="3" spans="2:6" ht="16.5" thickBot="1" x14ac:dyDescent="0.25">
      <c r="B3" s="398" t="s">
        <v>941</v>
      </c>
      <c r="C3" s="399"/>
      <c r="D3" s="399"/>
      <c r="E3" s="43" t="s">
        <v>942</v>
      </c>
      <c r="F3" s="44" t="s">
        <v>943</v>
      </c>
    </row>
    <row r="4" spans="2:6" ht="31.5" x14ac:dyDescent="0.2">
      <c r="B4" s="400" t="s">
        <v>944</v>
      </c>
      <c r="C4" s="402" t="s">
        <v>78</v>
      </c>
      <c r="D4" s="32" t="s">
        <v>95</v>
      </c>
      <c r="E4" s="33" t="s">
        <v>945</v>
      </c>
      <c r="F4" s="34">
        <v>0.25</v>
      </c>
    </row>
    <row r="5" spans="2:6" ht="47.25" x14ac:dyDescent="0.2">
      <c r="B5" s="401"/>
      <c r="C5" s="403"/>
      <c r="D5" s="35" t="s">
        <v>108</v>
      </c>
      <c r="E5" s="36" t="s">
        <v>946</v>
      </c>
      <c r="F5" s="37">
        <v>0.15</v>
      </c>
    </row>
    <row r="6" spans="2:6" ht="47.25" x14ac:dyDescent="0.2">
      <c r="B6" s="401"/>
      <c r="C6" s="403"/>
      <c r="D6" s="35" t="s">
        <v>186</v>
      </c>
      <c r="E6" s="36" t="s">
        <v>947</v>
      </c>
      <c r="F6" s="37">
        <v>0.1</v>
      </c>
    </row>
    <row r="7" spans="2:6" ht="63" x14ac:dyDescent="0.2">
      <c r="B7" s="401"/>
      <c r="C7" s="403" t="s">
        <v>79</v>
      </c>
      <c r="D7" s="35" t="s">
        <v>663</v>
      </c>
      <c r="E7" s="36" t="s">
        <v>948</v>
      </c>
      <c r="F7" s="37">
        <v>0.25</v>
      </c>
    </row>
    <row r="8" spans="2:6" ht="31.5" x14ac:dyDescent="0.2">
      <c r="B8" s="401"/>
      <c r="C8" s="403"/>
      <c r="D8" s="35" t="s">
        <v>96</v>
      </c>
      <c r="E8" s="36" t="s">
        <v>949</v>
      </c>
      <c r="F8" s="37">
        <v>0.15</v>
      </c>
    </row>
    <row r="9" spans="2:6" ht="47.25" x14ac:dyDescent="0.2">
      <c r="B9" s="401" t="s">
        <v>950</v>
      </c>
      <c r="C9" s="403" t="s">
        <v>81</v>
      </c>
      <c r="D9" s="35" t="s">
        <v>97</v>
      </c>
      <c r="E9" s="36" t="s">
        <v>951</v>
      </c>
      <c r="F9" s="38" t="s">
        <v>952</v>
      </c>
    </row>
    <row r="10" spans="2:6" ht="63" x14ac:dyDescent="0.2">
      <c r="B10" s="401"/>
      <c r="C10" s="403"/>
      <c r="D10" s="35" t="s">
        <v>109</v>
      </c>
      <c r="E10" s="36" t="s">
        <v>953</v>
      </c>
      <c r="F10" s="38" t="s">
        <v>952</v>
      </c>
    </row>
    <row r="11" spans="2:6" ht="47.25" x14ac:dyDescent="0.2">
      <c r="B11" s="401"/>
      <c r="C11" s="403" t="s">
        <v>82</v>
      </c>
      <c r="D11" s="35" t="s">
        <v>98</v>
      </c>
      <c r="E11" s="36" t="s">
        <v>954</v>
      </c>
      <c r="F11" s="38" t="s">
        <v>952</v>
      </c>
    </row>
    <row r="12" spans="2:6" ht="47.25" x14ac:dyDescent="0.2">
      <c r="B12" s="401"/>
      <c r="C12" s="403"/>
      <c r="D12" s="35" t="s">
        <v>366</v>
      </c>
      <c r="E12" s="36" t="s">
        <v>955</v>
      </c>
      <c r="F12" s="38" t="s">
        <v>952</v>
      </c>
    </row>
    <row r="13" spans="2:6" ht="31.5" x14ac:dyDescent="0.2">
      <c r="B13" s="401"/>
      <c r="C13" s="403" t="s">
        <v>83</v>
      </c>
      <c r="D13" s="35" t="s">
        <v>99</v>
      </c>
      <c r="E13" s="36" t="s">
        <v>956</v>
      </c>
      <c r="F13" s="38" t="s">
        <v>952</v>
      </c>
    </row>
    <row r="14" spans="2:6" ht="32.25" thickBot="1" x14ac:dyDescent="0.25">
      <c r="B14" s="404"/>
      <c r="C14" s="405"/>
      <c r="D14" s="39" t="s">
        <v>143</v>
      </c>
      <c r="E14" s="40" t="s">
        <v>957</v>
      </c>
      <c r="F14" s="41" t="s">
        <v>952</v>
      </c>
    </row>
    <row r="15" spans="2:6" ht="49.5" customHeight="1" x14ac:dyDescent="0.2">
      <c r="B15" s="397" t="s">
        <v>958</v>
      </c>
      <c r="C15" s="397"/>
      <c r="D15" s="397"/>
      <c r="E15" s="397"/>
      <c r="F15" s="397"/>
    </row>
    <row r="16" spans="2:6" ht="27" customHeight="1" x14ac:dyDescent="0.25">
      <c r="B16" s="4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F0CCD84194CB24D8526459418388F85" ma:contentTypeVersion="18" ma:contentTypeDescription="Crear nuevo documento." ma:contentTypeScope="" ma:versionID="58c11e15b91a2d584b323e9c7ba5a5ed">
  <xsd:schema xmlns:xsd="http://www.w3.org/2001/XMLSchema" xmlns:xs="http://www.w3.org/2001/XMLSchema" xmlns:p="http://schemas.microsoft.com/office/2006/metadata/properties" xmlns:ns1="http://schemas.microsoft.com/sharepoint/v3" xmlns:ns2="64d77176-54eb-4753-be67-9b2e2fa23e0f" xmlns:ns3="70eaac67-e064-433b-ba54-6f78c0f1ecb1" targetNamespace="http://schemas.microsoft.com/office/2006/metadata/properties" ma:root="true" ma:fieldsID="b79cdc359a82ef12ddd8d7e71febe80b" ns1:_="" ns2:_="" ns3:_="">
    <xsd:import namespace="http://schemas.microsoft.com/sharepoint/v3"/>
    <xsd:import namespace="64d77176-54eb-4753-be67-9b2e2fa23e0f"/>
    <xsd:import namespace="70eaac67-e064-433b-ba54-6f78c0f1ec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d77176-54eb-4753-be67-9b2e2fa23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ca5960cb-9bf6-480a-8d5d-5a94d253b0e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0eaac67-e064-433b-ba54-6f78c0f1ecb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27c4427a-9750-41f9-ad55-9fc71e3b9295}" ma:internalName="TaxCatchAll" ma:showField="CatchAllData" ma:web="70eaac67-e064-433b-ba54-6f78c0f1ec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70eaac67-e064-433b-ba54-6f78c0f1ecb1">
      <UserInfo>
        <DisplayName>Stefany Ospino Cuellar</DisplayName>
        <AccountId>1659</AccountId>
        <AccountType/>
      </UserInfo>
      <UserInfo>
        <DisplayName>German Andres Hernandez Matiz</DisplayName>
        <AccountId>571</AccountId>
        <AccountType/>
      </UserInfo>
    </SharedWithUsers>
    <TaxCatchAll xmlns="70eaac67-e064-433b-ba54-6f78c0f1ecb1" xsi:nil="true"/>
    <lcf76f155ced4ddcb4097134ff3c332f xmlns="64d77176-54eb-4753-be67-9b2e2fa23e0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D3074A-CFC7-41A4-9573-A48448A65A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4d77176-54eb-4753-be67-9b2e2fa23e0f"/>
    <ds:schemaRef ds:uri="70eaac67-e064-433b-ba54-6f78c0f1ec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D5E4EF-2809-49C9-8DCF-B2E4E5208101}">
  <ds:schemaRefs>
    <ds:schemaRef ds:uri="http://schemas.microsoft.com/office/2006/metadata/properties"/>
    <ds:schemaRef ds:uri="http://schemas.microsoft.com/office/infopath/2007/PartnerControls"/>
    <ds:schemaRef ds:uri="http://schemas.microsoft.com/sharepoint/v3"/>
    <ds:schemaRef ds:uri="70eaac67-e064-433b-ba54-6f78c0f1ecb1"/>
    <ds:schemaRef ds:uri="64d77176-54eb-4753-be67-9b2e2fa23e0f"/>
  </ds:schemaRefs>
</ds:datastoreItem>
</file>

<file path=customXml/itemProps3.xml><?xml version="1.0" encoding="utf-8"?>
<ds:datastoreItem xmlns:ds="http://schemas.openxmlformats.org/officeDocument/2006/customXml" ds:itemID="{0238E702-99CD-4A3A-A328-D1F3ADA68E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Revisión DOFA</vt:lpstr>
      <vt:lpstr>Riesgos Gestión</vt:lpstr>
      <vt:lpstr>Riesgos Corrupción</vt:lpstr>
      <vt:lpstr>Riesgos seguridad</vt:lpstr>
      <vt:lpstr>listas</vt:lpstr>
      <vt:lpstr>Tabla probabilidad</vt:lpstr>
      <vt:lpstr>Tabla Impacto</vt:lpstr>
      <vt:lpstr>Amenazas</vt:lpstr>
      <vt:lpstr>Tabla Valoración controles</vt:lpstr>
      <vt:lpstr>Opciones Tratamiento</vt:lpstr>
      <vt:lpstr>Hoja1</vt:lpstr>
      <vt:lpstr>'Riesgos Corrupción'!Área_de_impresión</vt:lpstr>
      <vt:lpstr>'Riesgos Gestión'!Área_de_impresión</vt:lpstr>
      <vt:lpstr>'Riesgos seguridad'!Área_de_impresión</vt:lpstr>
      <vt:lpstr>'Riesgos Corrupción'!Títulos_a_imprimir</vt:lpstr>
      <vt:lpstr>'Riesgos Gestión'!Títulos_a_imprimir</vt:lpstr>
      <vt:lpstr>'Riesgos seguridad'!Títulos_a_imprimir</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maria natalia norato mora</cp:lastModifiedBy>
  <cp:revision/>
  <dcterms:created xsi:type="dcterms:W3CDTF">2020-03-24T23:12:47Z</dcterms:created>
  <dcterms:modified xsi:type="dcterms:W3CDTF">2022-12-28T18:59:11Z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0x0101005F0CCD84194CB24D8526459418388F85</vt:lpwstr>
  </property>
  <property fmtid="{D5CDD505-2E9C-101B-9397-08002B2CF9AE}" pid="3" name="MediaServiceImageTags">
    <vt:lpwstr/>
  </property>
</Properties>
</file>